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0.000000"/>
    <numFmt numFmtId="175" formatCode="&quot;R$&quot; #,##0;[Red]-&quot;R$&quot; #,##0;&quot;-&quot;"/>
    <numFmt numFmtId="176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6" fillId="6" borderId="7" applyAlignment="1" pivotButton="0" quotePrefix="0" xfId="0">
      <alignment horizontal="left" vertical="center" indent="1"/>
    </xf>
    <xf numFmtId="168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6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8" fillId="4" borderId="0" applyAlignment="1" pivotButton="0" quotePrefix="0" xfId="0">
      <alignment indent="1"/>
    </xf>
    <xf numFmtId="168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168" fontId="6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1" fontId="13" fillId="2" borderId="1" pivotButton="0" quotePrefix="0" xfId="0"/>
    <xf numFmtId="167" fontId="14" fillId="0" borderId="0" applyAlignment="1" pivotButton="0" quotePrefix="0" xfId="0">
      <alignment horizontal="left"/>
    </xf>
    <xf numFmtId="172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8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8" fillId="4" borderId="0" applyAlignment="1" pivotButton="0" quotePrefix="0" xfId="0">
      <alignment horizontal="right"/>
    </xf>
    <xf numFmtId="168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8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2" fillId="0" borderId="0" pivotButton="0" quotePrefix="0" xfId="0"/>
    <xf numFmtId="169" fontId="6" fillId="0" borderId="1" pivotButton="0" quotePrefix="0" xfId="0"/>
    <xf numFmtId="10" fontId="5" fillId="0" borderId="1" pivotButton="0" quotePrefix="0" xfId="0"/>
    <xf numFmtId="171" fontId="5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1" fontId="5" fillId="0" borderId="0" pivotButton="0" quotePrefix="0" xfId="0"/>
    <xf numFmtId="4" fontId="5" fillId="0" borderId="0" pivotButton="0" quotePrefix="0" xfId="0"/>
    <xf numFmtId="171" fontId="6" fillId="0" borderId="1" pivotButton="0" quotePrefix="0" xfId="0"/>
    <xf numFmtId="1" fontId="23" fillId="0" borderId="0" pivotButton="0" quotePrefix="0" xfId="0"/>
    <xf numFmtId="169" fontId="8" fillId="4" borderId="1" pivotButton="0" quotePrefix="0" xfId="0"/>
    <xf numFmtId="173" fontId="2" fillId="0" borderId="1" pivotButton="0" quotePrefix="0" xfId="0"/>
    <xf numFmtId="174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5" fillId="2" borderId="1" pivotButton="0" quotePrefix="0" xfId="0"/>
    <xf numFmtId="168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H = meta em INCC (= F ÷ INCC base) · I = DIRETO/INDIRETO · L = projeção em R$ (calculada)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(META EM INCC − INCORRIDO EM INCC) é distribuído nos meses futuros e convertido em R$ pelo INCC do corte; a linha DIFERENÇA fica zerada.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fechado. A meta de cada PL é em INCC (coluna H); a projeção em R$ (coluna L) é calculada.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'VALOR POR PL'!L50</f>
        <v/>
      </c>
      <c r="D6" s="14">
        <f>SUMPRODUCT(('MODELO PARA BI'!$H$1:$CA$1&lt;='VALOR POR PL'!$P$5)*'MODELO PARA BI'!$H$63:$CA$63)</f>
        <v/>
      </c>
      <c r="E6" s="15">
        <f>IF(B6=0,0,D6/B6)</f>
        <v/>
      </c>
      <c r="F6" s="14">
        <f>SUMPRODUCT((YEAR('MODELO PARA BI'!$H$1:$CA$1)='RETRATO 2027'!$D$5)*'MODELO PARA BI'!$H$63:$CA$63)</f>
        <v/>
      </c>
      <c r="H6" s="14">
        <f>SUM('MODELO PARA BI'!$H$63:$CA$63)-D6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orçamento em INCC convertido (R$)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BI'!$H$63:$CA$63)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BI'!$H$63:$CA$63)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BI'!$H$63:$CA$63)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BI'!$H$63:$CA$63)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BI'!$H$63:$CA$63)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BI'!$H$63:$CA$63)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BI'!$H$63:$CA$63)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BI'!$H$63:$CA$63)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BI'!$H$63:$CA$63)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BI'!$H$63:$CA$63)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BI'!$H$63:$CA$63)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BI'!$H$63:$CA$63)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BI'!$H$63:$CA$63)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BI'!$H$63:$CA$63)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1</v>
      </c>
      <c r="O7" s="52" t="inlineStr">
        <is>
          <t>INCC no mês de corte</t>
        </is>
      </c>
      <c r="P7" s="57">
        <f>IFERROR(INDEX('"INCC-FGV"'!$B$2:$B$800,MATCH(P5,'"INCC-FGV"'!$A$2:$A$800,0)),IFERROR(INDEX('"INCC-FGV"'!$B$2:$B$800,MATCH(P5,'"INCC-FGV"'!$A$2:$A$800,1)),"FALTA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(F ÷ INCC base)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0">
        <f>IF($H$6=0,0,F11/$H$6)</f>
        <v/>
      </c>
      <c r="H11" s="50">
        <f>G11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61">
        <f>'PROJETO'!$J$7</f>
        <v/>
      </c>
      <c r="M11" s="50">
        <f>L11-K11</f>
        <v/>
      </c>
      <c r="N11" s="52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0">
        <f>IF($H$6=0,0,F12/$H$6)</f>
        <v/>
      </c>
      <c r="H12" s="50">
        <f>G12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61">
        <f>'SEGUROS'!$J$7</f>
        <v/>
      </c>
      <c r="M12" s="50">
        <f>L12-K12</f>
        <v/>
      </c>
      <c r="N12" s="52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0">
        <f>IF($H$6=0,0,F13/$H$6)</f>
        <v/>
      </c>
      <c r="H13" s="50">
        <f>G13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61">
        <f>'TAX. DIVERSAS'!$J$7</f>
        <v/>
      </c>
      <c r="M13" s="50">
        <f>L13-K13</f>
        <v/>
      </c>
      <c r="N13" s="52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0">
        <f>IF($H$6=0,0,F14/$H$6)</f>
        <v/>
      </c>
      <c r="H14" s="50">
        <f>G14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61">
        <f>'BARRACÃO DE OBRA'!$J$7</f>
        <v/>
      </c>
      <c r="M14" s="50">
        <f>L14-K14</f>
        <v/>
      </c>
      <c r="N14" s="52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0">
        <f>IF($H$6=0,0,F15/$H$6)</f>
        <v/>
      </c>
      <c r="H15" s="50">
        <f>G15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61">
        <f>'LIG. PROVISÓRIAS'!$J$7</f>
        <v/>
      </c>
      <c r="M15" s="50">
        <f>L15-K15</f>
        <v/>
      </c>
      <c r="N15" s="52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0">
        <f>IF($H$6=0,0,F16/$H$6)</f>
        <v/>
      </c>
      <c r="H16" s="50">
        <f>G16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61">
        <f>'CONSUMOS'!$J$7</f>
        <v/>
      </c>
      <c r="M16" s="50">
        <f>L16-K16</f>
        <v/>
      </c>
      <c r="N16" s="52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0">
        <f>IF($H$6=0,0,F17/$H$6)</f>
        <v/>
      </c>
      <c r="H17" s="50">
        <f>G17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61">
        <f>'DIVERSOS'!$J$7</f>
        <v/>
      </c>
      <c r="M17" s="50">
        <f>L17-K17</f>
        <v/>
      </c>
      <c r="N17" s="52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0">
        <f>IF($H$6=0,0,F18/$H$6)</f>
        <v/>
      </c>
      <c r="H18" s="50">
        <f>G18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61">
        <f>'TRANSPORTES'!$J$7</f>
        <v/>
      </c>
      <c r="M18" s="50">
        <f>L18-K18</f>
        <v/>
      </c>
      <c r="N18" s="52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0">
        <f>IF($H$6=0,0,F19/$H$6)</f>
        <v/>
      </c>
      <c r="H19" s="50">
        <f>G19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61">
        <f>'CONSULTORIAS'!$J$7</f>
        <v/>
      </c>
      <c r="M19" s="50">
        <f>L19-K19</f>
        <v/>
      </c>
      <c r="N19" s="52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0">
        <f>IF($H$6=0,0,F20/$H$6)</f>
        <v/>
      </c>
      <c r="H20" s="50">
        <f>G20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61">
        <f>'MDO'!$J$7</f>
        <v/>
      </c>
      <c r="M20" s="50">
        <f>L20-K20</f>
        <v/>
      </c>
      <c r="N20" s="52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0">
        <f>IF($H$6=0,0,F21/$H$6)</f>
        <v/>
      </c>
      <c r="H21" s="50">
        <f>G21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61">
        <f>'EQUIP E FER'!$J$7</f>
        <v/>
      </c>
      <c r="M21" s="50">
        <f>L21-K21</f>
        <v/>
      </c>
      <c r="N21" s="52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0">
        <f>IF($H$6=0,0,F22/$H$6)</f>
        <v/>
      </c>
      <c r="H22" s="50">
        <f>G22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61">
        <f>'SERV. INICIAIS'!$J$7</f>
        <v/>
      </c>
      <c r="M22" s="50">
        <f>L22-K22</f>
        <v/>
      </c>
      <c r="N22" s="52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0">
        <f>IF($H$6=0,0,F23/$H$6)</f>
        <v/>
      </c>
      <c r="H23" s="50">
        <f>G23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61">
        <f>'CONTENÇÃO'!$J$7</f>
        <v/>
      </c>
      <c r="M23" s="50">
        <f>L23-K23</f>
        <v/>
      </c>
      <c r="N23" s="52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0">
        <f>IF($H$6=0,0,F24/$H$6)</f>
        <v/>
      </c>
      <c r="H24" s="50">
        <f>G24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61">
        <f>'TERRAPLENAGEM'!$J$7</f>
        <v/>
      </c>
      <c r="M24" s="50">
        <f>L24-K24</f>
        <v/>
      </c>
      <c r="N24" s="52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0">
        <f>IF($H$6=0,0,F25/$H$6)</f>
        <v/>
      </c>
      <c r="H25" s="50">
        <f>G25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61">
        <f>'FUND. PROF'!$J$7</f>
        <v/>
      </c>
      <c r="M25" s="50">
        <f>L25-K25</f>
        <v/>
      </c>
      <c r="N25" s="52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0">
        <f>IF($H$6=0,0,F26/$H$6)</f>
        <v/>
      </c>
      <c r="H26" s="50">
        <f>G26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61">
        <f>'FUND. SUP'!$J$7</f>
        <v/>
      </c>
      <c r="M26" s="50">
        <f>L26-K26</f>
        <v/>
      </c>
      <c r="N26" s="52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0">
        <f>IF($H$6=0,0,F27/$H$6)</f>
        <v/>
      </c>
      <c r="H27" s="50">
        <f>G27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61">
        <f>'ESTRUTURA'!$J$7</f>
        <v/>
      </c>
      <c r="M27" s="50">
        <f>L27-K27</f>
        <v/>
      </c>
      <c r="N27" s="52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0">
        <f>IF($H$6=0,0,F28/$H$6)</f>
        <v/>
      </c>
      <c r="H28" s="50">
        <f>G28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61">
        <f>'ALVENARIA'!$J$7</f>
        <v/>
      </c>
      <c r="M28" s="50">
        <f>L28-K28</f>
        <v/>
      </c>
      <c r="N28" s="52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18</t>
        </is>
      </c>
      <c r="R28" s="60" t="n"/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0">
        <f>IF($H$6=0,0,F29/$H$6)</f>
        <v/>
      </c>
      <c r="H29" s="50">
        <f>G29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61">
        <f>'IMPERMEABILIZAÇÃO'!$J$7</f>
        <v/>
      </c>
      <c r="M29" s="50">
        <f>L29-K29</f>
        <v/>
      </c>
      <c r="N29" s="52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19</t>
        </is>
      </c>
      <c r="R29" s="60" t="n"/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0">
        <f>IF($H$6=0,0,F30/$H$6)</f>
        <v/>
      </c>
      <c r="H30" s="50">
        <f>G30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61">
        <f>'INST. ELÉTRICA'!$J$7</f>
        <v/>
      </c>
      <c r="M30" s="50">
        <f>L30-K30</f>
        <v/>
      </c>
      <c r="N30" s="52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20</t>
        </is>
      </c>
      <c r="R30" s="60" t="n"/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0">
        <f>IF($H$6=0,0,F31/$H$6)</f>
        <v/>
      </c>
      <c r="H31" s="50">
        <f>G31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61">
        <f>'INST. HIDRO'!$J$7</f>
        <v/>
      </c>
      <c r="M31" s="50">
        <f>L31-K31</f>
        <v/>
      </c>
      <c r="N31" s="52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21</t>
        </is>
      </c>
      <c r="R31" s="60" t="n"/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0">
        <f>IF($H$6=0,0,F32/$H$6)</f>
        <v/>
      </c>
      <c r="H32" s="50">
        <f>G32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61">
        <f>'INST. INC'!$J$7</f>
        <v/>
      </c>
      <c r="M32" s="50">
        <f>L32-K32</f>
        <v/>
      </c>
      <c r="N32" s="52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22</t>
        </is>
      </c>
      <c r="R32" s="60" t="n"/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0">
        <f>IF($H$6=0,0,F33/$H$6)</f>
        <v/>
      </c>
      <c r="H33" s="50">
        <f>G33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61">
        <f>'INST. ESP'!$J$7</f>
        <v/>
      </c>
      <c r="M33" s="50">
        <f>L33-K33</f>
        <v/>
      </c>
      <c r="N33" s="52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23</t>
        </is>
      </c>
      <c r="R33" s="60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0">
        <f>IF($H$6=0,0,F34/$H$6)</f>
        <v/>
      </c>
      <c r="H34" s="50">
        <f>G34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61">
        <f>'ELEVADORES '!$J$7</f>
        <v/>
      </c>
      <c r="M34" s="50">
        <f>L34-K34</f>
        <v/>
      </c>
      <c r="N34" s="52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24</t>
        </is>
      </c>
      <c r="R34" s="60" t="n"/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0">
        <f>IF($H$6=0,0,F35/$H$6)</f>
        <v/>
      </c>
      <c r="H35" s="50">
        <f>G35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61">
        <f>'ESQUADRIAS'!$J$7</f>
        <v/>
      </c>
      <c r="M35" s="50">
        <f>L35-K35</f>
        <v/>
      </c>
      <c r="N35" s="52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25</t>
        </is>
      </c>
      <c r="R35" s="60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0">
        <f>IF($H$6=0,0,F36/$H$6)</f>
        <v/>
      </c>
      <c r="H36" s="50">
        <f>G36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61">
        <f>'SERRALHERIA'!$J$7</f>
        <v/>
      </c>
      <c r="M36" s="50">
        <f>L36-K36</f>
        <v/>
      </c>
      <c r="N36" s="52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26</t>
        </is>
      </c>
      <c r="R36" s="60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0">
        <f>IF($H$6=0,0,F37/$H$6)</f>
        <v/>
      </c>
      <c r="H37" s="50">
        <f>G37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61">
        <f>'MARCENARIA'!$J$7</f>
        <v/>
      </c>
      <c r="M37" s="50">
        <f>L37-K37</f>
        <v/>
      </c>
      <c r="N37" s="52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27</t>
        </is>
      </c>
      <c r="R37" s="60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0">
        <f>IF($H$6=0,0,F38/$H$6)</f>
        <v/>
      </c>
      <c r="H38" s="50">
        <f>G38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61">
        <f>'REV. PISOS'!$J$7</f>
        <v/>
      </c>
      <c r="M38" s="50">
        <f>L38-K38</f>
        <v/>
      </c>
      <c r="N38" s="52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28</t>
        </is>
      </c>
      <c r="R38" s="60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0">
        <f>IF($H$6=0,0,F39/$H$6)</f>
        <v/>
      </c>
      <c r="H39" s="50">
        <f>G39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61">
        <f>'REV. PAREDE'!$J$7</f>
        <v/>
      </c>
      <c r="M39" s="50">
        <f>L39-K39</f>
        <v/>
      </c>
      <c r="N39" s="52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29</t>
        </is>
      </c>
      <c r="R39" s="60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0">
        <f>IF($H$6=0,0,F40/$H$6)</f>
        <v/>
      </c>
      <c r="H40" s="50">
        <f>G40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61">
        <f>'REV. ACAB'!$J$7</f>
        <v/>
      </c>
      <c r="M40" s="50">
        <f>L40-K40</f>
        <v/>
      </c>
      <c r="N40" s="52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30</t>
        </is>
      </c>
      <c r="R40" s="60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0">
        <f>IF($H$6=0,0,F41/$H$6)</f>
        <v/>
      </c>
      <c r="H41" s="50">
        <f>G41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61">
        <f>'PAVIMENTAÇÃO'!$J$7</f>
        <v/>
      </c>
      <c r="M41" s="50">
        <f>L41-K41</f>
        <v/>
      </c>
      <c r="N41" s="52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2">
        <f>'PAVIMENTAÇÃO'!$K$16</f>
        <v/>
      </c>
      <c r="P41" s="63">
        <f>'PAVIMENTAÇÃO'!$K$14</f>
        <v/>
      </c>
      <c r="Q41" s="60" t="inlineStr">
        <is>
          <t>31</t>
        </is>
      </c>
      <c r="R41" s="60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0">
        <f>IF($H$6=0,0,F42/$H$6)</f>
        <v/>
      </c>
      <c r="H42" s="50">
        <f>G42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61">
        <f>'REV. FACHADA'!$J$7</f>
        <v/>
      </c>
      <c r="M42" s="50">
        <f>L42-K42</f>
        <v/>
      </c>
      <c r="N42" s="52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0">
        <f>IF($H$6=0,0,F43/$H$6)</f>
        <v/>
      </c>
      <c r="H43" s="50">
        <f>G43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61">
        <f>'FORRO'!$J$7</f>
        <v/>
      </c>
      <c r="M43" s="50">
        <f>L43-K43</f>
        <v/>
      </c>
      <c r="N43" s="52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0">
        <f>IF($H$6=0,0,F44/$H$6)</f>
        <v/>
      </c>
      <c r="H44" s="50">
        <f>G44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61">
        <f>'LOUÇAS'!$J$7</f>
        <v/>
      </c>
      <c r="M44" s="50">
        <f>L44-K44</f>
        <v/>
      </c>
      <c r="N44" s="52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0">
        <f>IF($H$6=0,0,F45/$H$6)</f>
        <v/>
      </c>
      <c r="H45" s="50">
        <f>G45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61">
        <f>'PINTURA'!$J$7</f>
        <v/>
      </c>
      <c r="M45" s="50">
        <f>L45-K45</f>
        <v/>
      </c>
      <c r="N45" s="52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0">
        <f>IF($H$6=0,0,F46/$H$6)</f>
        <v/>
      </c>
      <c r="H46" s="50">
        <f>G46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61">
        <f>'PAISAGISMO'!$J$7</f>
        <v/>
      </c>
      <c r="M46" s="50">
        <f>L46-K46</f>
        <v/>
      </c>
      <c r="N46" s="52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0">
        <f>IF($H$6=0,0,F47/$H$6)</f>
        <v/>
      </c>
      <c r="H47" s="50">
        <f>G47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61">
        <f>'LIMPEZA'!$J$7</f>
        <v/>
      </c>
      <c r="M47" s="50">
        <f>L47-K47</f>
        <v/>
      </c>
      <c r="N47" s="52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0">
        <f>IF($H$6=0,0,F48/$H$6)</f>
        <v/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1">
        <f>'TAX. ADM'!$J$7</f>
        <v/>
      </c>
      <c r="M48" s="50">
        <f>L48-K48</f>
        <v/>
      </c>
      <c r="N48" s="52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</row>
    <row r="49">
      <c r="D49" s="47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7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2" t="inlineStr">
        <is>
          <t>Disciplinas com pendência (coluna N)</t>
        </is>
      </c>
      <c r="E54" s="69">
        <f>COUNTIF(N11:N48,"⚠*")</f>
        <v/>
      </c>
      <c r="F54" s="52">
        <f>IF(E54=0,"OK","⚠ Veja a coluna N")</f>
        <v/>
      </c>
      <c r="G54" s="67" t="n"/>
      <c r="H54" s="68" t="n"/>
    </row>
    <row r="55">
      <c r="D55" s="52" t="inlineStr">
        <is>
          <t>Grupos do ERP sem correspondência</t>
        </is>
      </c>
      <c r="E55" s="70">
        <f>'DADOS HISTORICOS'!C2</f>
        <v/>
      </c>
      <c r="F55" s="52">
        <f>IF(E55=0,"OK","⚠ Veja nomes em vermelho em DADOS BRUTOS")</f>
        <v/>
      </c>
      <c r="G55" s="67" t="n"/>
      <c r="H55" s="68" t="n"/>
    </row>
    <row r="56">
      <c r="D56" s="52" t="inlineStr">
        <is>
          <t>Valores do ERP fora do horizonte (R$)</t>
        </is>
      </c>
      <c r="E56" s="71">
        <f>'DADOS HISTORICOS'!BX44</f>
        <v/>
      </c>
      <c r="F56" s="52">
        <f>IF(ABS(E56)&lt;1,"OK","⚠ Aumente o horizonte ou revise datas")</f>
        <v/>
      </c>
      <c r="G56" s="67" t="n"/>
      <c r="H56" s="68" t="n"/>
    </row>
    <row r="57">
      <c r="D57" s="52" t="inlineStr">
        <is>
          <t>INCC do mês de corte</t>
        </is>
      </c>
      <c r="E57" s="72">
        <f>IF(ISNUMBER(P7),P7,0)</f>
        <v/>
      </c>
      <c r="F57" s="52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2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2">
        <f>IF(E58=0,"OK","⚠ Complete a aba INCC-FGV (há mês com desembolso sem índice)")</f>
        <v/>
      </c>
      <c r="G58" s="67" t="n"/>
      <c r="H58" s="68" t="n"/>
    </row>
    <row r="59">
      <c r="D59" s="52" t="inlineStr">
        <is>
          <t>Fluxo total − meta total (INCC)</t>
        </is>
      </c>
      <c r="E59" s="57">
        <f>'MODELO PARA BI'!E61-H50</f>
        <v/>
      </c>
      <c r="F59" s="52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7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29.4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BI'!$H$29:$CA$29)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29.4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BI'!$H$40:$CA$40)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29.4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BI'!$H$50:$CA$50)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29.4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BI'!$H$42:$CA$42)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29.4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29.4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29.4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BI'!$H$46:$CA$46)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29.4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29.4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BI'!$H$49:$CA$49)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29.4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BI'!$H$11:$CA$11)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29.4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29.4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BI'!$H$52:$CA$52)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29.4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29.4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BI'!$H$44:$CA$44)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29.4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BI'!$H$15:$CA$15)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29.4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BI'!$H$16:$CA$16)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29.4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BI'!$H$13:$CA$13)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29.4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BI'!$H$17:$CA$17)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29.4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BI'!$H$19:$CA$19)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BI'!$H$21:$CA$21)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29.4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BI'!$H$18:$CA$18)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BI'!$H$20:$CA$20)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BI'!$H$12:$CA$12)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BI'!$H$41:$CA$41)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29.4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BI'!$H$25:$CA$25)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29.4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BI'!$H$33:$CA$33)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BI'!$H$34:$CA$34)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29.4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BI'!$H$32:$CA$32)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BI'!$H$27:$CA$27)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29.4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BI'!$H$31:$CA$31)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BI'!$H$14:$CA$14)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29.4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BI'!$H$23:$CA$23)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BI'!$H$28:$CA$28)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29.4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BI'!$H$26:$CA$26)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29.4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BI'!$H$24:$CA$24)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4" t="n"/>
      <c r="K51" s="34" t="n"/>
      <c r="L51" s="34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BI'!$H$43:$CA$43)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1">
        <f>'ALVENARIA'!$K$5</f>
        <v/>
      </c>
      <c r="E2" s="50">
        <f>SUM(H2:CA2)</f>
        <v/>
      </c>
      <c r="F2" s="50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1">
        <f>'BARRACÃO DE OBRA'!$K$5</f>
        <v/>
      </c>
      <c r="E3" s="50">
        <f>SUM(H3:CA3)</f>
        <v/>
      </c>
      <c r="F3" s="50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1">
        <f>'CONSULTORIAS'!$K$5</f>
        <v/>
      </c>
      <c r="E4" s="50">
        <f>SUM(H4:CA4)</f>
        <v/>
      </c>
      <c r="F4" s="50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1">
        <f>'CONSUMOS'!$K$5</f>
        <v/>
      </c>
      <c r="E5" s="50">
        <f>SUM(H5:CA5)</f>
        <v/>
      </c>
      <c r="F5" s="50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1">
        <f>'CONTENÇÃO'!$K$5</f>
        <v/>
      </c>
      <c r="E6" s="50">
        <f>SUM(H6:CA6)</f>
        <v/>
      </c>
      <c r="F6" s="50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1">
        <f>'DIVERSOS'!$K$5</f>
        <v/>
      </c>
      <c r="E9" s="50">
        <f>SUM(H9:CA9)</f>
        <v/>
      </c>
      <c r="F9" s="50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1">
        <f>'ELEVADORES '!$K$5</f>
        <v/>
      </c>
      <c r="E10" s="50">
        <f>SUM(H10:CA10)</f>
        <v/>
      </c>
      <c r="F10" s="50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1">
        <f>'EQUIP E FER'!$K$5</f>
        <v/>
      </c>
      <c r="E11" s="50">
        <f>SUM(H11:CA11)</f>
        <v/>
      </c>
      <c r="F11" s="50">
        <f>IF(D11="","",D11-E11)</f>
        <v/>
      </c>
      <c r="H11" s="90">
        <f>'EQUIP E FER'!E5</f>
        <v/>
      </c>
      <c r="I11" s="90">
        <f>'EQUIP E FER'!E6</f>
        <v/>
      </c>
      <c r="J11" s="90">
        <f>'EQUIP E FER'!E7</f>
        <v/>
      </c>
      <c r="K11" s="90">
        <f>'EQUIP E FER'!E8</f>
        <v/>
      </c>
      <c r="L11" s="90">
        <f>'EQUIP E FER'!E9</f>
        <v/>
      </c>
      <c r="M11" s="90">
        <f>'EQUIP E FER'!E10</f>
        <v/>
      </c>
      <c r="N11" s="90">
        <f>'EQUIP E FER'!E11</f>
        <v/>
      </c>
      <c r="O11" s="90">
        <f>'EQUIP E FER'!E12</f>
        <v/>
      </c>
      <c r="P11" s="90">
        <f>'EQUIP E FER'!E13</f>
        <v/>
      </c>
      <c r="Q11" s="90">
        <f>'EQUIP E FER'!E14</f>
        <v/>
      </c>
      <c r="R11" s="90">
        <f>'EQUIP E FER'!E15</f>
        <v/>
      </c>
      <c r="S11" s="90">
        <f>'EQUIP E FER'!E16</f>
        <v/>
      </c>
      <c r="T11" s="90">
        <f>'EQUIP E FER'!E17</f>
        <v/>
      </c>
      <c r="U11" s="90">
        <f>'EQUIP E FER'!E18</f>
        <v/>
      </c>
      <c r="V11" s="90">
        <f>'EQUIP E FER'!E19</f>
        <v/>
      </c>
      <c r="W11" s="90">
        <f>'EQUIP E FER'!E20</f>
        <v/>
      </c>
      <c r="X11" s="90">
        <f>'EQUIP E FER'!E21</f>
        <v/>
      </c>
      <c r="Y11" s="90">
        <f>'EQUIP E FER'!E22</f>
        <v/>
      </c>
      <c r="Z11" s="90">
        <f>'EQUIP E FER'!E23</f>
        <v/>
      </c>
      <c r="AA11" s="90">
        <f>'EQUIP E FER'!E24</f>
        <v/>
      </c>
      <c r="AB11" s="90">
        <f>'EQUIP E FER'!E25</f>
        <v/>
      </c>
      <c r="AC11" s="90">
        <f>'EQUIP E FER'!E26</f>
        <v/>
      </c>
      <c r="AD11" s="90">
        <f>'EQUIP E FER'!E27</f>
        <v/>
      </c>
      <c r="AE11" s="90">
        <f>'EQUIP E FER'!E28</f>
        <v/>
      </c>
      <c r="AF11" s="90">
        <f>'EQUIP E FER'!E29</f>
        <v/>
      </c>
      <c r="AG11" s="90">
        <f>'EQUIP E FER'!E30</f>
        <v/>
      </c>
      <c r="AH11" s="90">
        <f>'EQUIP E FER'!E31</f>
        <v/>
      </c>
      <c r="AI11" s="90">
        <f>'EQUIP E FER'!E32</f>
        <v/>
      </c>
      <c r="AJ11" s="90">
        <f>'EQUIP E FER'!E33</f>
        <v/>
      </c>
      <c r="AK11" s="90">
        <f>'EQUIP E FER'!E34</f>
        <v/>
      </c>
      <c r="AL11" s="90">
        <f>'EQUIP E FER'!E35</f>
        <v/>
      </c>
      <c r="AM11" s="90">
        <f>'EQUIP E FER'!E36</f>
        <v/>
      </c>
      <c r="AN11" s="90">
        <f>'EQUIP E FER'!E37</f>
        <v/>
      </c>
      <c r="AO11" s="90">
        <f>'EQUIP E FER'!E38</f>
        <v/>
      </c>
      <c r="AP11" s="90">
        <f>'EQUIP E FER'!E39</f>
        <v/>
      </c>
      <c r="AQ11" s="90">
        <f>'EQUIP E FER'!E40</f>
        <v/>
      </c>
      <c r="AR11" s="90">
        <f>'EQUIP E FER'!E41</f>
        <v/>
      </c>
      <c r="AS11" s="90">
        <f>'EQUIP E FER'!E42</f>
        <v/>
      </c>
      <c r="AT11" s="90">
        <f>'EQUIP E FER'!E43</f>
        <v/>
      </c>
      <c r="AU11" s="90">
        <f>'EQUIP E FER'!E44</f>
        <v/>
      </c>
      <c r="AV11" s="90">
        <f>'EQUIP E FER'!E45</f>
        <v/>
      </c>
      <c r="AW11" s="90">
        <f>'EQUIP E FER'!E46</f>
        <v/>
      </c>
      <c r="AX11" s="90">
        <f>'EQUIP E FER'!E47</f>
        <v/>
      </c>
      <c r="AY11" s="90">
        <f>'EQUIP E FER'!E48</f>
        <v/>
      </c>
      <c r="AZ11" s="90">
        <f>'EQUIP E FER'!E49</f>
        <v/>
      </c>
      <c r="BA11" s="90">
        <f>'EQUIP E FER'!E50</f>
        <v/>
      </c>
      <c r="BB11" s="90">
        <f>'EQUIP E FER'!E51</f>
        <v/>
      </c>
      <c r="BC11" s="90">
        <f>'EQUIP E FER'!E52</f>
        <v/>
      </c>
      <c r="BD11" s="90">
        <f>'EQUIP E FER'!E53</f>
        <v/>
      </c>
      <c r="BE11" s="90">
        <f>'EQUIP E FER'!E54</f>
        <v/>
      </c>
      <c r="BF11" s="90">
        <f>'EQUIP E FER'!E55</f>
        <v/>
      </c>
      <c r="BG11" s="90">
        <f>'EQUIP E FER'!E56</f>
        <v/>
      </c>
      <c r="BH11" s="90">
        <f>'EQUIP E FER'!E57</f>
        <v/>
      </c>
      <c r="BI11" s="90">
        <f>'EQUIP E FER'!E58</f>
        <v/>
      </c>
      <c r="BJ11" s="90">
        <f>'EQUIP E FER'!E59</f>
        <v/>
      </c>
      <c r="BK11" s="90">
        <f>'EQUIP E FER'!E60</f>
        <v/>
      </c>
      <c r="BL11" s="90">
        <f>'EQUIP E FER'!E61</f>
        <v/>
      </c>
      <c r="BM11" s="90">
        <f>'EQUIP E FER'!E62</f>
        <v/>
      </c>
      <c r="BN11" s="90">
        <f>'EQUIP E FER'!E63</f>
        <v/>
      </c>
      <c r="BO11" s="90">
        <f>'EQUIP E FER'!E64</f>
        <v/>
      </c>
      <c r="BP11" s="90">
        <f>'EQUIP E FER'!E65</f>
        <v/>
      </c>
      <c r="BQ11" s="90">
        <f>'EQUIP E FER'!E66</f>
        <v/>
      </c>
      <c r="BR11" s="90">
        <f>'EQUIP E FER'!E67</f>
        <v/>
      </c>
      <c r="BS11" s="90">
        <f>'EQUIP E FER'!E68</f>
        <v/>
      </c>
      <c r="BT11" s="90">
        <f>'EQUIP E FER'!E69</f>
        <v/>
      </c>
      <c r="BU11" s="90">
        <f>'EQUIP E FER'!E70</f>
        <v/>
      </c>
      <c r="BV11" s="90">
        <f>'EQUIP E FER'!E71</f>
        <v/>
      </c>
      <c r="BW11" s="90">
        <f>'EQUIP E FER'!E72</f>
        <v/>
      </c>
      <c r="BX11" s="90">
        <f>'EQUIP E FER'!E73</f>
        <v/>
      </c>
      <c r="BY11" s="90">
        <f>'EQUIP E FER'!E74</f>
        <v/>
      </c>
      <c r="BZ11" s="90">
        <f>'EQUIP E FER'!E75</f>
        <v/>
      </c>
      <c r="CA11" s="90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1">
        <f>'ESQUADRIAS'!$K$5</f>
        <v/>
      </c>
      <c r="E12" s="50">
        <f>SUM(H12:CA12)</f>
        <v/>
      </c>
      <c r="F12" s="50">
        <f>IF(D12="","",D12-E12)</f>
        <v/>
      </c>
      <c r="H12" s="90">
        <f>'ESQUADRIAS'!E5</f>
        <v/>
      </c>
      <c r="I12" s="90">
        <f>'ESQUADRIAS'!E6</f>
        <v/>
      </c>
      <c r="J12" s="90">
        <f>'ESQUADRIAS'!E7</f>
        <v/>
      </c>
      <c r="K12" s="90">
        <f>'ESQUADRIAS'!E8</f>
        <v/>
      </c>
      <c r="L12" s="90">
        <f>'ESQUADRIAS'!E9</f>
        <v/>
      </c>
      <c r="M12" s="90">
        <f>'ESQUADRIAS'!E10</f>
        <v/>
      </c>
      <c r="N12" s="90">
        <f>'ESQUADRIAS'!E11</f>
        <v/>
      </c>
      <c r="O12" s="90">
        <f>'ESQUADRIAS'!E12</f>
        <v/>
      </c>
      <c r="P12" s="90">
        <f>'ESQUADRIAS'!E13</f>
        <v/>
      </c>
      <c r="Q12" s="90">
        <f>'ESQUADRIAS'!E14</f>
        <v/>
      </c>
      <c r="R12" s="90">
        <f>'ESQUADRIAS'!E15</f>
        <v/>
      </c>
      <c r="S12" s="90">
        <f>'ESQUADRIAS'!E16</f>
        <v/>
      </c>
      <c r="T12" s="90">
        <f>'ESQUADRIAS'!E17</f>
        <v/>
      </c>
      <c r="U12" s="90">
        <f>'ESQUADRIAS'!E18</f>
        <v/>
      </c>
      <c r="V12" s="90">
        <f>'ESQUADRIAS'!E19</f>
        <v/>
      </c>
      <c r="W12" s="90">
        <f>'ESQUADRIAS'!E20</f>
        <v/>
      </c>
      <c r="X12" s="90">
        <f>'ESQUADRIAS'!E21</f>
        <v/>
      </c>
      <c r="Y12" s="90">
        <f>'ESQUADRIAS'!E22</f>
        <v/>
      </c>
      <c r="Z12" s="90">
        <f>'ESQUADRIAS'!E23</f>
        <v/>
      </c>
      <c r="AA12" s="90">
        <f>'ESQUADRIAS'!E24</f>
        <v/>
      </c>
      <c r="AB12" s="90">
        <f>'ESQUADRIAS'!E25</f>
        <v/>
      </c>
      <c r="AC12" s="90">
        <f>'ESQUADRIAS'!E26</f>
        <v/>
      </c>
      <c r="AD12" s="90">
        <f>'ESQUADRIAS'!E27</f>
        <v/>
      </c>
      <c r="AE12" s="90">
        <f>'ESQUADRIAS'!E28</f>
        <v/>
      </c>
      <c r="AF12" s="90">
        <f>'ESQUADRIAS'!E29</f>
        <v/>
      </c>
      <c r="AG12" s="90">
        <f>'ESQUADRIAS'!E30</f>
        <v/>
      </c>
      <c r="AH12" s="90">
        <f>'ESQUADRIAS'!E31</f>
        <v/>
      </c>
      <c r="AI12" s="90">
        <f>'ESQUADRIAS'!E32</f>
        <v/>
      </c>
      <c r="AJ12" s="90">
        <f>'ESQUADRIAS'!E33</f>
        <v/>
      </c>
      <c r="AK12" s="90">
        <f>'ESQUADRIAS'!E34</f>
        <v/>
      </c>
      <c r="AL12" s="90">
        <f>'ESQUADRIAS'!E35</f>
        <v/>
      </c>
      <c r="AM12" s="90">
        <f>'ESQUADRIAS'!E36</f>
        <v/>
      </c>
      <c r="AN12" s="90">
        <f>'ESQUADRIAS'!E37</f>
        <v/>
      </c>
      <c r="AO12" s="90">
        <f>'ESQUADRIAS'!E38</f>
        <v/>
      </c>
      <c r="AP12" s="90">
        <f>'ESQUADRIAS'!E39</f>
        <v/>
      </c>
      <c r="AQ12" s="90">
        <f>'ESQUADRIAS'!E40</f>
        <v/>
      </c>
      <c r="AR12" s="90">
        <f>'ESQUADRIAS'!E41</f>
        <v/>
      </c>
      <c r="AS12" s="90">
        <f>'ESQUADRIAS'!E42</f>
        <v/>
      </c>
      <c r="AT12" s="90">
        <f>'ESQUADRIAS'!E43</f>
        <v/>
      </c>
      <c r="AU12" s="90">
        <f>'ESQUADRIAS'!E44</f>
        <v/>
      </c>
      <c r="AV12" s="90">
        <f>'ESQUADRIAS'!E45</f>
        <v/>
      </c>
      <c r="AW12" s="90">
        <f>'ESQUADRIAS'!E46</f>
        <v/>
      </c>
      <c r="AX12" s="90">
        <f>'ESQUADRIAS'!E47</f>
        <v/>
      </c>
      <c r="AY12" s="90">
        <f>'ESQUADRIAS'!E48</f>
        <v/>
      </c>
      <c r="AZ12" s="90">
        <f>'ESQUADRIAS'!E49</f>
        <v/>
      </c>
      <c r="BA12" s="90">
        <f>'ESQUADRIAS'!E50</f>
        <v/>
      </c>
      <c r="BB12" s="90">
        <f>'ESQUADRIAS'!E51</f>
        <v/>
      </c>
      <c r="BC12" s="90">
        <f>'ESQUADRIAS'!E52</f>
        <v/>
      </c>
      <c r="BD12" s="90">
        <f>'ESQUADRIAS'!E53</f>
        <v/>
      </c>
      <c r="BE12" s="90">
        <f>'ESQUADRIAS'!E54</f>
        <v/>
      </c>
      <c r="BF12" s="90">
        <f>'ESQUADRIAS'!E55</f>
        <v/>
      </c>
      <c r="BG12" s="90">
        <f>'ESQUADRIAS'!E56</f>
        <v/>
      </c>
      <c r="BH12" s="90">
        <f>'ESQUADRIAS'!E57</f>
        <v/>
      </c>
      <c r="BI12" s="90">
        <f>'ESQUADRIAS'!E58</f>
        <v/>
      </c>
      <c r="BJ12" s="90">
        <f>'ESQUADRIAS'!E59</f>
        <v/>
      </c>
      <c r="BK12" s="90">
        <f>'ESQUADRIAS'!E60</f>
        <v/>
      </c>
      <c r="BL12" s="90">
        <f>'ESQUADRIAS'!E61</f>
        <v/>
      </c>
      <c r="BM12" s="90">
        <f>'ESQUADRIAS'!E62</f>
        <v/>
      </c>
      <c r="BN12" s="90">
        <f>'ESQUADRIAS'!E63</f>
        <v/>
      </c>
      <c r="BO12" s="90">
        <f>'ESQUADRIAS'!E64</f>
        <v/>
      </c>
      <c r="BP12" s="90">
        <f>'ESQUADRIAS'!E65</f>
        <v/>
      </c>
      <c r="BQ12" s="90">
        <f>'ESQUADRIAS'!E66</f>
        <v/>
      </c>
      <c r="BR12" s="90">
        <f>'ESQUADRIAS'!E67</f>
        <v/>
      </c>
      <c r="BS12" s="90">
        <f>'ESQUADRIAS'!E68</f>
        <v/>
      </c>
      <c r="BT12" s="90">
        <f>'ESQUADRIAS'!E69</f>
        <v/>
      </c>
      <c r="BU12" s="90">
        <f>'ESQUADRIAS'!E70</f>
        <v/>
      </c>
      <c r="BV12" s="90">
        <f>'ESQUADRIAS'!E71</f>
        <v/>
      </c>
      <c r="BW12" s="90">
        <f>'ESQUADRIAS'!E72</f>
        <v/>
      </c>
      <c r="BX12" s="90">
        <f>'ESQUADRIAS'!E73</f>
        <v/>
      </c>
      <c r="BY12" s="90">
        <f>'ESQUADRIAS'!E74</f>
        <v/>
      </c>
      <c r="BZ12" s="90">
        <f>'ESQUADRIAS'!E75</f>
        <v/>
      </c>
      <c r="CA12" s="90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1">
        <f>'ESTRUTURA'!$K$5</f>
        <v/>
      </c>
      <c r="E13" s="50">
        <f>SUM(H13:CA13)</f>
        <v/>
      </c>
      <c r="F13" s="50">
        <f>IF(D13="","",D13-E13)</f>
        <v/>
      </c>
      <c r="H13" s="90">
        <f>'ESTRUTURA'!E5</f>
        <v/>
      </c>
      <c r="I13" s="90">
        <f>'ESTRUTURA'!E6</f>
        <v/>
      </c>
      <c r="J13" s="90">
        <f>'ESTRUTURA'!E7</f>
        <v/>
      </c>
      <c r="K13" s="90">
        <f>'ESTRUTURA'!E8</f>
        <v/>
      </c>
      <c r="L13" s="90">
        <f>'ESTRUTURA'!E9</f>
        <v/>
      </c>
      <c r="M13" s="90">
        <f>'ESTRUTURA'!E10</f>
        <v/>
      </c>
      <c r="N13" s="90">
        <f>'ESTRUTURA'!E11</f>
        <v/>
      </c>
      <c r="O13" s="90">
        <f>'ESTRUTURA'!E12</f>
        <v/>
      </c>
      <c r="P13" s="90">
        <f>'ESTRUTURA'!E13</f>
        <v/>
      </c>
      <c r="Q13" s="90">
        <f>'ESTRUTURA'!E14</f>
        <v/>
      </c>
      <c r="R13" s="90">
        <f>'ESTRUTURA'!E15</f>
        <v/>
      </c>
      <c r="S13" s="90">
        <f>'ESTRUTURA'!E16</f>
        <v/>
      </c>
      <c r="T13" s="90">
        <f>'ESTRUTURA'!E17</f>
        <v/>
      </c>
      <c r="U13" s="90">
        <f>'ESTRUTURA'!E18</f>
        <v/>
      </c>
      <c r="V13" s="90">
        <f>'ESTRUTURA'!E19</f>
        <v/>
      </c>
      <c r="W13" s="90">
        <f>'ESTRUTURA'!E20</f>
        <v/>
      </c>
      <c r="X13" s="90">
        <f>'ESTRUTURA'!E21</f>
        <v/>
      </c>
      <c r="Y13" s="90">
        <f>'ESTRUTURA'!E22</f>
        <v/>
      </c>
      <c r="Z13" s="90">
        <f>'ESTRUTURA'!E23</f>
        <v/>
      </c>
      <c r="AA13" s="90">
        <f>'ESTRUTURA'!E24</f>
        <v/>
      </c>
      <c r="AB13" s="90">
        <f>'ESTRUTURA'!E25</f>
        <v/>
      </c>
      <c r="AC13" s="90">
        <f>'ESTRUTURA'!E26</f>
        <v/>
      </c>
      <c r="AD13" s="90">
        <f>'ESTRUTURA'!E27</f>
        <v/>
      </c>
      <c r="AE13" s="90">
        <f>'ESTRUTURA'!E28</f>
        <v/>
      </c>
      <c r="AF13" s="90">
        <f>'ESTRUTURA'!E29</f>
        <v/>
      </c>
      <c r="AG13" s="90">
        <f>'ESTRUTURA'!E30</f>
        <v/>
      </c>
      <c r="AH13" s="90">
        <f>'ESTRUTURA'!E31</f>
        <v/>
      </c>
      <c r="AI13" s="90">
        <f>'ESTRUTURA'!E32</f>
        <v/>
      </c>
      <c r="AJ13" s="90">
        <f>'ESTRUTURA'!E33</f>
        <v/>
      </c>
      <c r="AK13" s="90">
        <f>'ESTRUTURA'!E34</f>
        <v/>
      </c>
      <c r="AL13" s="90">
        <f>'ESTRUTURA'!E35</f>
        <v/>
      </c>
      <c r="AM13" s="90">
        <f>'ESTRUTURA'!E36</f>
        <v/>
      </c>
      <c r="AN13" s="90">
        <f>'ESTRUTURA'!E37</f>
        <v/>
      </c>
      <c r="AO13" s="90">
        <f>'ESTRUTURA'!E38</f>
        <v/>
      </c>
      <c r="AP13" s="90">
        <f>'ESTRUTURA'!E39</f>
        <v/>
      </c>
      <c r="AQ13" s="90">
        <f>'ESTRUTURA'!E40</f>
        <v/>
      </c>
      <c r="AR13" s="90">
        <f>'ESTRUTURA'!E41</f>
        <v/>
      </c>
      <c r="AS13" s="90">
        <f>'ESTRUTURA'!E42</f>
        <v/>
      </c>
      <c r="AT13" s="90">
        <f>'ESTRUTURA'!E43</f>
        <v/>
      </c>
      <c r="AU13" s="90">
        <f>'ESTRUTURA'!E44</f>
        <v/>
      </c>
      <c r="AV13" s="90">
        <f>'ESTRUTURA'!E45</f>
        <v/>
      </c>
      <c r="AW13" s="90">
        <f>'ESTRUTURA'!E46</f>
        <v/>
      </c>
      <c r="AX13" s="90">
        <f>'ESTRUTURA'!E47</f>
        <v/>
      </c>
      <c r="AY13" s="90">
        <f>'ESTRUTURA'!E48</f>
        <v/>
      </c>
      <c r="AZ13" s="90">
        <f>'ESTRUTURA'!E49</f>
        <v/>
      </c>
      <c r="BA13" s="90">
        <f>'ESTRUTURA'!E50</f>
        <v/>
      </c>
      <c r="BB13" s="90">
        <f>'ESTRUTURA'!E51</f>
        <v/>
      </c>
      <c r="BC13" s="90">
        <f>'ESTRUTURA'!E52</f>
        <v/>
      </c>
      <c r="BD13" s="90">
        <f>'ESTRUTURA'!E53</f>
        <v/>
      </c>
      <c r="BE13" s="90">
        <f>'ESTRUTURA'!E54</f>
        <v/>
      </c>
      <c r="BF13" s="90">
        <f>'ESTRUTURA'!E55</f>
        <v/>
      </c>
      <c r="BG13" s="90">
        <f>'ESTRUTURA'!E56</f>
        <v/>
      </c>
      <c r="BH13" s="90">
        <f>'ESTRUTURA'!E57</f>
        <v/>
      </c>
      <c r="BI13" s="90">
        <f>'ESTRUTURA'!E58</f>
        <v/>
      </c>
      <c r="BJ13" s="90">
        <f>'ESTRUTURA'!E59</f>
        <v/>
      </c>
      <c r="BK13" s="90">
        <f>'ESTRUTURA'!E60</f>
        <v/>
      </c>
      <c r="BL13" s="90">
        <f>'ESTRUTURA'!E61</f>
        <v/>
      </c>
      <c r="BM13" s="90">
        <f>'ESTRUTURA'!E62</f>
        <v/>
      </c>
      <c r="BN13" s="90">
        <f>'ESTRUTURA'!E63</f>
        <v/>
      </c>
      <c r="BO13" s="90">
        <f>'ESTRUTURA'!E64</f>
        <v/>
      </c>
      <c r="BP13" s="90">
        <f>'ESTRUTURA'!E65</f>
        <v/>
      </c>
      <c r="BQ13" s="90">
        <f>'ESTRUTURA'!E66</f>
        <v/>
      </c>
      <c r="BR13" s="90">
        <f>'ESTRUTURA'!E67</f>
        <v/>
      </c>
      <c r="BS13" s="90">
        <f>'ESTRUTURA'!E68</f>
        <v/>
      </c>
      <c r="BT13" s="90">
        <f>'ESTRUTURA'!E69</f>
        <v/>
      </c>
      <c r="BU13" s="90">
        <f>'ESTRUTURA'!E70</f>
        <v/>
      </c>
      <c r="BV13" s="90">
        <f>'ESTRUTURA'!E71</f>
        <v/>
      </c>
      <c r="BW13" s="90">
        <f>'ESTRUTURA'!E72</f>
        <v/>
      </c>
      <c r="BX13" s="90">
        <f>'ESTRUTURA'!E73</f>
        <v/>
      </c>
      <c r="BY13" s="90">
        <f>'ESTRUTURA'!E74</f>
        <v/>
      </c>
      <c r="BZ13" s="90">
        <f>'ESTRUTURA'!E75</f>
        <v/>
      </c>
      <c r="CA13" s="90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1">
        <f>'FORRO'!$K$5</f>
        <v/>
      </c>
      <c r="E14" s="50">
        <f>SUM(H14:CA14)</f>
        <v/>
      </c>
      <c r="F14" s="50">
        <f>IF(D14="","",D14-E14)</f>
        <v/>
      </c>
      <c r="H14" s="90">
        <f>'FORRO'!E5</f>
        <v/>
      </c>
      <c r="I14" s="90">
        <f>'FORRO'!E6</f>
        <v/>
      </c>
      <c r="J14" s="90">
        <f>'FORRO'!E7</f>
        <v/>
      </c>
      <c r="K14" s="90">
        <f>'FORRO'!E8</f>
        <v/>
      </c>
      <c r="L14" s="90">
        <f>'FORRO'!E9</f>
        <v/>
      </c>
      <c r="M14" s="90">
        <f>'FORRO'!E10</f>
        <v/>
      </c>
      <c r="N14" s="90">
        <f>'FORRO'!E11</f>
        <v/>
      </c>
      <c r="O14" s="90">
        <f>'FORRO'!E12</f>
        <v/>
      </c>
      <c r="P14" s="90">
        <f>'FORRO'!E13</f>
        <v/>
      </c>
      <c r="Q14" s="90">
        <f>'FORRO'!E14</f>
        <v/>
      </c>
      <c r="R14" s="90">
        <f>'FORRO'!E15</f>
        <v/>
      </c>
      <c r="S14" s="90">
        <f>'FORRO'!E16</f>
        <v/>
      </c>
      <c r="T14" s="90">
        <f>'FORRO'!E17</f>
        <v/>
      </c>
      <c r="U14" s="90">
        <f>'FORRO'!E18</f>
        <v/>
      </c>
      <c r="V14" s="90">
        <f>'FORRO'!E19</f>
        <v/>
      </c>
      <c r="W14" s="90">
        <f>'FORRO'!E20</f>
        <v/>
      </c>
      <c r="X14" s="90">
        <f>'FORRO'!E21</f>
        <v/>
      </c>
      <c r="Y14" s="90">
        <f>'FORRO'!E22</f>
        <v/>
      </c>
      <c r="Z14" s="90">
        <f>'FORRO'!E23</f>
        <v/>
      </c>
      <c r="AA14" s="90">
        <f>'FORRO'!E24</f>
        <v/>
      </c>
      <c r="AB14" s="90">
        <f>'FORRO'!E25</f>
        <v/>
      </c>
      <c r="AC14" s="90">
        <f>'FORRO'!E26</f>
        <v/>
      </c>
      <c r="AD14" s="90">
        <f>'FORRO'!E27</f>
        <v/>
      </c>
      <c r="AE14" s="90">
        <f>'FORRO'!E28</f>
        <v/>
      </c>
      <c r="AF14" s="90">
        <f>'FORRO'!E29</f>
        <v/>
      </c>
      <c r="AG14" s="90">
        <f>'FORRO'!E30</f>
        <v/>
      </c>
      <c r="AH14" s="90">
        <f>'FORRO'!E31</f>
        <v/>
      </c>
      <c r="AI14" s="90">
        <f>'FORRO'!E32</f>
        <v/>
      </c>
      <c r="AJ14" s="90">
        <f>'FORRO'!E33</f>
        <v/>
      </c>
      <c r="AK14" s="90">
        <f>'FORRO'!E34</f>
        <v/>
      </c>
      <c r="AL14" s="90">
        <f>'FORRO'!E35</f>
        <v/>
      </c>
      <c r="AM14" s="90">
        <f>'FORRO'!E36</f>
        <v/>
      </c>
      <c r="AN14" s="90">
        <f>'FORRO'!E37</f>
        <v/>
      </c>
      <c r="AO14" s="90">
        <f>'FORRO'!E38</f>
        <v/>
      </c>
      <c r="AP14" s="90">
        <f>'FORRO'!E39</f>
        <v/>
      </c>
      <c r="AQ14" s="90">
        <f>'FORRO'!E40</f>
        <v/>
      </c>
      <c r="AR14" s="90">
        <f>'FORRO'!E41</f>
        <v/>
      </c>
      <c r="AS14" s="90">
        <f>'FORRO'!E42</f>
        <v/>
      </c>
      <c r="AT14" s="90">
        <f>'FORRO'!E43</f>
        <v/>
      </c>
      <c r="AU14" s="90">
        <f>'FORRO'!E44</f>
        <v/>
      </c>
      <c r="AV14" s="90">
        <f>'FORRO'!E45</f>
        <v/>
      </c>
      <c r="AW14" s="90">
        <f>'FORRO'!E46</f>
        <v/>
      </c>
      <c r="AX14" s="90">
        <f>'FORRO'!E47</f>
        <v/>
      </c>
      <c r="AY14" s="90">
        <f>'FORRO'!E48</f>
        <v/>
      </c>
      <c r="AZ14" s="90">
        <f>'FORRO'!E49</f>
        <v/>
      </c>
      <c r="BA14" s="90">
        <f>'FORRO'!E50</f>
        <v/>
      </c>
      <c r="BB14" s="90">
        <f>'FORRO'!E51</f>
        <v/>
      </c>
      <c r="BC14" s="90">
        <f>'FORRO'!E52</f>
        <v/>
      </c>
      <c r="BD14" s="90">
        <f>'FORRO'!E53</f>
        <v/>
      </c>
      <c r="BE14" s="90">
        <f>'FORRO'!E54</f>
        <v/>
      </c>
      <c r="BF14" s="90">
        <f>'FORRO'!E55</f>
        <v/>
      </c>
      <c r="BG14" s="90">
        <f>'FORRO'!E56</f>
        <v/>
      </c>
      <c r="BH14" s="90">
        <f>'FORRO'!E57</f>
        <v/>
      </c>
      <c r="BI14" s="90">
        <f>'FORRO'!E58</f>
        <v/>
      </c>
      <c r="BJ14" s="90">
        <f>'FORRO'!E59</f>
        <v/>
      </c>
      <c r="BK14" s="90">
        <f>'FORRO'!E60</f>
        <v/>
      </c>
      <c r="BL14" s="90">
        <f>'FORRO'!E61</f>
        <v/>
      </c>
      <c r="BM14" s="90">
        <f>'FORRO'!E62</f>
        <v/>
      </c>
      <c r="BN14" s="90">
        <f>'FORRO'!E63</f>
        <v/>
      </c>
      <c r="BO14" s="90">
        <f>'FORRO'!E64</f>
        <v/>
      </c>
      <c r="BP14" s="90">
        <f>'FORRO'!E65</f>
        <v/>
      </c>
      <c r="BQ14" s="90">
        <f>'FORRO'!E66</f>
        <v/>
      </c>
      <c r="BR14" s="90">
        <f>'FORRO'!E67</f>
        <v/>
      </c>
      <c r="BS14" s="90">
        <f>'FORRO'!E68</f>
        <v/>
      </c>
      <c r="BT14" s="90">
        <f>'FORRO'!E69</f>
        <v/>
      </c>
      <c r="BU14" s="90">
        <f>'FORRO'!E70</f>
        <v/>
      </c>
      <c r="BV14" s="90">
        <f>'FORRO'!E71</f>
        <v/>
      </c>
      <c r="BW14" s="90">
        <f>'FORRO'!E72</f>
        <v/>
      </c>
      <c r="BX14" s="90">
        <f>'FORRO'!E73</f>
        <v/>
      </c>
      <c r="BY14" s="90">
        <f>'FORRO'!E74</f>
        <v/>
      </c>
      <c r="BZ14" s="90">
        <f>'FORRO'!E75</f>
        <v/>
      </c>
      <c r="CA14" s="90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1">
        <f>'FUND. PROF'!$K$5</f>
        <v/>
      </c>
      <c r="E15" s="50">
        <f>SUM(H15:CA15)</f>
        <v/>
      </c>
      <c r="F15" s="50">
        <f>IF(D15="","",D15-E15)</f>
        <v/>
      </c>
      <c r="H15" s="90">
        <f>'FUND. PROF'!E5</f>
        <v/>
      </c>
      <c r="I15" s="90">
        <f>'FUND. PROF'!E6</f>
        <v/>
      </c>
      <c r="J15" s="90">
        <f>'FUND. PROF'!E7</f>
        <v/>
      </c>
      <c r="K15" s="90">
        <f>'FUND. PROF'!E8</f>
        <v/>
      </c>
      <c r="L15" s="90">
        <f>'FUND. PROF'!E9</f>
        <v/>
      </c>
      <c r="M15" s="90">
        <f>'FUND. PROF'!E10</f>
        <v/>
      </c>
      <c r="N15" s="90">
        <f>'FUND. PROF'!E11</f>
        <v/>
      </c>
      <c r="O15" s="90">
        <f>'FUND. PROF'!E12</f>
        <v/>
      </c>
      <c r="P15" s="90">
        <f>'FUND. PROF'!E13</f>
        <v/>
      </c>
      <c r="Q15" s="90">
        <f>'FUND. PROF'!E14</f>
        <v/>
      </c>
      <c r="R15" s="90">
        <f>'FUND. PROF'!E15</f>
        <v/>
      </c>
      <c r="S15" s="90">
        <f>'FUND. PROF'!E16</f>
        <v/>
      </c>
      <c r="T15" s="90">
        <f>'FUND. PROF'!E17</f>
        <v/>
      </c>
      <c r="U15" s="90">
        <f>'FUND. PROF'!E18</f>
        <v/>
      </c>
      <c r="V15" s="90">
        <f>'FUND. PROF'!E19</f>
        <v/>
      </c>
      <c r="W15" s="90">
        <f>'FUND. PROF'!E20</f>
        <v/>
      </c>
      <c r="X15" s="90">
        <f>'FUND. PROF'!E21</f>
        <v/>
      </c>
      <c r="Y15" s="90">
        <f>'FUND. PROF'!E22</f>
        <v/>
      </c>
      <c r="Z15" s="90">
        <f>'FUND. PROF'!E23</f>
        <v/>
      </c>
      <c r="AA15" s="90">
        <f>'FUND. PROF'!E24</f>
        <v/>
      </c>
      <c r="AB15" s="90">
        <f>'FUND. PROF'!E25</f>
        <v/>
      </c>
      <c r="AC15" s="90">
        <f>'FUND. PROF'!E26</f>
        <v/>
      </c>
      <c r="AD15" s="90">
        <f>'FUND. PROF'!E27</f>
        <v/>
      </c>
      <c r="AE15" s="90">
        <f>'FUND. PROF'!E28</f>
        <v/>
      </c>
      <c r="AF15" s="90">
        <f>'FUND. PROF'!E29</f>
        <v/>
      </c>
      <c r="AG15" s="90">
        <f>'FUND. PROF'!E30</f>
        <v/>
      </c>
      <c r="AH15" s="90">
        <f>'FUND. PROF'!E31</f>
        <v/>
      </c>
      <c r="AI15" s="90">
        <f>'FUND. PROF'!E32</f>
        <v/>
      </c>
      <c r="AJ15" s="90">
        <f>'FUND. PROF'!E33</f>
        <v/>
      </c>
      <c r="AK15" s="90">
        <f>'FUND. PROF'!E34</f>
        <v/>
      </c>
      <c r="AL15" s="90">
        <f>'FUND. PROF'!E35</f>
        <v/>
      </c>
      <c r="AM15" s="90">
        <f>'FUND. PROF'!E36</f>
        <v/>
      </c>
      <c r="AN15" s="90">
        <f>'FUND. PROF'!E37</f>
        <v/>
      </c>
      <c r="AO15" s="90">
        <f>'FUND. PROF'!E38</f>
        <v/>
      </c>
      <c r="AP15" s="90">
        <f>'FUND. PROF'!E39</f>
        <v/>
      </c>
      <c r="AQ15" s="90">
        <f>'FUND. PROF'!E40</f>
        <v/>
      </c>
      <c r="AR15" s="90">
        <f>'FUND. PROF'!E41</f>
        <v/>
      </c>
      <c r="AS15" s="90">
        <f>'FUND. PROF'!E42</f>
        <v/>
      </c>
      <c r="AT15" s="90">
        <f>'FUND. PROF'!E43</f>
        <v/>
      </c>
      <c r="AU15" s="90">
        <f>'FUND. PROF'!E44</f>
        <v/>
      </c>
      <c r="AV15" s="90">
        <f>'FUND. PROF'!E45</f>
        <v/>
      </c>
      <c r="AW15" s="90">
        <f>'FUND. PROF'!E46</f>
        <v/>
      </c>
      <c r="AX15" s="90">
        <f>'FUND. PROF'!E47</f>
        <v/>
      </c>
      <c r="AY15" s="90">
        <f>'FUND. PROF'!E48</f>
        <v/>
      </c>
      <c r="AZ15" s="90">
        <f>'FUND. PROF'!E49</f>
        <v/>
      </c>
      <c r="BA15" s="90">
        <f>'FUND. PROF'!E50</f>
        <v/>
      </c>
      <c r="BB15" s="90">
        <f>'FUND. PROF'!E51</f>
        <v/>
      </c>
      <c r="BC15" s="90">
        <f>'FUND. PROF'!E52</f>
        <v/>
      </c>
      <c r="BD15" s="90">
        <f>'FUND. PROF'!E53</f>
        <v/>
      </c>
      <c r="BE15" s="90">
        <f>'FUND. PROF'!E54</f>
        <v/>
      </c>
      <c r="BF15" s="90">
        <f>'FUND. PROF'!E55</f>
        <v/>
      </c>
      <c r="BG15" s="90">
        <f>'FUND. PROF'!E56</f>
        <v/>
      </c>
      <c r="BH15" s="90">
        <f>'FUND. PROF'!E57</f>
        <v/>
      </c>
      <c r="BI15" s="90">
        <f>'FUND. PROF'!E58</f>
        <v/>
      </c>
      <c r="BJ15" s="90">
        <f>'FUND. PROF'!E59</f>
        <v/>
      </c>
      <c r="BK15" s="90">
        <f>'FUND. PROF'!E60</f>
        <v/>
      </c>
      <c r="BL15" s="90">
        <f>'FUND. PROF'!E61</f>
        <v/>
      </c>
      <c r="BM15" s="90">
        <f>'FUND. PROF'!E62</f>
        <v/>
      </c>
      <c r="BN15" s="90">
        <f>'FUND. PROF'!E63</f>
        <v/>
      </c>
      <c r="BO15" s="90">
        <f>'FUND. PROF'!E64</f>
        <v/>
      </c>
      <c r="BP15" s="90">
        <f>'FUND. PROF'!E65</f>
        <v/>
      </c>
      <c r="BQ15" s="90">
        <f>'FUND. PROF'!E66</f>
        <v/>
      </c>
      <c r="BR15" s="90">
        <f>'FUND. PROF'!E67</f>
        <v/>
      </c>
      <c r="BS15" s="90">
        <f>'FUND. PROF'!E68</f>
        <v/>
      </c>
      <c r="BT15" s="90">
        <f>'FUND. PROF'!E69</f>
        <v/>
      </c>
      <c r="BU15" s="90">
        <f>'FUND. PROF'!E70</f>
        <v/>
      </c>
      <c r="BV15" s="90">
        <f>'FUND. PROF'!E71</f>
        <v/>
      </c>
      <c r="BW15" s="90">
        <f>'FUND. PROF'!E72</f>
        <v/>
      </c>
      <c r="BX15" s="90">
        <f>'FUND. PROF'!E73</f>
        <v/>
      </c>
      <c r="BY15" s="90">
        <f>'FUND. PROF'!E74</f>
        <v/>
      </c>
      <c r="BZ15" s="90">
        <f>'FUND. PROF'!E75</f>
        <v/>
      </c>
      <c r="CA15" s="90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1">
        <f>'FUND. SUP'!$K$5</f>
        <v/>
      </c>
      <c r="E16" s="50">
        <f>SUM(H16:CA16)</f>
        <v/>
      </c>
      <c r="F16" s="50">
        <f>IF(D16="","",D16-E16)</f>
        <v/>
      </c>
      <c r="H16" s="90">
        <f>'FUND. SUP'!E5</f>
        <v/>
      </c>
      <c r="I16" s="90">
        <f>'FUND. SUP'!E6</f>
        <v/>
      </c>
      <c r="J16" s="90">
        <f>'FUND. SUP'!E7</f>
        <v/>
      </c>
      <c r="K16" s="90">
        <f>'FUND. SUP'!E8</f>
        <v/>
      </c>
      <c r="L16" s="90">
        <f>'FUND. SUP'!E9</f>
        <v/>
      </c>
      <c r="M16" s="90">
        <f>'FUND. SUP'!E10</f>
        <v/>
      </c>
      <c r="N16" s="90">
        <f>'FUND. SUP'!E11</f>
        <v/>
      </c>
      <c r="O16" s="90">
        <f>'FUND. SUP'!E12</f>
        <v/>
      </c>
      <c r="P16" s="90">
        <f>'FUND. SUP'!E13</f>
        <v/>
      </c>
      <c r="Q16" s="90">
        <f>'FUND. SUP'!E14</f>
        <v/>
      </c>
      <c r="R16" s="90">
        <f>'FUND. SUP'!E15</f>
        <v/>
      </c>
      <c r="S16" s="90">
        <f>'FUND. SUP'!E16</f>
        <v/>
      </c>
      <c r="T16" s="90">
        <f>'FUND. SUP'!E17</f>
        <v/>
      </c>
      <c r="U16" s="90">
        <f>'FUND. SUP'!E18</f>
        <v/>
      </c>
      <c r="V16" s="90">
        <f>'FUND. SUP'!E19</f>
        <v/>
      </c>
      <c r="W16" s="90">
        <f>'FUND. SUP'!E20</f>
        <v/>
      </c>
      <c r="X16" s="90">
        <f>'FUND. SUP'!E21</f>
        <v/>
      </c>
      <c r="Y16" s="90">
        <f>'FUND. SUP'!E22</f>
        <v/>
      </c>
      <c r="Z16" s="90">
        <f>'FUND. SUP'!E23</f>
        <v/>
      </c>
      <c r="AA16" s="90">
        <f>'FUND. SUP'!E24</f>
        <v/>
      </c>
      <c r="AB16" s="90">
        <f>'FUND. SUP'!E25</f>
        <v/>
      </c>
      <c r="AC16" s="90">
        <f>'FUND. SUP'!E26</f>
        <v/>
      </c>
      <c r="AD16" s="90">
        <f>'FUND. SUP'!E27</f>
        <v/>
      </c>
      <c r="AE16" s="90">
        <f>'FUND. SUP'!E28</f>
        <v/>
      </c>
      <c r="AF16" s="90">
        <f>'FUND. SUP'!E29</f>
        <v/>
      </c>
      <c r="AG16" s="90">
        <f>'FUND. SUP'!E30</f>
        <v/>
      </c>
      <c r="AH16" s="90">
        <f>'FUND. SUP'!E31</f>
        <v/>
      </c>
      <c r="AI16" s="90">
        <f>'FUND. SUP'!E32</f>
        <v/>
      </c>
      <c r="AJ16" s="90">
        <f>'FUND. SUP'!E33</f>
        <v/>
      </c>
      <c r="AK16" s="90">
        <f>'FUND. SUP'!E34</f>
        <v/>
      </c>
      <c r="AL16" s="90">
        <f>'FUND. SUP'!E35</f>
        <v/>
      </c>
      <c r="AM16" s="90">
        <f>'FUND. SUP'!E36</f>
        <v/>
      </c>
      <c r="AN16" s="90">
        <f>'FUND. SUP'!E37</f>
        <v/>
      </c>
      <c r="AO16" s="90">
        <f>'FUND. SUP'!E38</f>
        <v/>
      </c>
      <c r="AP16" s="90">
        <f>'FUND. SUP'!E39</f>
        <v/>
      </c>
      <c r="AQ16" s="90">
        <f>'FUND. SUP'!E40</f>
        <v/>
      </c>
      <c r="AR16" s="90">
        <f>'FUND. SUP'!E41</f>
        <v/>
      </c>
      <c r="AS16" s="90">
        <f>'FUND. SUP'!E42</f>
        <v/>
      </c>
      <c r="AT16" s="90">
        <f>'FUND. SUP'!E43</f>
        <v/>
      </c>
      <c r="AU16" s="90">
        <f>'FUND. SUP'!E44</f>
        <v/>
      </c>
      <c r="AV16" s="90">
        <f>'FUND. SUP'!E45</f>
        <v/>
      </c>
      <c r="AW16" s="90">
        <f>'FUND. SUP'!E46</f>
        <v/>
      </c>
      <c r="AX16" s="90">
        <f>'FUND. SUP'!E47</f>
        <v/>
      </c>
      <c r="AY16" s="90">
        <f>'FUND. SUP'!E48</f>
        <v/>
      </c>
      <c r="AZ16" s="90">
        <f>'FUND. SUP'!E49</f>
        <v/>
      </c>
      <c r="BA16" s="90">
        <f>'FUND. SUP'!E50</f>
        <v/>
      </c>
      <c r="BB16" s="90">
        <f>'FUND. SUP'!E51</f>
        <v/>
      </c>
      <c r="BC16" s="90">
        <f>'FUND. SUP'!E52</f>
        <v/>
      </c>
      <c r="BD16" s="90">
        <f>'FUND. SUP'!E53</f>
        <v/>
      </c>
      <c r="BE16" s="90">
        <f>'FUND. SUP'!E54</f>
        <v/>
      </c>
      <c r="BF16" s="90">
        <f>'FUND. SUP'!E55</f>
        <v/>
      </c>
      <c r="BG16" s="90">
        <f>'FUND. SUP'!E56</f>
        <v/>
      </c>
      <c r="BH16" s="90">
        <f>'FUND. SUP'!E57</f>
        <v/>
      </c>
      <c r="BI16" s="90">
        <f>'FUND. SUP'!E58</f>
        <v/>
      </c>
      <c r="BJ16" s="90">
        <f>'FUND. SUP'!E59</f>
        <v/>
      </c>
      <c r="BK16" s="90">
        <f>'FUND. SUP'!E60</f>
        <v/>
      </c>
      <c r="BL16" s="90">
        <f>'FUND. SUP'!E61</f>
        <v/>
      </c>
      <c r="BM16" s="90">
        <f>'FUND. SUP'!E62</f>
        <v/>
      </c>
      <c r="BN16" s="90">
        <f>'FUND. SUP'!E63</f>
        <v/>
      </c>
      <c r="BO16" s="90">
        <f>'FUND. SUP'!E64</f>
        <v/>
      </c>
      <c r="BP16" s="90">
        <f>'FUND. SUP'!E65</f>
        <v/>
      </c>
      <c r="BQ16" s="90">
        <f>'FUND. SUP'!E66</f>
        <v/>
      </c>
      <c r="BR16" s="90">
        <f>'FUND. SUP'!E67</f>
        <v/>
      </c>
      <c r="BS16" s="90">
        <f>'FUND. SUP'!E68</f>
        <v/>
      </c>
      <c r="BT16" s="90">
        <f>'FUND. SUP'!E69</f>
        <v/>
      </c>
      <c r="BU16" s="90">
        <f>'FUND. SUP'!E70</f>
        <v/>
      </c>
      <c r="BV16" s="90">
        <f>'FUND. SUP'!E71</f>
        <v/>
      </c>
      <c r="BW16" s="90">
        <f>'FUND. SUP'!E72</f>
        <v/>
      </c>
      <c r="BX16" s="90">
        <f>'FUND. SUP'!E73</f>
        <v/>
      </c>
      <c r="BY16" s="90">
        <f>'FUND. SUP'!E74</f>
        <v/>
      </c>
      <c r="BZ16" s="90">
        <f>'FUND. SUP'!E75</f>
        <v/>
      </c>
      <c r="CA16" s="90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1">
        <f>'IMPERMEABILIZAÇÃO'!$K$5</f>
        <v/>
      </c>
      <c r="E17" s="50">
        <f>SUM(H17:CA17)</f>
        <v/>
      </c>
      <c r="F17" s="50">
        <f>IF(D17="","",D17-E17)</f>
        <v/>
      </c>
      <c r="H17" s="90">
        <f>'IMPERMEABILIZAÇÃO'!E5</f>
        <v/>
      </c>
      <c r="I17" s="90">
        <f>'IMPERMEABILIZAÇÃO'!E6</f>
        <v/>
      </c>
      <c r="J17" s="90">
        <f>'IMPERMEABILIZAÇÃO'!E7</f>
        <v/>
      </c>
      <c r="K17" s="90">
        <f>'IMPERMEABILIZAÇÃO'!E8</f>
        <v/>
      </c>
      <c r="L17" s="90">
        <f>'IMPERMEABILIZAÇÃO'!E9</f>
        <v/>
      </c>
      <c r="M17" s="90">
        <f>'IMPERMEABILIZAÇÃO'!E10</f>
        <v/>
      </c>
      <c r="N17" s="90">
        <f>'IMPERMEABILIZAÇÃO'!E11</f>
        <v/>
      </c>
      <c r="O17" s="90">
        <f>'IMPERMEABILIZAÇÃO'!E12</f>
        <v/>
      </c>
      <c r="P17" s="90">
        <f>'IMPERMEABILIZAÇÃO'!E13</f>
        <v/>
      </c>
      <c r="Q17" s="90">
        <f>'IMPERMEABILIZAÇÃO'!E14</f>
        <v/>
      </c>
      <c r="R17" s="90">
        <f>'IMPERMEABILIZAÇÃO'!E15</f>
        <v/>
      </c>
      <c r="S17" s="90">
        <f>'IMPERMEABILIZAÇÃO'!E16</f>
        <v/>
      </c>
      <c r="T17" s="90">
        <f>'IMPERMEABILIZAÇÃO'!E17</f>
        <v/>
      </c>
      <c r="U17" s="90">
        <f>'IMPERMEABILIZAÇÃO'!E18</f>
        <v/>
      </c>
      <c r="V17" s="90">
        <f>'IMPERMEABILIZAÇÃO'!E19</f>
        <v/>
      </c>
      <c r="W17" s="90">
        <f>'IMPERMEABILIZAÇÃO'!E20</f>
        <v/>
      </c>
      <c r="X17" s="90">
        <f>'IMPERMEABILIZAÇÃO'!E21</f>
        <v/>
      </c>
      <c r="Y17" s="90">
        <f>'IMPERMEABILIZAÇÃO'!E22</f>
        <v/>
      </c>
      <c r="Z17" s="90">
        <f>'IMPERMEABILIZAÇÃO'!E23</f>
        <v/>
      </c>
      <c r="AA17" s="90">
        <f>'IMPERMEABILIZAÇÃO'!E24</f>
        <v/>
      </c>
      <c r="AB17" s="90">
        <f>'IMPERMEABILIZAÇÃO'!E25</f>
        <v/>
      </c>
      <c r="AC17" s="90">
        <f>'IMPERMEABILIZAÇÃO'!E26</f>
        <v/>
      </c>
      <c r="AD17" s="90">
        <f>'IMPERMEABILIZAÇÃO'!E27</f>
        <v/>
      </c>
      <c r="AE17" s="90">
        <f>'IMPERMEABILIZAÇÃO'!E28</f>
        <v/>
      </c>
      <c r="AF17" s="90">
        <f>'IMPERMEABILIZAÇÃO'!E29</f>
        <v/>
      </c>
      <c r="AG17" s="90">
        <f>'IMPERMEABILIZAÇÃO'!E30</f>
        <v/>
      </c>
      <c r="AH17" s="90">
        <f>'IMPERMEABILIZAÇÃO'!E31</f>
        <v/>
      </c>
      <c r="AI17" s="90">
        <f>'IMPERMEABILIZAÇÃO'!E32</f>
        <v/>
      </c>
      <c r="AJ17" s="90">
        <f>'IMPERMEABILIZAÇÃO'!E33</f>
        <v/>
      </c>
      <c r="AK17" s="90">
        <f>'IMPERMEABILIZAÇÃO'!E34</f>
        <v/>
      </c>
      <c r="AL17" s="90">
        <f>'IMPERMEABILIZAÇÃO'!E35</f>
        <v/>
      </c>
      <c r="AM17" s="90">
        <f>'IMPERMEABILIZAÇÃO'!E36</f>
        <v/>
      </c>
      <c r="AN17" s="90">
        <f>'IMPERMEABILIZAÇÃO'!E37</f>
        <v/>
      </c>
      <c r="AO17" s="90">
        <f>'IMPERMEABILIZAÇÃO'!E38</f>
        <v/>
      </c>
      <c r="AP17" s="90">
        <f>'IMPERMEABILIZAÇÃO'!E39</f>
        <v/>
      </c>
      <c r="AQ17" s="90">
        <f>'IMPERMEABILIZAÇÃO'!E40</f>
        <v/>
      </c>
      <c r="AR17" s="90">
        <f>'IMPERMEABILIZAÇÃO'!E41</f>
        <v/>
      </c>
      <c r="AS17" s="90">
        <f>'IMPERMEABILIZAÇÃO'!E42</f>
        <v/>
      </c>
      <c r="AT17" s="90">
        <f>'IMPERMEABILIZAÇÃO'!E43</f>
        <v/>
      </c>
      <c r="AU17" s="90">
        <f>'IMPERMEABILIZAÇÃO'!E44</f>
        <v/>
      </c>
      <c r="AV17" s="90">
        <f>'IMPERMEABILIZAÇÃO'!E45</f>
        <v/>
      </c>
      <c r="AW17" s="90">
        <f>'IMPERMEABILIZAÇÃO'!E46</f>
        <v/>
      </c>
      <c r="AX17" s="90">
        <f>'IMPERMEABILIZAÇÃO'!E47</f>
        <v/>
      </c>
      <c r="AY17" s="90">
        <f>'IMPERMEABILIZAÇÃO'!E48</f>
        <v/>
      </c>
      <c r="AZ17" s="90">
        <f>'IMPERMEABILIZAÇÃO'!E49</f>
        <v/>
      </c>
      <c r="BA17" s="90">
        <f>'IMPERMEABILIZAÇÃO'!E50</f>
        <v/>
      </c>
      <c r="BB17" s="90">
        <f>'IMPERMEABILIZAÇÃO'!E51</f>
        <v/>
      </c>
      <c r="BC17" s="90">
        <f>'IMPERMEABILIZAÇÃO'!E52</f>
        <v/>
      </c>
      <c r="BD17" s="90">
        <f>'IMPERMEABILIZAÇÃO'!E53</f>
        <v/>
      </c>
      <c r="BE17" s="90">
        <f>'IMPERMEABILIZAÇÃO'!E54</f>
        <v/>
      </c>
      <c r="BF17" s="90">
        <f>'IMPERMEABILIZAÇÃO'!E55</f>
        <v/>
      </c>
      <c r="BG17" s="90">
        <f>'IMPERMEABILIZAÇÃO'!E56</f>
        <v/>
      </c>
      <c r="BH17" s="90">
        <f>'IMPERMEABILIZAÇÃO'!E57</f>
        <v/>
      </c>
      <c r="BI17" s="90">
        <f>'IMPERMEABILIZAÇÃO'!E58</f>
        <v/>
      </c>
      <c r="BJ17" s="90">
        <f>'IMPERMEABILIZAÇÃO'!E59</f>
        <v/>
      </c>
      <c r="BK17" s="90">
        <f>'IMPERMEABILIZAÇÃO'!E60</f>
        <v/>
      </c>
      <c r="BL17" s="90">
        <f>'IMPERMEABILIZAÇÃO'!E61</f>
        <v/>
      </c>
      <c r="BM17" s="90">
        <f>'IMPERMEABILIZAÇÃO'!E62</f>
        <v/>
      </c>
      <c r="BN17" s="90">
        <f>'IMPERMEABILIZAÇÃO'!E63</f>
        <v/>
      </c>
      <c r="BO17" s="90">
        <f>'IMPERMEABILIZAÇÃO'!E64</f>
        <v/>
      </c>
      <c r="BP17" s="90">
        <f>'IMPERMEABILIZAÇÃO'!E65</f>
        <v/>
      </c>
      <c r="BQ17" s="90">
        <f>'IMPERMEABILIZAÇÃO'!E66</f>
        <v/>
      </c>
      <c r="BR17" s="90">
        <f>'IMPERMEABILIZAÇÃO'!E67</f>
        <v/>
      </c>
      <c r="BS17" s="90">
        <f>'IMPERMEABILIZAÇÃO'!E68</f>
        <v/>
      </c>
      <c r="BT17" s="90">
        <f>'IMPERMEABILIZAÇÃO'!E69</f>
        <v/>
      </c>
      <c r="BU17" s="90">
        <f>'IMPERMEABILIZAÇÃO'!E70</f>
        <v/>
      </c>
      <c r="BV17" s="90">
        <f>'IMPERMEABILIZAÇÃO'!E71</f>
        <v/>
      </c>
      <c r="BW17" s="90">
        <f>'IMPERMEABILIZAÇÃO'!E72</f>
        <v/>
      </c>
      <c r="BX17" s="90">
        <f>'IMPERMEABILIZAÇÃO'!E73</f>
        <v/>
      </c>
      <c r="BY17" s="90">
        <f>'IMPERMEABILIZAÇÃO'!E74</f>
        <v/>
      </c>
      <c r="BZ17" s="90">
        <f>'IMPERMEABILIZAÇÃO'!E75</f>
        <v/>
      </c>
      <c r="CA17" s="90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1">
        <f>'INST. INC'!$K$5</f>
        <v/>
      </c>
      <c r="E18" s="50">
        <f>SUM(H18:CA18)</f>
        <v/>
      </c>
      <c r="F18" s="50">
        <f>IF(D18="","",D18-E18)</f>
        <v/>
      </c>
      <c r="H18" s="90">
        <f>'INST. INC'!E5</f>
        <v/>
      </c>
      <c r="I18" s="90">
        <f>'INST. INC'!E6</f>
        <v/>
      </c>
      <c r="J18" s="90">
        <f>'INST. INC'!E7</f>
        <v/>
      </c>
      <c r="K18" s="90">
        <f>'INST. INC'!E8</f>
        <v/>
      </c>
      <c r="L18" s="90">
        <f>'INST. INC'!E9</f>
        <v/>
      </c>
      <c r="M18" s="90">
        <f>'INST. INC'!E10</f>
        <v/>
      </c>
      <c r="N18" s="90">
        <f>'INST. INC'!E11</f>
        <v/>
      </c>
      <c r="O18" s="90">
        <f>'INST. INC'!E12</f>
        <v/>
      </c>
      <c r="P18" s="90">
        <f>'INST. INC'!E13</f>
        <v/>
      </c>
      <c r="Q18" s="90">
        <f>'INST. INC'!E14</f>
        <v/>
      </c>
      <c r="R18" s="90">
        <f>'INST. INC'!E15</f>
        <v/>
      </c>
      <c r="S18" s="90">
        <f>'INST. INC'!E16</f>
        <v/>
      </c>
      <c r="T18" s="90">
        <f>'INST. INC'!E17</f>
        <v/>
      </c>
      <c r="U18" s="90">
        <f>'INST. INC'!E18</f>
        <v/>
      </c>
      <c r="V18" s="90">
        <f>'INST. INC'!E19</f>
        <v/>
      </c>
      <c r="W18" s="90">
        <f>'INST. INC'!E20</f>
        <v/>
      </c>
      <c r="X18" s="90">
        <f>'INST. INC'!E21</f>
        <v/>
      </c>
      <c r="Y18" s="90">
        <f>'INST. INC'!E22</f>
        <v/>
      </c>
      <c r="Z18" s="90">
        <f>'INST. INC'!E23</f>
        <v/>
      </c>
      <c r="AA18" s="90">
        <f>'INST. INC'!E24</f>
        <v/>
      </c>
      <c r="AB18" s="90">
        <f>'INST. INC'!E25</f>
        <v/>
      </c>
      <c r="AC18" s="90">
        <f>'INST. INC'!E26</f>
        <v/>
      </c>
      <c r="AD18" s="90">
        <f>'INST. INC'!E27</f>
        <v/>
      </c>
      <c r="AE18" s="90">
        <f>'INST. INC'!E28</f>
        <v/>
      </c>
      <c r="AF18" s="90">
        <f>'INST. INC'!E29</f>
        <v/>
      </c>
      <c r="AG18" s="90">
        <f>'INST. INC'!E30</f>
        <v/>
      </c>
      <c r="AH18" s="90">
        <f>'INST. INC'!E31</f>
        <v/>
      </c>
      <c r="AI18" s="90">
        <f>'INST. INC'!E32</f>
        <v/>
      </c>
      <c r="AJ18" s="90">
        <f>'INST. INC'!E33</f>
        <v/>
      </c>
      <c r="AK18" s="90">
        <f>'INST. INC'!E34</f>
        <v/>
      </c>
      <c r="AL18" s="90">
        <f>'INST. INC'!E35</f>
        <v/>
      </c>
      <c r="AM18" s="90">
        <f>'INST. INC'!E36</f>
        <v/>
      </c>
      <c r="AN18" s="90">
        <f>'INST. INC'!E37</f>
        <v/>
      </c>
      <c r="AO18" s="90">
        <f>'INST. INC'!E38</f>
        <v/>
      </c>
      <c r="AP18" s="90">
        <f>'INST. INC'!E39</f>
        <v/>
      </c>
      <c r="AQ18" s="90">
        <f>'INST. INC'!E40</f>
        <v/>
      </c>
      <c r="AR18" s="90">
        <f>'INST. INC'!E41</f>
        <v/>
      </c>
      <c r="AS18" s="90">
        <f>'INST. INC'!E42</f>
        <v/>
      </c>
      <c r="AT18" s="90">
        <f>'INST. INC'!E43</f>
        <v/>
      </c>
      <c r="AU18" s="90">
        <f>'INST. INC'!E44</f>
        <v/>
      </c>
      <c r="AV18" s="90">
        <f>'INST. INC'!E45</f>
        <v/>
      </c>
      <c r="AW18" s="90">
        <f>'INST. INC'!E46</f>
        <v/>
      </c>
      <c r="AX18" s="90">
        <f>'INST. INC'!E47</f>
        <v/>
      </c>
      <c r="AY18" s="90">
        <f>'INST. INC'!E48</f>
        <v/>
      </c>
      <c r="AZ18" s="90">
        <f>'INST. INC'!E49</f>
        <v/>
      </c>
      <c r="BA18" s="90">
        <f>'INST. INC'!E50</f>
        <v/>
      </c>
      <c r="BB18" s="90">
        <f>'INST. INC'!E51</f>
        <v/>
      </c>
      <c r="BC18" s="90">
        <f>'INST. INC'!E52</f>
        <v/>
      </c>
      <c r="BD18" s="90">
        <f>'INST. INC'!E53</f>
        <v/>
      </c>
      <c r="BE18" s="90">
        <f>'INST. INC'!E54</f>
        <v/>
      </c>
      <c r="BF18" s="90">
        <f>'INST. INC'!E55</f>
        <v/>
      </c>
      <c r="BG18" s="90">
        <f>'INST. INC'!E56</f>
        <v/>
      </c>
      <c r="BH18" s="90">
        <f>'INST. INC'!E57</f>
        <v/>
      </c>
      <c r="BI18" s="90">
        <f>'INST. INC'!E58</f>
        <v/>
      </c>
      <c r="BJ18" s="90">
        <f>'INST. INC'!E59</f>
        <v/>
      </c>
      <c r="BK18" s="90">
        <f>'INST. INC'!E60</f>
        <v/>
      </c>
      <c r="BL18" s="90">
        <f>'INST. INC'!E61</f>
        <v/>
      </c>
      <c r="BM18" s="90">
        <f>'INST. INC'!E62</f>
        <v/>
      </c>
      <c r="BN18" s="90">
        <f>'INST. INC'!E63</f>
        <v/>
      </c>
      <c r="BO18" s="90">
        <f>'INST. INC'!E64</f>
        <v/>
      </c>
      <c r="BP18" s="90">
        <f>'INST. INC'!E65</f>
        <v/>
      </c>
      <c r="BQ18" s="90">
        <f>'INST. INC'!E66</f>
        <v/>
      </c>
      <c r="BR18" s="90">
        <f>'INST. INC'!E67</f>
        <v/>
      </c>
      <c r="BS18" s="90">
        <f>'INST. INC'!E68</f>
        <v/>
      </c>
      <c r="BT18" s="90">
        <f>'INST. INC'!E69</f>
        <v/>
      </c>
      <c r="BU18" s="90">
        <f>'INST. INC'!E70</f>
        <v/>
      </c>
      <c r="BV18" s="90">
        <f>'INST. INC'!E71</f>
        <v/>
      </c>
      <c r="BW18" s="90">
        <f>'INST. INC'!E72</f>
        <v/>
      </c>
      <c r="BX18" s="90">
        <f>'INST. INC'!E73</f>
        <v/>
      </c>
      <c r="BY18" s="90">
        <f>'INST. INC'!E74</f>
        <v/>
      </c>
      <c r="BZ18" s="90">
        <f>'INST. INC'!E75</f>
        <v/>
      </c>
      <c r="CA18" s="90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1">
        <f>'INST. ELÉTRICA'!$K$5</f>
        <v/>
      </c>
      <c r="E19" s="50">
        <f>SUM(H19:CA19)</f>
        <v/>
      </c>
      <c r="F19" s="50">
        <f>IF(D19="","",D19-E19)</f>
        <v/>
      </c>
      <c r="H19" s="90">
        <f>'INST. ELÉTRICA'!E5</f>
        <v/>
      </c>
      <c r="I19" s="90">
        <f>'INST. ELÉTRICA'!E6</f>
        <v/>
      </c>
      <c r="J19" s="90">
        <f>'INST. ELÉTRICA'!E7</f>
        <v/>
      </c>
      <c r="K19" s="90">
        <f>'INST. ELÉTRICA'!E8</f>
        <v/>
      </c>
      <c r="L19" s="90">
        <f>'INST. ELÉTRICA'!E9</f>
        <v/>
      </c>
      <c r="M19" s="90">
        <f>'INST. ELÉTRICA'!E10</f>
        <v/>
      </c>
      <c r="N19" s="90">
        <f>'INST. ELÉTRICA'!E11</f>
        <v/>
      </c>
      <c r="O19" s="90">
        <f>'INST. ELÉTRICA'!E12</f>
        <v/>
      </c>
      <c r="P19" s="90">
        <f>'INST. ELÉTRICA'!E13</f>
        <v/>
      </c>
      <c r="Q19" s="90">
        <f>'INST. ELÉTRICA'!E14</f>
        <v/>
      </c>
      <c r="R19" s="90">
        <f>'INST. ELÉTRICA'!E15</f>
        <v/>
      </c>
      <c r="S19" s="90">
        <f>'INST. ELÉTRICA'!E16</f>
        <v/>
      </c>
      <c r="T19" s="90">
        <f>'INST. ELÉTRICA'!E17</f>
        <v/>
      </c>
      <c r="U19" s="90">
        <f>'INST. ELÉTRICA'!E18</f>
        <v/>
      </c>
      <c r="V19" s="90">
        <f>'INST. ELÉTRICA'!E19</f>
        <v/>
      </c>
      <c r="W19" s="90">
        <f>'INST. ELÉTRICA'!E20</f>
        <v/>
      </c>
      <c r="X19" s="90">
        <f>'INST. ELÉTRICA'!E21</f>
        <v/>
      </c>
      <c r="Y19" s="90">
        <f>'INST. ELÉTRICA'!E22</f>
        <v/>
      </c>
      <c r="Z19" s="90">
        <f>'INST. ELÉTRICA'!E23</f>
        <v/>
      </c>
      <c r="AA19" s="90">
        <f>'INST. ELÉTRICA'!E24</f>
        <v/>
      </c>
      <c r="AB19" s="90">
        <f>'INST. ELÉTRICA'!E25</f>
        <v/>
      </c>
      <c r="AC19" s="90">
        <f>'INST. ELÉTRICA'!E26</f>
        <v/>
      </c>
      <c r="AD19" s="90">
        <f>'INST. ELÉTRICA'!E27</f>
        <v/>
      </c>
      <c r="AE19" s="90">
        <f>'INST. ELÉTRICA'!E28</f>
        <v/>
      </c>
      <c r="AF19" s="90">
        <f>'INST. ELÉTRICA'!E29</f>
        <v/>
      </c>
      <c r="AG19" s="90">
        <f>'INST. ELÉTRICA'!E30</f>
        <v/>
      </c>
      <c r="AH19" s="90">
        <f>'INST. ELÉTRICA'!E31</f>
        <v/>
      </c>
      <c r="AI19" s="90">
        <f>'INST. ELÉTRICA'!E32</f>
        <v/>
      </c>
      <c r="AJ19" s="90">
        <f>'INST. ELÉTRICA'!E33</f>
        <v/>
      </c>
      <c r="AK19" s="90">
        <f>'INST. ELÉTRICA'!E34</f>
        <v/>
      </c>
      <c r="AL19" s="90">
        <f>'INST. ELÉTRICA'!E35</f>
        <v/>
      </c>
      <c r="AM19" s="90">
        <f>'INST. ELÉTRICA'!E36</f>
        <v/>
      </c>
      <c r="AN19" s="90">
        <f>'INST. ELÉTRICA'!E37</f>
        <v/>
      </c>
      <c r="AO19" s="90">
        <f>'INST. ELÉTRICA'!E38</f>
        <v/>
      </c>
      <c r="AP19" s="90">
        <f>'INST. ELÉTRICA'!E39</f>
        <v/>
      </c>
      <c r="AQ19" s="90">
        <f>'INST. ELÉTRICA'!E40</f>
        <v/>
      </c>
      <c r="AR19" s="90">
        <f>'INST. ELÉTRICA'!E41</f>
        <v/>
      </c>
      <c r="AS19" s="90">
        <f>'INST. ELÉTRICA'!E42</f>
        <v/>
      </c>
      <c r="AT19" s="90">
        <f>'INST. ELÉTRICA'!E43</f>
        <v/>
      </c>
      <c r="AU19" s="90">
        <f>'INST. ELÉTRICA'!E44</f>
        <v/>
      </c>
      <c r="AV19" s="90">
        <f>'INST. ELÉTRICA'!E45</f>
        <v/>
      </c>
      <c r="AW19" s="90">
        <f>'INST. ELÉTRICA'!E46</f>
        <v/>
      </c>
      <c r="AX19" s="90">
        <f>'INST. ELÉTRICA'!E47</f>
        <v/>
      </c>
      <c r="AY19" s="90">
        <f>'INST. ELÉTRICA'!E48</f>
        <v/>
      </c>
      <c r="AZ19" s="90">
        <f>'INST. ELÉTRICA'!E49</f>
        <v/>
      </c>
      <c r="BA19" s="90">
        <f>'INST. ELÉTRICA'!E50</f>
        <v/>
      </c>
      <c r="BB19" s="90">
        <f>'INST. ELÉTRICA'!E51</f>
        <v/>
      </c>
      <c r="BC19" s="90">
        <f>'INST. ELÉTRICA'!E52</f>
        <v/>
      </c>
      <c r="BD19" s="90">
        <f>'INST. ELÉTRICA'!E53</f>
        <v/>
      </c>
      <c r="BE19" s="90">
        <f>'INST. ELÉTRICA'!E54</f>
        <v/>
      </c>
      <c r="BF19" s="90">
        <f>'INST. ELÉTRICA'!E55</f>
        <v/>
      </c>
      <c r="BG19" s="90">
        <f>'INST. ELÉTRICA'!E56</f>
        <v/>
      </c>
      <c r="BH19" s="90">
        <f>'INST. ELÉTRICA'!E57</f>
        <v/>
      </c>
      <c r="BI19" s="90">
        <f>'INST. ELÉTRICA'!E58</f>
        <v/>
      </c>
      <c r="BJ19" s="90">
        <f>'INST. ELÉTRICA'!E59</f>
        <v/>
      </c>
      <c r="BK19" s="90">
        <f>'INST. ELÉTRICA'!E60</f>
        <v/>
      </c>
      <c r="BL19" s="90">
        <f>'INST. ELÉTRICA'!E61</f>
        <v/>
      </c>
      <c r="BM19" s="90">
        <f>'INST. ELÉTRICA'!E62</f>
        <v/>
      </c>
      <c r="BN19" s="90">
        <f>'INST. ELÉTRICA'!E63</f>
        <v/>
      </c>
      <c r="BO19" s="90">
        <f>'INST. ELÉTRICA'!E64</f>
        <v/>
      </c>
      <c r="BP19" s="90">
        <f>'INST. ELÉTRICA'!E65</f>
        <v/>
      </c>
      <c r="BQ19" s="90">
        <f>'INST. ELÉTRICA'!E66</f>
        <v/>
      </c>
      <c r="BR19" s="90">
        <f>'INST. ELÉTRICA'!E67</f>
        <v/>
      </c>
      <c r="BS19" s="90">
        <f>'INST. ELÉTRICA'!E68</f>
        <v/>
      </c>
      <c r="BT19" s="90">
        <f>'INST. ELÉTRICA'!E69</f>
        <v/>
      </c>
      <c r="BU19" s="90">
        <f>'INST. ELÉTRICA'!E70</f>
        <v/>
      </c>
      <c r="BV19" s="90">
        <f>'INST. ELÉTRICA'!E71</f>
        <v/>
      </c>
      <c r="BW19" s="90">
        <f>'INST. ELÉTRICA'!E72</f>
        <v/>
      </c>
      <c r="BX19" s="90">
        <f>'INST. ELÉTRICA'!E73</f>
        <v/>
      </c>
      <c r="BY19" s="90">
        <f>'INST. ELÉTRICA'!E74</f>
        <v/>
      </c>
      <c r="BZ19" s="90">
        <f>'INST. ELÉTRICA'!E75</f>
        <v/>
      </c>
      <c r="CA19" s="90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1">
        <f>'INST. ESP'!$K$5</f>
        <v/>
      </c>
      <c r="E20" s="50">
        <f>SUM(H20:CA20)</f>
        <v/>
      </c>
      <c r="F20" s="50">
        <f>IF(D20="","",D20-E20)</f>
        <v/>
      </c>
      <c r="H20" s="90">
        <f>'INST. ESP'!E5</f>
        <v/>
      </c>
      <c r="I20" s="90">
        <f>'INST. ESP'!E6</f>
        <v/>
      </c>
      <c r="J20" s="90">
        <f>'INST. ESP'!E7</f>
        <v/>
      </c>
      <c r="K20" s="90">
        <f>'INST. ESP'!E8</f>
        <v/>
      </c>
      <c r="L20" s="90">
        <f>'INST. ESP'!E9</f>
        <v/>
      </c>
      <c r="M20" s="90">
        <f>'INST. ESP'!E10</f>
        <v/>
      </c>
      <c r="N20" s="90">
        <f>'INST. ESP'!E11</f>
        <v/>
      </c>
      <c r="O20" s="90">
        <f>'INST. ESP'!E12</f>
        <v/>
      </c>
      <c r="P20" s="90">
        <f>'INST. ESP'!E13</f>
        <v/>
      </c>
      <c r="Q20" s="90">
        <f>'INST. ESP'!E14</f>
        <v/>
      </c>
      <c r="R20" s="90">
        <f>'INST. ESP'!E15</f>
        <v/>
      </c>
      <c r="S20" s="90">
        <f>'INST. ESP'!E16</f>
        <v/>
      </c>
      <c r="T20" s="90">
        <f>'INST. ESP'!E17</f>
        <v/>
      </c>
      <c r="U20" s="90">
        <f>'INST. ESP'!E18</f>
        <v/>
      </c>
      <c r="V20" s="90">
        <f>'INST. ESP'!E19</f>
        <v/>
      </c>
      <c r="W20" s="90">
        <f>'INST. ESP'!E20</f>
        <v/>
      </c>
      <c r="X20" s="90">
        <f>'INST. ESP'!E21</f>
        <v/>
      </c>
      <c r="Y20" s="90">
        <f>'INST. ESP'!E22</f>
        <v/>
      </c>
      <c r="Z20" s="90">
        <f>'INST. ESP'!E23</f>
        <v/>
      </c>
      <c r="AA20" s="90">
        <f>'INST. ESP'!E24</f>
        <v/>
      </c>
      <c r="AB20" s="90">
        <f>'INST. ESP'!E25</f>
        <v/>
      </c>
      <c r="AC20" s="90">
        <f>'INST. ESP'!E26</f>
        <v/>
      </c>
      <c r="AD20" s="90">
        <f>'INST. ESP'!E27</f>
        <v/>
      </c>
      <c r="AE20" s="90">
        <f>'INST. ESP'!E28</f>
        <v/>
      </c>
      <c r="AF20" s="90">
        <f>'INST. ESP'!E29</f>
        <v/>
      </c>
      <c r="AG20" s="90">
        <f>'INST. ESP'!E30</f>
        <v/>
      </c>
      <c r="AH20" s="90">
        <f>'INST. ESP'!E31</f>
        <v/>
      </c>
      <c r="AI20" s="90">
        <f>'INST. ESP'!E32</f>
        <v/>
      </c>
      <c r="AJ20" s="90">
        <f>'INST. ESP'!E33</f>
        <v/>
      </c>
      <c r="AK20" s="90">
        <f>'INST. ESP'!E34</f>
        <v/>
      </c>
      <c r="AL20" s="90">
        <f>'INST. ESP'!E35</f>
        <v/>
      </c>
      <c r="AM20" s="90">
        <f>'INST. ESP'!E36</f>
        <v/>
      </c>
      <c r="AN20" s="90">
        <f>'INST. ESP'!E37</f>
        <v/>
      </c>
      <c r="AO20" s="90">
        <f>'INST. ESP'!E38</f>
        <v/>
      </c>
      <c r="AP20" s="90">
        <f>'INST. ESP'!E39</f>
        <v/>
      </c>
      <c r="AQ20" s="90">
        <f>'INST. ESP'!E40</f>
        <v/>
      </c>
      <c r="AR20" s="90">
        <f>'INST. ESP'!E41</f>
        <v/>
      </c>
      <c r="AS20" s="90">
        <f>'INST. ESP'!E42</f>
        <v/>
      </c>
      <c r="AT20" s="90">
        <f>'INST. ESP'!E43</f>
        <v/>
      </c>
      <c r="AU20" s="90">
        <f>'INST. ESP'!E44</f>
        <v/>
      </c>
      <c r="AV20" s="90">
        <f>'INST. ESP'!E45</f>
        <v/>
      </c>
      <c r="AW20" s="90">
        <f>'INST. ESP'!E46</f>
        <v/>
      </c>
      <c r="AX20" s="90">
        <f>'INST. ESP'!E47</f>
        <v/>
      </c>
      <c r="AY20" s="90">
        <f>'INST. ESP'!E48</f>
        <v/>
      </c>
      <c r="AZ20" s="90">
        <f>'INST. ESP'!E49</f>
        <v/>
      </c>
      <c r="BA20" s="90">
        <f>'INST. ESP'!E50</f>
        <v/>
      </c>
      <c r="BB20" s="90">
        <f>'INST. ESP'!E51</f>
        <v/>
      </c>
      <c r="BC20" s="90">
        <f>'INST. ESP'!E52</f>
        <v/>
      </c>
      <c r="BD20" s="90">
        <f>'INST. ESP'!E53</f>
        <v/>
      </c>
      <c r="BE20" s="90">
        <f>'INST. ESP'!E54</f>
        <v/>
      </c>
      <c r="BF20" s="90">
        <f>'INST. ESP'!E55</f>
        <v/>
      </c>
      <c r="BG20" s="90">
        <f>'INST. ESP'!E56</f>
        <v/>
      </c>
      <c r="BH20" s="90">
        <f>'INST. ESP'!E57</f>
        <v/>
      </c>
      <c r="BI20" s="90">
        <f>'INST. ESP'!E58</f>
        <v/>
      </c>
      <c r="BJ20" s="90">
        <f>'INST. ESP'!E59</f>
        <v/>
      </c>
      <c r="BK20" s="90">
        <f>'INST. ESP'!E60</f>
        <v/>
      </c>
      <c r="BL20" s="90">
        <f>'INST. ESP'!E61</f>
        <v/>
      </c>
      <c r="BM20" s="90">
        <f>'INST. ESP'!E62</f>
        <v/>
      </c>
      <c r="BN20" s="90">
        <f>'INST. ESP'!E63</f>
        <v/>
      </c>
      <c r="BO20" s="90">
        <f>'INST. ESP'!E64</f>
        <v/>
      </c>
      <c r="BP20" s="90">
        <f>'INST. ESP'!E65</f>
        <v/>
      </c>
      <c r="BQ20" s="90">
        <f>'INST. ESP'!E66</f>
        <v/>
      </c>
      <c r="BR20" s="90">
        <f>'INST. ESP'!E67</f>
        <v/>
      </c>
      <c r="BS20" s="90">
        <f>'INST. ESP'!E68</f>
        <v/>
      </c>
      <c r="BT20" s="90">
        <f>'INST. ESP'!E69</f>
        <v/>
      </c>
      <c r="BU20" s="90">
        <f>'INST. ESP'!E70</f>
        <v/>
      </c>
      <c r="BV20" s="90">
        <f>'INST. ESP'!E71</f>
        <v/>
      </c>
      <c r="BW20" s="90">
        <f>'INST. ESP'!E72</f>
        <v/>
      </c>
      <c r="BX20" s="90">
        <f>'INST. ESP'!E73</f>
        <v/>
      </c>
      <c r="BY20" s="90">
        <f>'INST. ESP'!E74</f>
        <v/>
      </c>
      <c r="BZ20" s="90">
        <f>'INST. ESP'!E75</f>
        <v/>
      </c>
      <c r="CA20" s="90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1">
        <f>'INST. HIDRO'!$K$5</f>
        <v/>
      </c>
      <c r="E21" s="50">
        <f>SUM(H21:CA21)</f>
        <v/>
      </c>
      <c r="F21" s="50">
        <f>IF(D21="","",D21-E21)</f>
        <v/>
      </c>
      <c r="H21" s="90">
        <f>'INST. HIDRO'!E5</f>
        <v/>
      </c>
      <c r="I21" s="90">
        <f>'INST. HIDRO'!E6</f>
        <v/>
      </c>
      <c r="J21" s="90">
        <f>'INST. HIDRO'!E7</f>
        <v/>
      </c>
      <c r="K21" s="90">
        <f>'INST. HIDRO'!E8</f>
        <v/>
      </c>
      <c r="L21" s="90">
        <f>'INST. HIDRO'!E9</f>
        <v/>
      </c>
      <c r="M21" s="90">
        <f>'INST. HIDRO'!E10</f>
        <v/>
      </c>
      <c r="N21" s="90">
        <f>'INST. HIDRO'!E11</f>
        <v/>
      </c>
      <c r="O21" s="90">
        <f>'INST. HIDRO'!E12</f>
        <v/>
      </c>
      <c r="P21" s="90">
        <f>'INST. HIDRO'!E13</f>
        <v/>
      </c>
      <c r="Q21" s="90">
        <f>'INST. HIDRO'!E14</f>
        <v/>
      </c>
      <c r="R21" s="90">
        <f>'INST. HIDRO'!E15</f>
        <v/>
      </c>
      <c r="S21" s="90">
        <f>'INST. HIDRO'!E16</f>
        <v/>
      </c>
      <c r="T21" s="90">
        <f>'INST. HIDRO'!E17</f>
        <v/>
      </c>
      <c r="U21" s="90">
        <f>'INST. HIDRO'!E18</f>
        <v/>
      </c>
      <c r="V21" s="90">
        <f>'INST. HIDRO'!E19</f>
        <v/>
      </c>
      <c r="W21" s="90">
        <f>'INST. HIDRO'!E20</f>
        <v/>
      </c>
      <c r="X21" s="90">
        <f>'INST. HIDRO'!E21</f>
        <v/>
      </c>
      <c r="Y21" s="90">
        <f>'INST. HIDRO'!E22</f>
        <v/>
      </c>
      <c r="Z21" s="90">
        <f>'INST. HIDRO'!E23</f>
        <v/>
      </c>
      <c r="AA21" s="90">
        <f>'INST. HIDRO'!E24</f>
        <v/>
      </c>
      <c r="AB21" s="90">
        <f>'INST. HIDRO'!E25</f>
        <v/>
      </c>
      <c r="AC21" s="90">
        <f>'INST. HIDRO'!E26</f>
        <v/>
      </c>
      <c r="AD21" s="90">
        <f>'INST. HIDRO'!E27</f>
        <v/>
      </c>
      <c r="AE21" s="90">
        <f>'INST. HIDRO'!E28</f>
        <v/>
      </c>
      <c r="AF21" s="90">
        <f>'INST. HIDRO'!E29</f>
        <v/>
      </c>
      <c r="AG21" s="90">
        <f>'INST. HIDRO'!E30</f>
        <v/>
      </c>
      <c r="AH21" s="90">
        <f>'INST. HIDRO'!E31</f>
        <v/>
      </c>
      <c r="AI21" s="90">
        <f>'INST. HIDRO'!E32</f>
        <v/>
      </c>
      <c r="AJ21" s="90">
        <f>'INST. HIDRO'!E33</f>
        <v/>
      </c>
      <c r="AK21" s="90">
        <f>'INST. HIDRO'!E34</f>
        <v/>
      </c>
      <c r="AL21" s="90">
        <f>'INST. HIDRO'!E35</f>
        <v/>
      </c>
      <c r="AM21" s="90">
        <f>'INST. HIDRO'!E36</f>
        <v/>
      </c>
      <c r="AN21" s="90">
        <f>'INST. HIDRO'!E37</f>
        <v/>
      </c>
      <c r="AO21" s="90">
        <f>'INST. HIDRO'!E38</f>
        <v/>
      </c>
      <c r="AP21" s="90">
        <f>'INST. HIDRO'!E39</f>
        <v/>
      </c>
      <c r="AQ21" s="90">
        <f>'INST. HIDRO'!E40</f>
        <v/>
      </c>
      <c r="AR21" s="90">
        <f>'INST. HIDRO'!E41</f>
        <v/>
      </c>
      <c r="AS21" s="90">
        <f>'INST. HIDRO'!E42</f>
        <v/>
      </c>
      <c r="AT21" s="90">
        <f>'INST. HIDRO'!E43</f>
        <v/>
      </c>
      <c r="AU21" s="90">
        <f>'INST. HIDRO'!E44</f>
        <v/>
      </c>
      <c r="AV21" s="90">
        <f>'INST. HIDRO'!E45</f>
        <v/>
      </c>
      <c r="AW21" s="90">
        <f>'INST. HIDRO'!E46</f>
        <v/>
      </c>
      <c r="AX21" s="90">
        <f>'INST. HIDRO'!E47</f>
        <v/>
      </c>
      <c r="AY21" s="90">
        <f>'INST. HIDRO'!E48</f>
        <v/>
      </c>
      <c r="AZ21" s="90">
        <f>'INST. HIDRO'!E49</f>
        <v/>
      </c>
      <c r="BA21" s="90">
        <f>'INST. HIDRO'!E50</f>
        <v/>
      </c>
      <c r="BB21" s="90">
        <f>'INST. HIDRO'!E51</f>
        <v/>
      </c>
      <c r="BC21" s="90">
        <f>'INST. HIDRO'!E52</f>
        <v/>
      </c>
      <c r="BD21" s="90">
        <f>'INST. HIDRO'!E53</f>
        <v/>
      </c>
      <c r="BE21" s="90">
        <f>'INST. HIDRO'!E54</f>
        <v/>
      </c>
      <c r="BF21" s="90">
        <f>'INST. HIDRO'!E55</f>
        <v/>
      </c>
      <c r="BG21" s="90">
        <f>'INST. HIDRO'!E56</f>
        <v/>
      </c>
      <c r="BH21" s="90">
        <f>'INST. HIDRO'!E57</f>
        <v/>
      </c>
      <c r="BI21" s="90">
        <f>'INST. HIDRO'!E58</f>
        <v/>
      </c>
      <c r="BJ21" s="90">
        <f>'INST. HIDRO'!E59</f>
        <v/>
      </c>
      <c r="BK21" s="90">
        <f>'INST. HIDRO'!E60</f>
        <v/>
      </c>
      <c r="BL21" s="90">
        <f>'INST. HIDRO'!E61</f>
        <v/>
      </c>
      <c r="BM21" s="90">
        <f>'INST. HIDRO'!E62</f>
        <v/>
      </c>
      <c r="BN21" s="90">
        <f>'INST. HIDRO'!E63</f>
        <v/>
      </c>
      <c r="BO21" s="90">
        <f>'INST. HIDRO'!E64</f>
        <v/>
      </c>
      <c r="BP21" s="90">
        <f>'INST. HIDRO'!E65</f>
        <v/>
      </c>
      <c r="BQ21" s="90">
        <f>'INST. HIDRO'!E66</f>
        <v/>
      </c>
      <c r="BR21" s="90">
        <f>'INST. HIDRO'!E67</f>
        <v/>
      </c>
      <c r="BS21" s="90">
        <f>'INST. HIDRO'!E68</f>
        <v/>
      </c>
      <c r="BT21" s="90">
        <f>'INST. HIDRO'!E69</f>
        <v/>
      </c>
      <c r="BU21" s="90">
        <f>'INST. HIDRO'!E70</f>
        <v/>
      </c>
      <c r="BV21" s="90">
        <f>'INST. HIDRO'!E71</f>
        <v/>
      </c>
      <c r="BW21" s="90">
        <f>'INST. HIDRO'!E72</f>
        <v/>
      </c>
      <c r="BX21" s="90">
        <f>'INST. HIDRO'!E73</f>
        <v/>
      </c>
      <c r="BY21" s="90">
        <f>'INST. HIDRO'!E74</f>
        <v/>
      </c>
      <c r="BZ21" s="90">
        <f>'INST. HIDRO'!E75</f>
        <v/>
      </c>
      <c r="CA21" s="90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1">
        <f>'LOUÇAS'!$K$5</f>
        <v/>
      </c>
      <c r="E23" s="50">
        <f>SUM(H23:CA23)</f>
        <v/>
      </c>
      <c r="F23" s="50">
        <f>IF(D23="","",D23-E23)</f>
        <v/>
      </c>
      <c r="H23" s="90">
        <f>'LOUÇAS'!E5</f>
        <v/>
      </c>
      <c r="I23" s="90">
        <f>'LOUÇAS'!E6</f>
        <v/>
      </c>
      <c r="J23" s="90">
        <f>'LOUÇAS'!E7</f>
        <v/>
      </c>
      <c r="K23" s="90">
        <f>'LOUÇAS'!E8</f>
        <v/>
      </c>
      <c r="L23" s="90">
        <f>'LOUÇAS'!E9</f>
        <v/>
      </c>
      <c r="M23" s="90">
        <f>'LOUÇAS'!E10</f>
        <v/>
      </c>
      <c r="N23" s="90">
        <f>'LOUÇAS'!E11</f>
        <v/>
      </c>
      <c r="O23" s="90">
        <f>'LOUÇAS'!E12</f>
        <v/>
      </c>
      <c r="P23" s="90">
        <f>'LOUÇAS'!E13</f>
        <v/>
      </c>
      <c r="Q23" s="90">
        <f>'LOUÇAS'!E14</f>
        <v/>
      </c>
      <c r="R23" s="90">
        <f>'LOUÇAS'!E15</f>
        <v/>
      </c>
      <c r="S23" s="90">
        <f>'LOUÇAS'!E16</f>
        <v/>
      </c>
      <c r="T23" s="90">
        <f>'LOUÇAS'!E17</f>
        <v/>
      </c>
      <c r="U23" s="90">
        <f>'LOUÇAS'!E18</f>
        <v/>
      </c>
      <c r="V23" s="90">
        <f>'LOUÇAS'!E19</f>
        <v/>
      </c>
      <c r="W23" s="90">
        <f>'LOUÇAS'!E20</f>
        <v/>
      </c>
      <c r="X23" s="90">
        <f>'LOUÇAS'!E21</f>
        <v/>
      </c>
      <c r="Y23" s="90">
        <f>'LOUÇAS'!E22</f>
        <v/>
      </c>
      <c r="Z23" s="90">
        <f>'LOUÇAS'!E23</f>
        <v/>
      </c>
      <c r="AA23" s="90">
        <f>'LOUÇAS'!E24</f>
        <v/>
      </c>
      <c r="AB23" s="90">
        <f>'LOUÇAS'!E25</f>
        <v/>
      </c>
      <c r="AC23" s="90">
        <f>'LOUÇAS'!E26</f>
        <v/>
      </c>
      <c r="AD23" s="90">
        <f>'LOUÇAS'!E27</f>
        <v/>
      </c>
      <c r="AE23" s="90">
        <f>'LOUÇAS'!E28</f>
        <v/>
      </c>
      <c r="AF23" s="90">
        <f>'LOUÇAS'!E29</f>
        <v/>
      </c>
      <c r="AG23" s="90">
        <f>'LOUÇAS'!E30</f>
        <v/>
      </c>
      <c r="AH23" s="90">
        <f>'LOUÇAS'!E31</f>
        <v/>
      </c>
      <c r="AI23" s="90">
        <f>'LOUÇAS'!E32</f>
        <v/>
      </c>
      <c r="AJ23" s="90">
        <f>'LOUÇAS'!E33</f>
        <v/>
      </c>
      <c r="AK23" s="90">
        <f>'LOUÇAS'!E34</f>
        <v/>
      </c>
      <c r="AL23" s="90">
        <f>'LOUÇAS'!E35</f>
        <v/>
      </c>
      <c r="AM23" s="90">
        <f>'LOUÇAS'!E36</f>
        <v/>
      </c>
      <c r="AN23" s="90">
        <f>'LOUÇAS'!E37</f>
        <v/>
      </c>
      <c r="AO23" s="90">
        <f>'LOUÇAS'!E38</f>
        <v/>
      </c>
      <c r="AP23" s="90">
        <f>'LOUÇAS'!E39</f>
        <v/>
      </c>
      <c r="AQ23" s="90">
        <f>'LOUÇAS'!E40</f>
        <v/>
      </c>
      <c r="AR23" s="90">
        <f>'LOUÇAS'!E41</f>
        <v/>
      </c>
      <c r="AS23" s="90">
        <f>'LOUÇAS'!E42</f>
        <v/>
      </c>
      <c r="AT23" s="90">
        <f>'LOUÇAS'!E43</f>
        <v/>
      </c>
      <c r="AU23" s="90">
        <f>'LOUÇAS'!E44</f>
        <v/>
      </c>
      <c r="AV23" s="90">
        <f>'LOUÇAS'!E45</f>
        <v/>
      </c>
      <c r="AW23" s="90">
        <f>'LOUÇAS'!E46</f>
        <v/>
      </c>
      <c r="AX23" s="90">
        <f>'LOUÇAS'!E47</f>
        <v/>
      </c>
      <c r="AY23" s="90">
        <f>'LOUÇAS'!E48</f>
        <v/>
      </c>
      <c r="AZ23" s="90">
        <f>'LOUÇAS'!E49</f>
        <v/>
      </c>
      <c r="BA23" s="90">
        <f>'LOUÇAS'!E50</f>
        <v/>
      </c>
      <c r="BB23" s="90">
        <f>'LOUÇAS'!E51</f>
        <v/>
      </c>
      <c r="BC23" s="90">
        <f>'LOUÇAS'!E52</f>
        <v/>
      </c>
      <c r="BD23" s="90">
        <f>'LOUÇAS'!E53</f>
        <v/>
      </c>
      <c r="BE23" s="90">
        <f>'LOUÇAS'!E54</f>
        <v/>
      </c>
      <c r="BF23" s="90">
        <f>'LOUÇAS'!E55</f>
        <v/>
      </c>
      <c r="BG23" s="90">
        <f>'LOUÇAS'!E56</f>
        <v/>
      </c>
      <c r="BH23" s="90">
        <f>'LOUÇAS'!E57</f>
        <v/>
      </c>
      <c r="BI23" s="90">
        <f>'LOUÇAS'!E58</f>
        <v/>
      </c>
      <c r="BJ23" s="90">
        <f>'LOUÇAS'!E59</f>
        <v/>
      </c>
      <c r="BK23" s="90">
        <f>'LOUÇAS'!E60</f>
        <v/>
      </c>
      <c r="BL23" s="90">
        <f>'LOUÇAS'!E61</f>
        <v/>
      </c>
      <c r="BM23" s="90">
        <f>'LOUÇAS'!E62</f>
        <v/>
      </c>
      <c r="BN23" s="90">
        <f>'LOUÇAS'!E63</f>
        <v/>
      </c>
      <c r="BO23" s="90">
        <f>'LOUÇAS'!E64</f>
        <v/>
      </c>
      <c r="BP23" s="90">
        <f>'LOUÇAS'!E65</f>
        <v/>
      </c>
      <c r="BQ23" s="90">
        <f>'LOUÇAS'!E66</f>
        <v/>
      </c>
      <c r="BR23" s="90">
        <f>'LOUÇAS'!E67</f>
        <v/>
      </c>
      <c r="BS23" s="90">
        <f>'LOUÇAS'!E68</f>
        <v/>
      </c>
      <c r="BT23" s="90">
        <f>'LOUÇAS'!E69</f>
        <v/>
      </c>
      <c r="BU23" s="90">
        <f>'LOUÇAS'!E70</f>
        <v/>
      </c>
      <c r="BV23" s="90">
        <f>'LOUÇAS'!E71</f>
        <v/>
      </c>
      <c r="BW23" s="90">
        <f>'LOUÇAS'!E72</f>
        <v/>
      </c>
      <c r="BX23" s="90">
        <f>'LOUÇAS'!E73</f>
        <v/>
      </c>
      <c r="BY23" s="90">
        <f>'LOUÇAS'!E74</f>
        <v/>
      </c>
      <c r="BZ23" s="90">
        <f>'LOUÇAS'!E75</f>
        <v/>
      </c>
      <c r="CA23" s="90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1">
        <f>'LIMPEZA'!$K$5</f>
        <v/>
      </c>
      <c r="E24" s="50">
        <f>SUM(H24:CA24)</f>
        <v/>
      </c>
      <c r="F24" s="50">
        <f>IF(D24="","",D24-E24)</f>
        <v/>
      </c>
      <c r="H24" s="90">
        <f>'LIMPEZA'!E5</f>
        <v/>
      </c>
      <c r="I24" s="90">
        <f>'LIMPEZA'!E6</f>
        <v/>
      </c>
      <c r="J24" s="90">
        <f>'LIMPEZA'!E7</f>
        <v/>
      </c>
      <c r="K24" s="90">
        <f>'LIMPEZA'!E8</f>
        <v/>
      </c>
      <c r="L24" s="90">
        <f>'LIMPEZA'!E9</f>
        <v/>
      </c>
      <c r="M24" s="90">
        <f>'LIMPEZA'!E10</f>
        <v/>
      </c>
      <c r="N24" s="90">
        <f>'LIMPEZA'!E11</f>
        <v/>
      </c>
      <c r="O24" s="90">
        <f>'LIMPEZA'!E12</f>
        <v/>
      </c>
      <c r="P24" s="90">
        <f>'LIMPEZA'!E13</f>
        <v/>
      </c>
      <c r="Q24" s="90">
        <f>'LIMPEZA'!E14</f>
        <v/>
      </c>
      <c r="R24" s="90">
        <f>'LIMPEZA'!E15</f>
        <v/>
      </c>
      <c r="S24" s="90">
        <f>'LIMPEZA'!E16</f>
        <v/>
      </c>
      <c r="T24" s="90">
        <f>'LIMPEZA'!E17</f>
        <v/>
      </c>
      <c r="U24" s="90">
        <f>'LIMPEZA'!E18</f>
        <v/>
      </c>
      <c r="V24" s="90">
        <f>'LIMPEZA'!E19</f>
        <v/>
      </c>
      <c r="W24" s="90">
        <f>'LIMPEZA'!E20</f>
        <v/>
      </c>
      <c r="X24" s="90">
        <f>'LIMPEZA'!E21</f>
        <v/>
      </c>
      <c r="Y24" s="90">
        <f>'LIMPEZA'!E22</f>
        <v/>
      </c>
      <c r="Z24" s="90">
        <f>'LIMPEZA'!E23</f>
        <v/>
      </c>
      <c r="AA24" s="90">
        <f>'LIMPEZA'!E24</f>
        <v/>
      </c>
      <c r="AB24" s="90">
        <f>'LIMPEZA'!E25</f>
        <v/>
      </c>
      <c r="AC24" s="90">
        <f>'LIMPEZA'!E26</f>
        <v/>
      </c>
      <c r="AD24" s="90">
        <f>'LIMPEZA'!E27</f>
        <v/>
      </c>
      <c r="AE24" s="90">
        <f>'LIMPEZA'!E28</f>
        <v/>
      </c>
      <c r="AF24" s="90">
        <f>'LIMPEZA'!E29</f>
        <v/>
      </c>
      <c r="AG24" s="90">
        <f>'LIMPEZA'!E30</f>
        <v/>
      </c>
      <c r="AH24" s="90">
        <f>'LIMPEZA'!E31</f>
        <v/>
      </c>
      <c r="AI24" s="90">
        <f>'LIMPEZA'!E32</f>
        <v/>
      </c>
      <c r="AJ24" s="90">
        <f>'LIMPEZA'!E33</f>
        <v/>
      </c>
      <c r="AK24" s="90">
        <f>'LIMPEZA'!E34</f>
        <v/>
      </c>
      <c r="AL24" s="90">
        <f>'LIMPEZA'!E35</f>
        <v/>
      </c>
      <c r="AM24" s="90">
        <f>'LIMPEZA'!E36</f>
        <v/>
      </c>
      <c r="AN24" s="90">
        <f>'LIMPEZA'!E37</f>
        <v/>
      </c>
      <c r="AO24" s="90">
        <f>'LIMPEZA'!E38</f>
        <v/>
      </c>
      <c r="AP24" s="90">
        <f>'LIMPEZA'!E39</f>
        <v/>
      </c>
      <c r="AQ24" s="90">
        <f>'LIMPEZA'!E40</f>
        <v/>
      </c>
      <c r="AR24" s="90">
        <f>'LIMPEZA'!E41</f>
        <v/>
      </c>
      <c r="AS24" s="90">
        <f>'LIMPEZA'!E42</f>
        <v/>
      </c>
      <c r="AT24" s="90">
        <f>'LIMPEZA'!E43</f>
        <v/>
      </c>
      <c r="AU24" s="90">
        <f>'LIMPEZA'!E44</f>
        <v/>
      </c>
      <c r="AV24" s="90">
        <f>'LIMPEZA'!E45</f>
        <v/>
      </c>
      <c r="AW24" s="90">
        <f>'LIMPEZA'!E46</f>
        <v/>
      </c>
      <c r="AX24" s="90">
        <f>'LIMPEZA'!E47</f>
        <v/>
      </c>
      <c r="AY24" s="90">
        <f>'LIMPEZA'!E48</f>
        <v/>
      </c>
      <c r="AZ24" s="90">
        <f>'LIMPEZA'!E49</f>
        <v/>
      </c>
      <c r="BA24" s="90">
        <f>'LIMPEZA'!E50</f>
        <v/>
      </c>
      <c r="BB24" s="90">
        <f>'LIMPEZA'!E51</f>
        <v/>
      </c>
      <c r="BC24" s="90">
        <f>'LIMPEZA'!E52</f>
        <v/>
      </c>
      <c r="BD24" s="90">
        <f>'LIMPEZA'!E53</f>
        <v/>
      </c>
      <c r="BE24" s="90">
        <f>'LIMPEZA'!E54</f>
        <v/>
      </c>
      <c r="BF24" s="90">
        <f>'LIMPEZA'!E55</f>
        <v/>
      </c>
      <c r="BG24" s="90">
        <f>'LIMPEZA'!E56</f>
        <v/>
      </c>
      <c r="BH24" s="90">
        <f>'LIMPEZA'!E57</f>
        <v/>
      </c>
      <c r="BI24" s="90">
        <f>'LIMPEZA'!E58</f>
        <v/>
      </c>
      <c r="BJ24" s="90">
        <f>'LIMPEZA'!E59</f>
        <v/>
      </c>
      <c r="BK24" s="90">
        <f>'LIMPEZA'!E60</f>
        <v/>
      </c>
      <c r="BL24" s="90">
        <f>'LIMPEZA'!E61</f>
        <v/>
      </c>
      <c r="BM24" s="90">
        <f>'LIMPEZA'!E62</f>
        <v/>
      </c>
      <c r="BN24" s="90">
        <f>'LIMPEZA'!E63</f>
        <v/>
      </c>
      <c r="BO24" s="90">
        <f>'LIMPEZA'!E64</f>
        <v/>
      </c>
      <c r="BP24" s="90">
        <f>'LIMPEZA'!E65</f>
        <v/>
      </c>
      <c r="BQ24" s="90">
        <f>'LIMPEZA'!E66</f>
        <v/>
      </c>
      <c r="BR24" s="90">
        <f>'LIMPEZA'!E67</f>
        <v/>
      </c>
      <c r="BS24" s="90">
        <f>'LIMPEZA'!E68</f>
        <v/>
      </c>
      <c r="BT24" s="90">
        <f>'LIMPEZA'!E69</f>
        <v/>
      </c>
      <c r="BU24" s="90">
        <f>'LIMPEZA'!E70</f>
        <v/>
      </c>
      <c r="BV24" s="90">
        <f>'LIMPEZA'!E71</f>
        <v/>
      </c>
      <c r="BW24" s="90">
        <f>'LIMPEZA'!E72</f>
        <v/>
      </c>
      <c r="BX24" s="90">
        <f>'LIMPEZA'!E73</f>
        <v/>
      </c>
      <c r="BY24" s="90">
        <f>'LIMPEZA'!E74</f>
        <v/>
      </c>
      <c r="BZ24" s="90">
        <f>'LIMPEZA'!E75</f>
        <v/>
      </c>
      <c r="CA24" s="90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1">
        <f>'MARCENARIA'!$K$5</f>
        <v/>
      </c>
      <c r="E25" s="50">
        <f>SUM(H25:CA25)</f>
        <v/>
      </c>
      <c r="F25" s="50">
        <f>IF(D25="","",D25-E25)</f>
        <v/>
      </c>
      <c r="H25" s="90">
        <f>'MARCENARIA'!E5</f>
        <v/>
      </c>
      <c r="I25" s="90">
        <f>'MARCENARIA'!E6</f>
        <v/>
      </c>
      <c r="J25" s="90">
        <f>'MARCENARIA'!E7</f>
        <v/>
      </c>
      <c r="K25" s="90">
        <f>'MARCENARIA'!E8</f>
        <v/>
      </c>
      <c r="L25" s="90">
        <f>'MARCENARIA'!E9</f>
        <v/>
      </c>
      <c r="M25" s="90">
        <f>'MARCENARIA'!E10</f>
        <v/>
      </c>
      <c r="N25" s="90">
        <f>'MARCENARIA'!E11</f>
        <v/>
      </c>
      <c r="O25" s="90">
        <f>'MARCENARIA'!E12</f>
        <v/>
      </c>
      <c r="P25" s="90">
        <f>'MARCENARIA'!E13</f>
        <v/>
      </c>
      <c r="Q25" s="90">
        <f>'MARCENARIA'!E14</f>
        <v/>
      </c>
      <c r="R25" s="90">
        <f>'MARCENARIA'!E15</f>
        <v/>
      </c>
      <c r="S25" s="90">
        <f>'MARCENARIA'!E16</f>
        <v/>
      </c>
      <c r="T25" s="90">
        <f>'MARCENARIA'!E17</f>
        <v/>
      </c>
      <c r="U25" s="90">
        <f>'MARCENARIA'!E18</f>
        <v/>
      </c>
      <c r="V25" s="90">
        <f>'MARCENARIA'!E19</f>
        <v/>
      </c>
      <c r="W25" s="90">
        <f>'MARCENARIA'!E20</f>
        <v/>
      </c>
      <c r="X25" s="90">
        <f>'MARCENARIA'!E21</f>
        <v/>
      </c>
      <c r="Y25" s="90">
        <f>'MARCENARIA'!E22</f>
        <v/>
      </c>
      <c r="Z25" s="90">
        <f>'MARCENARIA'!E23</f>
        <v/>
      </c>
      <c r="AA25" s="90">
        <f>'MARCENARIA'!E24</f>
        <v/>
      </c>
      <c r="AB25" s="90">
        <f>'MARCENARIA'!E25</f>
        <v/>
      </c>
      <c r="AC25" s="90">
        <f>'MARCENARIA'!E26</f>
        <v/>
      </c>
      <c r="AD25" s="90">
        <f>'MARCENARIA'!E27</f>
        <v/>
      </c>
      <c r="AE25" s="90">
        <f>'MARCENARIA'!E28</f>
        <v/>
      </c>
      <c r="AF25" s="90">
        <f>'MARCENARIA'!E29</f>
        <v/>
      </c>
      <c r="AG25" s="90">
        <f>'MARCENARIA'!E30</f>
        <v/>
      </c>
      <c r="AH25" s="90">
        <f>'MARCENARIA'!E31</f>
        <v/>
      </c>
      <c r="AI25" s="90">
        <f>'MARCENARIA'!E32</f>
        <v/>
      </c>
      <c r="AJ25" s="90">
        <f>'MARCENARIA'!E33</f>
        <v/>
      </c>
      <c r="AK25" s="90">
        <f>'MARCENARIA'!E34</f>
        <v/>
      </c>
      <c r="AL25" s="90">
        <f>'MARCENARIA'!E35</f>
        <v/>
      </c>
      <c r="AM25" s="90">
        <f>'MARCENARIA'!E36</f>
        <v/>
      </c>
      <c r="AN25" s="90">
        <f>'MARCENARIA'!E37</f>
        <v/>
      </c>
      <c r="AO25" s="90">
        <f>'MARCENARIA'!E38</f>
        <v/>
      </c>
      <c r="AP25" s="90">
        <f>'MARCENARIA'!E39</f>
        <v/>
      </c>
      <c r="AQ25" s="90">
        <f>'MARCENARIA'!E40</f>
        <v/>
      </c>
      <c r="AR25" s="90">
        <f>'MARCENARIA'!E41</f>
        <v/>
      </c>
      <c r="AS25" s="90">
        <f>'MARCENARIA'!E42</f>
        <v/>
      </c>
      <c r="AT25" s="90">
        <f>'MARCENARIA'!E43</f>
        <v/>
      </c>
      <c r="AU25" s="90">
        <f>'MARCENARIA'!E44</f>
        <v/>
      </c>
      <c r="AV25" s="90">
        <f>'MARCENARIA'!E45</f>
        <v/>
      </c>
      <c r="AW25" s="90">
        <f>'MARCENARIA'!E46</f>
        <v/>
      </c>
      <c r="AX25" s="90">
        <f>'MARCENARIA'!E47</f>
        <v/>
      </c>
      <c r="AY25" s="90">
        <f>'MARCENARIA'!E48</f>
        <v/>
      </c>
      <c r="AZ25" s="90">
        <f>'MARCENARIA'!E49</f>
        <v/>
      </c>
      <c r="BA25" s="90">
        <f>'MARCENARIA'!E50</f>
        <v/>
      </c>
      <c r="BB25" s="90">
        <f>'MARCENARIA'!E51</f>
        <v/>
      </c>
      <c r="BC25" s="90">
        <f>'MARCENARIA'!E52</f>
        <v/>
      </c>
      <c r="BD25" s="90">
        <f>'MARCENARIA'!E53</f>
        <v/>
      </c>
      <c r="BE25" s="90">
        <f>'MARCENARIA'!E54</f>
        <v/>
      </c>
      <c r="BF25" s="90">
        <f>'MARCENARIA'!E55</f>
        <v/>
      </c>
      <c r="BG25" s="90">
        <f>'MARCENARIA'!E56</f>
        <v/>
      </c>
      <c r="BH25" s="90">
        <f>'MARCENARIA'!E57</f>
        <v/>
      </c>
      <c r="BI25" s="90">
        <f>'MARCENARIA'!E58</f>
        <v/>
      </c>
      <c r="BJ25" s="90">
        <f>'MARCENARIA'!E59</f>
        <v/>
      </c>
      <c r="BK25" s="90">
        <f>'MARCENARIA'!E60</f>
        <v/>
      </c>
      <c r="BL25" s="90">
        <f>'MARCENARIA'!E61</f>
        <v/>
      </c>
      <c r="BM25" s="90">
        <f>'MARCENARIA'!E62</f>
        <v/>
      </c>
      <c r="BN25" s="90">
        <f>'MARCENARIA'!E63</f>
        <v/>
      </c>
      <c r="BO25" s="90">
        <f>'MARCENARIA'!E64</f>
        <v/>
      </c>
      <c r="BP25" s="90">
        <f>'MARCENARIA'!E65</f>
        <v/>
      </c>
      <c r="BQ25" s="90">
        <f>'MARCENARIA'!E66</f>
        <v/>
      </c>
      <c r="BR25" s="90">
        <f>'MARCENARIA'!E67</f>
        <v/>
      </c>
      <c r="BS25" s="90">
        <f>'MARCENARIA'!E68</f>
        <v/>
      </c>
      <c r="BT25" s="90">
        <f>'MARCENARIA'!E69</f>
        <v/>
      </c>
      <c r="BU25" s="90">
        <f>'MARCENARIA'!E70</f>
        <v/>
      </c>
      <c r="BV25" s="90">
        <f>'MARCENARIA'!E71</f>
        <v/>
      </c>
      <c r="BW25" s="90">
        <f>'MARCENARIA'!E72</f>
        <v/>
      </c>
      <c r="BX25" s="90">
        <f>'MARCENARIA'!E73</f>
        <v/>
      </c>
      <c r="BY25" s="90">
        <f>'MARCENARIA'!E74</f>
        <v/>
      </c>
      <c r="BZ25" s="90">
        <f>'MARCENARIA'!E75</f>
        <v/>
      </c>
      <c r="CA25" s="90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1">
        <f>'PAISAGISMO'!$K$5</f>
        <v/>
      </c>
      <c r="E26" s="50">
        <f>SUM(H26:CA26)</f>
        <v/>
      </c>
      <c r="F26" s="50">
        <f>IF(D26="","",D26-E26)</f>
        <v/>
      </c>
      <c r="H26" s="90">
        <f>'PAISAGISMO'!E5</f>
        <v/>
      </c>
      <c r="I26" s="90">
        <f>'PAISAGISMO'!E6</f>
        <v/>
      </c>
      <c r="J26" s="90">
        <f>'PAISAGISMO'!E7</f>
        <v/>
      </c>
      <c r="K26" s="90">
        <f>'PAISAGISMO'!E8</f>
        <v/>
      </c>
      <c r="L26" s="90">
        <f>'PAISAGISMO'!E9</f>
        <v/>
      </c>
      <c r="M26" s="90">
        <f>'PAISAGISMO'!E10</f>
        <v/>
      </c>
      <c r="N26" s="90">
        <f>'PAISAGISMO'!E11</f>
        <v/>
      </c>
      <c r="O26" s="90">
        <f>'PAISAGISMO'!E12</f>
        <v/>
      </c>
      <c r="P26" s="90">
        <f>'PAISAGISMO'!E13</f>
        <v/>
      </c>
      <c r="Q26" s="90">
        <f>'PAISAGISMO'!E14</f>
        <v/>
      </c>
      <c r="R26" s="90">
        <f>'PAISAGISMO'!E15</f>
        <v/>
      </c>
      <c r="S26" s="90">
        <f>'PAISAGISMO'!E16</f>
        <v/>
      </c>
      <c r="T26" s="90">
        <f>'PAISAGISMO'!E17</f>
        <v/>
      </c>
      <c r="U26" s="90">
        <f>'PAISAGISMO'!E18</f>
        <v/>
      </c>
      <c r="V26" s="90">
        <f>'PAISAGISMO'!E19</f>
        <v/>
      </c>
      <c r="W26" s="90">
        <f>'PAISAGISMO'!E20</f>
        <v/>
      </c>
      <c r="X26" s="90">
        <f>'PAISAGISMO'!E21</f>
        <v/>
      </c>
      <c r="Y26" s="90">
        <f>'PAISAGISMO'!E22</f>
        <v/>
      </c>
      <c r="Z26" s="90">
        <f>'PAISAGISMO'!E23</f>
        <v/>
      </c>
      <c r="AA26" s="90">
        <f>'PAISAGISMO'!E24</f>
        <v/>
      </c>
      <c r="AB26" s="90">
        <f>'PAISAGISMO'!E25</f>
        <v/>
      </c>
      <c r="AC26" s="90">
        <f>'PAISAGISMO'!E26</f>
        <v/>
      </c>
      <c r="AD26" s="90">
        <f>'PAISAGISMO'!E27</f>
        <v/>
      </c>
      <c r="AE26" s="90">
        <f>'PAISAGISMO'!E28</f>
        <v/>
      </c>
      <c r="AF26" s="90">
        <f>'PAISAGISMO'!E29</f>
        <v/>
      </c>
      <c r="AG26" s="90">
        <f>'PAISAGISMO'!E30</f>
        <v/>
      </c>
      <c r="AH26" s="90">
        <f>'PAISAGISMO'!E31</f>
        <v/>
      </c>
      <c r="AI26" s="90">
        <f>'PAISAGISMO'!E32</f>
        <v/>
      </c>
      <c r="AJ26" s="90">
        <f>'PAISAGISMO'!E33</f>
        <v/>
      </c>
      <c r="AK26" s="90">
        <f>'PAISAGISMO'!E34</f>
        <v/>
      </c>
      <c r="AL26" s="90">
        <f>'PAISAGISMO'!E35</f>
        <v/>
      </c>
      <c r="AM26" s="90">
        <f>'PAISAGISMO'!E36</f>
        <v/>
      </c>
      <c r="AN26" s="90">
        <f>'PAISAGISMO'!E37</f>
        <v/>
      </c>
      <c r="AO26" s="90">
        <f>'PAISAGISMO'!E38</f>
        <v/>
      </c>
      <c r="AP26" s="90">
        <f>'PAISAGISMO'!E39</f>
        <v/>
      </c>
      <c r="AQ26" s="90">
        <f>'PAISAGISMO'!E40</f>
        <v/>
      </c>
      <c r="AR26" s="90">
        <f>'PAISAGISMO'!E41</f>
        <v/>
      </c>
      <c r="AS26" s="90">
        <f>'PAISAGISMO'!E42</f>
        <v/>
      </c>
      <c r="AT26" s="90">
        <f>'PAISAGISMO'!E43</f>
        <v/>
      </c>
      <c r="AU26" s="90">
        <f>'PAISAGISMO'!E44</f>
        <v/>
      </c>
      <c r="AV26" s="90">
        <f>'PAISAGISMO'!E45</f>
        <v/>
      </c>
      <c r="AW26" s="90">
        <f>'PAISAGISMO'!E46</f>
        <v/>
      </c>
      <c r="AX26" s="90">
        <f>'PAISAGISMO'!E47</f>
        <v/>
      </c>
      <c r="AY26" s="90">
        <f>'PAISAGISMO'!E48</f>
        <v/>
      </c>
      <c r="AZ26" s="90">
        <f>'PAISAGISMO'!E49</f>
        <v/>
      </c>
      <c r="BA26" s="90">
        <f>'PAISAGISMO'!E50</f>
        <v/>
      </c>
      <c r="BB26" s="90">
        <f>'PAISAGISMO'!E51</f>
        <v/>
      </c>
      <c r="BC26" s="90">
        <f>'PAISAGISMO'!E52</f>
        <v/>
      </c>
      <c r="BD26" s="90">
        <f>'PAISAGISMO'!E53</f>
        <v/>
      </c>
      <c r="BE26" s="90">
        <f>'PAISAGISMO'!E54</f>
        <v/>
      </c>
      <c r="BF26" s="90">
        <f>'PAISAGISMO'!E55</f>
        <v/>
      </c>
      <c r="BG26" s="90">
        <f>'PAISAGISMO'!E56</f>
        <v/>
      </c>
      <c r="BH26" s="90">
        <f>'PAISAGISMO'!E57</f>
        <v/>
      </c>
      <c r="BI26" s="90">
        <f>'PAISAGISMO'!E58</f>
        <v/>
      </c>
      <c r="BJ26" s="90">
        <f>'PAISAGISMO'!E59</f>
        <v/>
      </c>
      <c r="BK26" s="90">
        <f>'PAISAGISMO'!E60</f>
        <v/>
      </c>
      <c r="BL26" s="90">
        <f>'PAISAGISMO'!E61</f>
        <v/>
      </c>
      <c r="BM26" s="90">
        <f>'PAISAGISMO'!E62</f>
        <v/>
      </c>
      <c r="BN26" s="90">
        <f>'PAISAGISMO'!E63</f>
        <v/>
      </c>
      <c r="BO26" s="90">
        <f>'PAISAGISMO'!E64</f>
        <v/>
      </c>
      <c r="BP26" s="90">
        <f>'PAISAGISMO'!E65</f>
        <v/>
      </c>
      <c r="BQ26" s="90">
        <f>'PAISAGISMO'!E66</f>
        <v/>
      </c>
      <c r="BR26" s="90">
        <f>'PAISAGISMO'!E67</f>
        <v/>
      </c>
      <c r="BS26" s="90">
        <f>'PAISAGISMO'!E68</f>
        <v/>
      </c>
      <c r="BT26" s="90">
        <f>'PAISAGISMO'!E69</f>
        <v/>
      </c>
      <c r="BU26" s="90">
        <f>'PAISAGISMO'!E70</f>
        <v/>
      </c>
      <c r="BV26" s="90">
        <f>'PAISAGISMO'!E71</f>
        <v/>
      </c>
      <c r="BW26" s="90">
        <f>'PAISAGISMO'!E72</f>
        <v/>
      </c>
      <c r="BX26" s="90">
        <f>'PAISAGISMO'!E73</f>
        <v/>
      </c>
      <c r="BY26" s="90">
        <f>'PAISAGISMO'!E74</f>
        <v/>
      </c>
      <c r="BZ26" s="90">
        <f>'PAISAGISMO'!E75</f>
        <v/>
      </c>
      <c r="CA26" s="90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1">
        <f>'PAVIMENTAÇÃO'!$K$5</f>
        <v/>
      </c>
      <c r="E27" s="50">
        <f>SUM(H27:CA27)</f>
        <v/>
      </c>
      <c r="F27" s="50">
        <f>IF(D27="","",D27-E27)</f>
        <v/>
      </c>
      <c r="H27" s="90">
        <f>'PAVIMENTAÇÃO'!E5</f>
        <v/>
      </c>
      <c r="I27" s="90">
        <f>'PAVIMENTAÇÃO'!E6</f>
        <v/>
      </c>
      <c r="J27" s="90">
        <f>'PAVIMENTAÇÃO'!E7</f>
        <v/>
      </c>
      <c r="K27" s="90">
        <f>'PAVIMENTAÇÃO'!E8</f>
        <v/>
      </c>
      <c r="L27" s="90">
        <f>'PAVIMENTAÇÃO'!E9</f>
        <v/>
      </c>
      <c r="M27" s="90">
        <f>'PAVIMENTAÇÃO'!E10</f>
        <v/>
      </c>
      <c r="N27" s="90">
        <f>'PAVIMENTAÇÃO'!E11</f>
        <v/>
      </c>
      <c r="O27" s="90">
        <f>'PAVIMENTAÇÃO'!E12</f>
        <v/>
      </c>
      <c r="P27" s="90">
        <f>'PAVIMENTAÇÃO'!E13</f>
        <v/>
      </c>
      <c r="Q27" s="90">
        <f>'PAVIMENTAÇÃO'!E14</f>
        <v/>
      </c>
      <c r="R27" s="90">
        <f>'PAVIMENTAÇÃO'!E15</f>
        <v/>
      </c>
      <c r="S27" s="90">
        <f>'PAVIMENTAÇÃO'!E16</f>
        <v/>
      </c>
      <c r="T27" s="90">
        <f>'PAVIMENTAÇÃO'!E17</f>
        <v/>
      </c>
      <c r="U27" s="90">
        <f>'PAVIMENTAÇÃO'!E18</f>
        <v/>
      </c>
      <c r="V27" s="90">
        <f>'PAVIMENTAÇÃO'!E19</f>
        <v/>
      </c>
      <c r="W27" s="90">
        <f>'PAVIMENTAÇÃO'!E20</f>
        <v/>
      </c>
      <c r="X27" s="90">
        <f>'PAVIMENTAÇÃO'!E21</f>
        <v/>
      </c>
      <c r="Y27" s="90">
        <f>'PAVIMENTAÇÃO'!E22</f>
        <v/>
      </c>
      <c r="Z27" s="90">
        <f>'PAVIMENTAÇÃO'!E23</f>
        <v/>
      </c>
      <c r="AA27" s="90">
        <f>'PAVIMENTAÇÃO'!E24</f>
        <v/>
      </c>
      <c r="AB27" s="90">
        <f>'PAVIMENTAÇÃO'!E25</f>
        <v/>
      </c>
      <c r="AC27" s="90">
        <f>'PAVIMENTAÇÃO'!E26</f>
        <v/>
      </c>
      <c r="AD27" s="90">
        <f>'PAVIMENTAÇÃO'!E27</f>
        <v/>
      </c>
      <c r="AE27" s="90">
        <f>'PAVIMENTAÇÃO'!E28</f>
        <v/>
      </c>
      <c r="AF27" s="90">
        <f>'PAVIMENTAÇÃO'!E29</f>
        <v/>
      </c>
      <c r="AG27" s="90">
        <f>'PAVIMENTAÇÃO'!E30</f>
        <v/>
      </c>
      <c r="AH27" s="90">
        <f>'PAVIMENTAÇÃO'!E31</f>
        <v/>
      </c>
      <c r="AI27" s="90">
        <f>'PAVIMENTAÇÃO'!E32</f>
        <v/>
      </c>
      <c r="AJ27" s="90">
        <f>'PAVIMENTAÇÃO'!E33</f>
        <v/>
      </c>
      <c r="AK27" s="90">
        <f>'PAVIMENTAÇÃO'!E34</f>
        <v/>
      </c>
      <c r="AL27" s="90">
        <f>'PAVIMENTAÇÃO'!E35</f>
        <v/>
      </c>
      <c r="AM27" s="90">
        <f>'PAVIMENTAÇÃO'!E36</f>
        <v/>
      </c>
      <c r="AN27" s="90">
        <f>'PAVIMENTAÇÃO'!E37</f>
        <v/>
      </c>
      <c r="AO27" s="90">
        <f>'PAVIMENTAÇÃO'!E38</f>
        <v/>
      </c>
      <c r="AP27" s="90">
        <f>'PAVIMENTAÇÃO'!E39</f>
        <v/>
      </c>
      <c r="AQ27" s="90">
        <f>'PAVIMENTAÇÃO'!E40</f>
        <v/>
      </c>
      <c r="AR27" s="90">
        <f>'PAVIMENTAÇÃO'!E41</f>
        <v/>
      </c>
      <c r="AS27" s="90">
        <f>'PAVIMENTAÇÃO'!E42</f>
        <v/>
      </c>
      <c r="AT27" s="90">
        <f>'PAVIMENTAÇÃO'!E43</f>
        <v/>
      </c>
      <c r="AU27" s="90">
        <f>'PAVIMENTAÇÃO'!E44</f>
        <v/>
      </c>
      <c r="AV27" s="90">
        <f>'PAVIMENTAÇÃO'!E45</f>
        <v/>
      </c>
      <c r="AW27" s="90">
        <f>'PAVIMENTAÇÃO'!E46</f>
        <v/>
      </c>
      <c r="AX27" s="90">
        <f>'PAVIMENTAÇÃO'!E47</f>
        <v/>
      </c>
      <c r="AY27" s="90">
        <f>'PAVIMENTAÇÃO'!E48</f>
        <v/>
      </c>
      <c r="AZ27" s="90">
        <f>'PAVIMENTAÇÃO'!E49</f>
        <v/>
      </c>
      <c r="BA27" s="90">
        <f>'PAVIMENTAÇÃO'!E50</f>
        <v/>
      </c>
      <c r="BB27" s="90">
        <f>'PAVIMENTAÇÃO'!E51</f>
        <v/>
      </c>
      <c r="BC27" s="90">
        <f>'PAVIMENTAÇÃO'!E52</f>
        <v/>
      </c>
      <c r="BD27" s="90">
        <f>'PAVIMENTAÇÃO'!E53</f>
        <v/>
      </c>
      <c r="BE27" s="90">
        <f>'PAVIMENTAÇÃO'!E54</f>
        <v/>
      </c>
      <c r="BF27" s="90">
        <f>'PAVIMENTAÇÃO'!E55</f>
        <v/>
      </c>
      <c r="BG27" s="90">
        <f>'PAVIMENTAÇÃO'!E56</f>
        <v/>
      </c>
      <c r="BH27" s="90">
        <f>'PAVIMENTAÇÃO'!E57</f>
        <v/>
      </c>
      <c r="BI27" s="90">
        <f>'PAVIMENTAÇÃO'!E58</f>
        <v/>
      </c>
      <c r="BJ27" s="90">
        <f>'PAVIMENTAÇÃO'!E59</f>
        <v/>
      </c>
      <c r="BK27" s="90">
        <f>'PAVIMENTAÇÃO'!E60</f>
        <v/>
      </c>
      <c r="BL27" s="90">
        <f>'PAVIMENTAÇÃO'!E61</f>
        <v/>
      </c>
      <c r="BM27" s="90">
        <f>'PAVIMENTAÇÃO'!E62</f>
        <v/>
      </c>
      <c r="BN27" s="90">
        <f>'PAVIMENTAÇÃO'!E63</f>
        <v/>
      </c>
      <c r="BO27" s="90">
        <f>'PAVIMENTAÇÃO'!E64</f>
        <v/>
      </c>
      <c r="BP27" s="90">
        <f>'PAVIMENTAÇÃO'!E65</f>
        <v/>
      </c>
      <c r="BQ27" s="90">
        <f>'PAVIMENTAÇÃO'!E66</f>
        <v/>
      </c>
      <c r="BR27" s="90">
        <f>'PAVIMENTAÇÃO'!E67</f>
        <v/>
      </c>
      <c r="BS27" s="90">
        <f>'PAVIMENTAÇÃO'!E68</f>
        <v/>
      </c>
      <c r="BT27" s="90">
        <f>'PAVIMENTAÇÃO'!E69</f>
        <v/>
      </c>
      <c r="BU27" s="90">
        <f>'PAVIMENTAÇÃO'!E70</f>
        <v/>
      </c>
      <c r="BV27" s="90">
        <f>'PAVIMENTAÇÃO'!E71</f>
        <v/>
      </c>
      <c r="BW27" s="90">
        <f>'PAVIMENTAÇÃO'!E72</f>
        <v/>
      </c>
      <c r="BX27" s="90">
        <f>'PAVIMENTAÇÃO'!E73</f>
        <v/>
      </c>
      <c r="BY27" s="90">
        <f>'PAVIMENTAÇÃO'!E74</f>
        <v/>
      </c>
      <c r="BZ27" s="90">
        <f>'PAVIMENTAÇÃO'!E75</f>
        <v/>
      </c>
      <c r="CA27" s="90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1">
        <f>'PINTURA'!$K$5</f>
        <v/>
      </c>
      <c r="E28" s="50">
        <f>SUM(H28:CA28)</f>
        <v/>
      </c>
      <c r="F28" s="50">
        <f>IF(D28="","",D28-E28)</f>
        <v/>
      </c>
      <c r="H28" s="90">
        <f>'PINTURA'!E5</f>
        <v/>
      </c>
      <c r="I28" s="90">
        <f>'PINTURA'!E6</f>
        <v/>
      </c>
      <c r="J28" s="90">
        <f>'PINTURA'!E7</f>
        <v/>
      </c>
      <c r="K28" s="90">
        <f>'PINTURA'!E8</f>
        <v/>
      </c>
      <c r="L28" s="90">
        <f>'PINTURA'!E9</f>
        <v/>
      </c>
      <c r="M28" s="90">
        <f>'PINTURA'!E10</f>
        <v/>
      </c>
      <c r="N28" s="90">
        <f>'PINTURA'!E11</f>
        <v/>
      </c>
      <c r="O28" s="90">
        <f>'PINTURA'!E12</f>
        <v/>
      </c>
      <c r="P28" s="90">
        <f>'PINTURA'!E13</f>
        <v/>
      </c>
      <c r="Q28" s="90">
        <f>'PINTURA'!E14</f>
        <v/>
      </c>
      <c r="R28" s="90">
        <f>'PINTURA'!E15</f>
        <v/>
      </c>
      <c r="S28" s="90">
        <f>'PINTURA'!E16</f>
        <v/>
      </c>
      <c r="T28" s="90">
        <f>'PINTURA'!E17</f>
        <v/>
      </c>
      <c r="U28" s="90">
        <f>'PINTURA'!E18</f>
        <v/>
      </c>
      <c r="V28" s="90">
        <f>'PINTURA'!E19</f>
        <v/>
      </c>
      <c r="W28" s="90">
        <f>'PINTURA'!E20</f>
        <v/>
      </c>
      <c r="X28" s="90">
        <f>'PINTURA'!E21</f>
        <v/>
      </c>
      <c r="Y28" s="90">
        <f>'PINTURA'!E22</f>
        <v/>
      </c>
      <c r="Z28" s="90">
        <f>'PINTURA'!E23</f>
        <v/>
      </c>
      <c r="AA28" s="90">
        <f>'PINTURA'!E24</f>
        <v/>
      </c>
      <c r="AB28" s="90">
        <f>'PINTURA'!E25</f>
        <v/>
      </c>
      <c r="AC28" s="90">
        <f>'PINTURA'!E26</f>
        <v/>
      </c>
      <c r="AD28" s="90">
        <f>'PINTURA'!E27</f>
        <v/>
      </c>
      <c r="AE28" s="90">
        <f>'PINTURA'!E28</f>
        <v/>
      </c>
      <c r="AF28" s="90">
        <f>'PINTURA'!E29</f>
        <v/>
      </c>
      <c r="AG28" s="90">
        <f>'PINTURA'!E30</f>
        <v/>
      </c>
      <c r="AH28" s="90">
        <f>'PINTURA'!E31</f>
        <v/>
      </c>
      <c r="AI28" s="90">
        <f>'PINTURA'!E32</f>
        <v/>
      </c>
      <c r="AJ28" s="90">
        <f>'PINTURA'!E33</f>
        <v/>
      </c>
      <c r="AK28" s="90">
        <f>'PINTURA'!E34</f>
        <v/>
      </c>
      <c r="AL28" s="90">
        <f>'PINTURA'!E35</f>
        <v/>
      </c>
      <c r="AM28" s="90">
        <f>'PINTURA'!E36</f>
        <v/>
      </c>
      <c r="AN28" s="90">
        <f>'PINTURA'!E37</f>
        <v/>
      </c>
      <c r="AO28" s="90">
        <f>'PINTURA'!E38</f>
        <v/>
      </c>
      <c r="AP28" s="90">
        <f>'PINTURA'!E39</f>
        <v/>
      </c>
      <c r="AQ28" s="90">
        <f>'PINTURA'!E40</f>
        <v/>
      </c>
      <c r="AR28" s="90">
        <f>'PINTURA'!E41</f>
        <v/>
      </c>
      <c r="AS28" s="90">
        <f>'PINTURA'!E42</f>
        <v/>
      </c>
      <c r="AT28" s="90">
        <f>'PINTURA'!E43</f>
        <v/>
      </c>
      <c r="AU28" s="90">
        <f>'PINTURA'!E44</f>
        <v/>
      </c>
      <c r="AV28" s="90">
        <f>'PINTURA'!E45</f>
        <v/>
      </c>
      <c r="AW28" s="90">
        <f>'PINTURA'!E46</f>
        <v/>
      </c>
      <c r="AX28" s="90">
        <f>'PINTURA'!E47</f>
        <v/>
      </c>
      <c r="AY28" s="90">
        <f>'PINTURA'!E48</f>
        <v/>
      </c>
      <c r="AZ28" s="90">
        <f>'PINTURA'!E49</f>
        <v/>
      </c>
      <c r="BA28" s="90">
        <f>'PINTURA'!E50</f>
        <v/>
      </c>
      <c r="BB28" s="90">
        <f>'PINTURA'!E51</f>
        <v/>
      </c>
      <c r="BC28" s="90">
        <f>'PINTURA'!E52</f>
        <v/>
      </c>
      <c r="BD28" s="90">
        <f>'PINTURA'!E53</f>
        <v/>
      </c>
      <c r="BE28" s="90">
        <f>'PINTURA'!E54</f>
        <v/>
      </c>
      <c r="BF28" s="90">
        <f>'PINTURA'!E55</f>
        <v/>
      </c>
      <c r="BG28" s="90">
        <f>'PINTURA'!E56</f>
        <v/>
      </c>
      <c r="BH28" s="90">
        <f>'PINTURA'!E57</f>
        <v/>
      </c>
      <c r="BI28" s="90">
        <f>'PINTURA'!E58</f>
        <v/>
      </c>
      <c r="BJ28" s="90">
        <f>'PINTURA'!E59</f>
        <v/>
      </c>
      <c r="BK28" s="90">
        <f>'PINTURA'!E60</f>
        <v/>
      </c>
      <c r="BL28" s="90">
        <f>'PINTURA'!E61</f>
        <v/>
      </c>
      <c r="BM28" s="90">
        <f>'PINTURA'!E62</f>
        <v/>
      </c>
      <c r="BN28" s="90">
        <f>'PINTURA'!E63</f>
        <v/>
      </c>
      <c r="BO28" s="90">
        <f>'PINTURA'!E64</f>
        <v/>
      </c>
      <c r="BP28" s="90">
        <f>'PINTURA'!E65</f>
        <v/>
      </c>
      <c r="BQ28" s="90">
        <f>'PINTURA'!E66</f>
        <v/>
      </c>
      <c r="BR28" s="90">
        <f>'PINTURA'!E67</f>
        <v/>
      </c>
      <c r="BS28" s="90">
        <f>'PINTURA'!E68</f>
        <v/>
      </c>
      <c r="BT28" s="90">
        <f>'PINTURA'!E69</f>
        <v/>
      </c>
      <c r="BU28" s="90">
        <f>'PINTURA'!E70</f>
        <v/>
      </c>
      <c r="BV28" s="90">
        <f>'PINTURA'!E71</f>
        <v/>
      </c>
      <c r="BW28" s="90">
        <f>'PINTURA'!E72</f>
        <v/>
      </c>
      <c r="BX28" s="90">
        <f>'PINTURA'!E73</f>
        <v/>
      </c>
      <c r="BY28" s="90">
        <f>'PINTURA'!E74</f>
        <v/>
      </c>
      <c r="BZ28" s="90">
        <f>'PINTURA'!E75</f>
        <v/>
      </c>
      <c r="CA28" s="90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1">
        <f>'PROJETO'!$K$5</f>
        <v/>
      </c>
      <c r="E29" s="50">
        <f>SUM(H29:CA29)</f>
        <v/>
      </c>
      <c r="F29" s="50">
        <f>IF(D29="","",D29-E29)</f>
        <v/>
      </c>
      <c r="H29" s="90">
        <f>'PROJETO'!E5</f>
        <v/>
      </c>
      <c r="I29" s="90">
        <f>'PROJETO'!E6</f>
        <v/>
      </c>
      <c r="J29" s="90">
        <f>'PROJETO'!E7</f>
        <v/>
      </c>
      <c r="K29" s="90">
        <f>'PROJETO'!E8</f>
        <v/>
      </c>
      <c r="L29" s="90">
        <f>'PROJETO'!E9</f>
        <v/>
      </c>
      <c r="M29" s="90">
        <f>'PROJETO'!E10</f>
        <v/>
      </c>
      <c r="N29" s="90">
        <f>'PROJETO'!E11</f>
        <v/>
      </c>
      <c r="O29" s="90">
        <f>'PROJETO'!E12</f>
        <v/>
      </c>
      <c r="P29" s="90">
        <f>'PROJETO'!E13</f>
        <v/>
      </c>
      <c r="Q29" s="90">
        <f>'PROJETO'!E14</f>
        <v/>
      </c>
      <c r="R29" s="90">
        <f>'PROJETO'!E15</f>
        <v/>
      </c>
      <c r="S29" s="90">
        <f>'PROJETO'!E16</f>
        <v/>
      </c>
      <c r="T29" s="90">
        <f>'PROJETO'!E17</f>
        <v/>
      </c>
      <c r="U29" s="90">
        <f>'PROJETO'!E18</f>
        <v/>
      </c>
      <c r="V29" s="90">
        <f>'PROJETO'!E19</f>
        <v/>
      </c>
      <c r="W29" s="90">
        <f>'PROJETO'!E20</f>
        <v/>
      </c>
      <c r="X29" s="90">
        <f>'PROJETO'!E21</f>
        <v/>
      </c>
      <c r="Y29" s="90">
        <f>'PROJETO'!E22</f>
        <v/>
      </c>
      <c r="Z29" s="90">
        <f>'PROJETO'!E23</f>
        <v/>
      </c>
      <c r="AA29" s="90">
        <f>'PROJETO'!E24</f>
        <v/>
      </c>
      <c r="AB29" s="90">
        <f>'PROJETO'!E25</f>
        <v/>
      </c>
      <c r="AC29" s="90">
        <f>'PROJETO'!E26</f>
        <v/>
      </c>
      <c r="AD29" s="90">
        <f>'PROJETO'!E27</f>
        <v/>
      </c>
      <c r="AE29" s="90">
        <f>'PROJETO'!E28</f>
        <v/>
      </c>
      <c r="AF29" s="90">
        <f>'PROJETO'!E29</f>
        <v/>
      </c>
      <c r="AG29" s="90">
        <f>'PROJETO'!E30</f>
        <v/>
      </c>
      <c r="AH29" s="90">
        <f>'PROJETO'!E31</f>
        <v/>
      </c>
      <c r="AI29" s="90">
        <f>'PROJETO'!E32</f>
        <v/>
      </c>
      <c r="AJ29" s="90">
        <f>'PROJETO'!E33</f>
        <v/>
      </c>
      <c r="AK29" s="90">
        <f>'PROJETO'!E34</f>
        <v/>
      </c>
      <c r="AL29" s="90">
        <f>'PROJETO'!E35</f>
        <v/>
      </c>
      <c r="AM29" s="90">
        <f>'PROJETO'!E36</f>
        <v/>
      </c>
      <c r="AN29" s="90">
        <f>'PROJETO'!E37</f>
        <v/>
      </c>
      <c r="AO29" s="90">
        <f>'PROJETO'!E38</f>
        <v/>
      </c>
      <c r="AP29" s="90">
        <f>'PROJETO'!E39</f>
        <v/>
      </c>
      <c r="AQ29" s="90">
        <f>'PROJETO'!E40</f>
        <v/>
      </c>
      <c r="AR29" s="90">
        <f>'PROJETO'!E41</f>
        <v/>
      </c>
      <c r="AS29" s="90">
        <f>'PROJETO'!E42</f>
        <v/>
      </c>
      <c r="AT29" s="90">
        <f>'PROJETO'!E43</f>
        <v/>
      </c>
      <c r="AU29" s="90">
        <f>'PROJETO'!E44</f>
        <v/>
      </c>
      <c r="AV29" s="90">
        <f>'PROJETO'!E45</f>
        <v/>
      </c>
      <c r="AW29" s="90">
        <f>'PROJETO'!E46</f>
        <v/>
      </c>
      <c r="AX29" s="90">
        <f>'PROJETO'!E47</f>
        <v/>
      </c>
      <c r="AY29" s="90">
        <f>'PROJETO'!E48</f>
        <v/>
      </c>
      <c r="AZ29" s="90">
        <f>'PROJETO'!E49</f>
        <v/>
      </c>
      <c r="BA29" s="90">
        <f>'PROJETO'!E50</f>
        <v/>
      </c>
      <c r="BB29" s="90">
        <f>'PROJETO'!E51</f>
        <v/>
      </c>
      <c r="BC29" s="90">
        <f>'PROJETO'!E52</f>
        <v/>
      </c>
      <c r="BD29" s="90">
        <f>'PROJETO'!E53</f>
        <v/>
      </c>
      <c r="BE29" s="90">
        <f>'PROJETO'!E54</f>
        <v/>
      </c>
      <c r="BF29" s="90">
        <f>'PROJETO'!E55</f>
        <v/>
      </c>
      <c r="BG29" s="90">
        <f>'PROJETO'!E56</f>
        <v/>
      </c>
      <c r="BH29" s="90">
        <f>'PROJETO'!E57</f>
        <v/>
      </c>
      <c r="BI29" s="90">
        <f>'PROJETO'!E58</f>
        <v/>
      </c>
      <c r="BJ29" s="90">
        <f>'PROJETO'!E59</f>
        <v/>
      </c>
      <c r="BK29" s="90">
        <f>'PROJETO'!E60</f>
        <v/>
      </c>
      <c r="BL29" s="90">
        <f>'PROJETO'!E61</f>
        <v/>
      </c>
      <c r="BM29" s="90">
        <f>'PROJETO'!E62</f>
        <v/>
      </c>
      <c r="BN29" s="90">
        <f>'PROJETO'!E63</f>
        <v/>
      </c>
      <c r="BO29" s="90">
        <f>'PROJETO'!E64</f>
        <v/>
      </c>
      <c r="BP29" s="90">
        <f>'PROJETO'!E65</f>
        <v/>
      </c>
      <c r="BQ29" s="90">
        <f>'PROJETO'!E66</f>
        <v/>
      </c>
      <c r="BR29" s="90">
        <f>'PROJETO'!E67</f>
        <v/>
      </c>
      <c r="BS29" s="90">
        <f>'PROJETO'!E68</f>
        <v/>
      </c>
      <c r="BT29" s="90">
        <f>'PROJETO'!E69</f>
        <v/>
      </c>
      <c r="BU29" s="90">
        <f>'PROJETO'!E70</f>
        <v/>
      </c>
      <c r="BV29" s="90">
        <f>'PROJETO'!E71</f>
        <v/>
      </c>
      <c r="BW29" s="90">
        <f>'PROJETO'!E72</f>
        <v/>
      </c>
      <c r="BX29" s="90">
        <f>'PROJETO'!E73</f>
        <v/>
      </c>
      <c r="BY29" s="90">
        <f>'PROJETO'!E74</f>
        <v/>
      </c>
      <c r="BZ29" s="90">
        <f>'PROJETO'!E75</f>
        <v/>
      </c>
      <c r="CA29" s="90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1">
        <f>'REV. FACHADA'!$K$5</f>
        <v/>
      </c>
      <c r="E31" s="50">
        <f>SUM(H31:CA31)</f>
        <v/>
      </c>
      <c r="F31" s="50">
        <f>IF(D31="","",D31-E31)</f>
        <v/>
      </c>
      <c r="H31" s="90">
        <f>'REV. FACHADA'!E5</f>
        <v/>
      </c>
      <c r="I31" s="90">
        <f>'REV. FACHADA'!E6</f>
        <v/>
      </c>
      <c r="J31" s="90">
        <f>'REV. FACHADA'!E7</f>
        <v/>
      </c>
      <c r="K31" s="90">
        <f>'REV. FACHADA'!E8</f>
        <v/>
      </c>
      <c r="L31" s="90">
        <f>'REV. FACHADA'!E9</f>
        <v/>
      </c>
      <c r="M31" s="90">
        <f>'REV. FACHADA'!E10</f>
        <v/>
      </c>
      <c r="N31" s="90">
        <f>'REV. FACHADA'!E11</f>
        <v/>
      </c>
      <c r="O31" s="90">
        <f>'REV. FACHADA'!E12</f>
        <v/>
      </c>
      <c r="P31" s="90">
        <f>'REV. FACHADA'!E13</f>
        <v/>
      </c>
      <c r="Q31" s="90">
        <f>'REV. FACHADA'!E14</f>
        <v/>
      </c>
      <c r="R31" s="90">
        <f>'REV. FACHADA'!E15</f>
        <v/>
      </c>
      <c r="S31" s="90">
        <f>'REV. FACHADA'!E16</f>
        <v/>
      </c>
      <c r="T31" s="90">
        <f>'REV. FACHADA'!E17</f>
        <v/>
      </c>
      <c r="U31" s="90">
        <f>'REV. FACHADA'!E18</f>
        <v/>
      </c>
      <c r="V31" s="90">
        <f>'REV. FACHADA'!E19</f>
        <v/>
      </c>
      <c r="W31" s="90">
        <f>'REV. FACHADA'!E20</f>
        <v/>
      </c>
      <c r="X31" s="90">
        <f>'REV. FACHADA'!E21</f>
        <v/>
      </c>
      <c r="Y31" s="90">
        <f>'REV. FACHADA'!E22</f>
        <v/>
      </c>
      <c r="Z31" s="90">
        <f>'REV. FACHADA'!E23</f>
        <v/>
      </c>
      <c r="AA31" s="90">
        <f>'REV. FACHADA'!E24</f>
        <v/>
      </c>
      <c r="AB31" s="90">
        <f>'REV. FACHADA'!E25</f>
        <v/>
      </c>
      <c r="AC31" s="90">
        <f>'REV. FACHADA'!E26</f>
        <v/>
      </c>
      <c r="AD31" s="90">
        <f>'REV. FACHADA'!E27</f>
        <v/>
      </c>
      <c r="AE31" s="90">
        <f>'REV. FACHADA'!E28</f>
        <v/>
      </c>
      <c r="AF31" s="90">
        <f>'REV. FACHADA'!E29</f>
        <v/>
      </c>
      <c r="AG31" s="90">
        <f>'REV. FACHADA'!E30</f>
        <v/>
      </c>
      <c r="AH31" s="90">
        <f>'REV. FACHADA'!E31</f>
        <v/>
      </c>
      <c r="AI31" s="90">
        <f>'REV. FACHADA'!E32</f>
        <v/>
      </c>
      <c r="AJ31" s="90">
        <f>'REV. FACHADA'!E33</f>
        <v/>
      </c>
      <c r="AK31" s="90">
        <f>'REV. FACHADA'!E34</f>
        <v/>
      </c>
      <c r="AL31" s="90">
        <f>'REV. FACHADA'!E35</f>
        <v/>
      </c>
      <c r="AM31" s="90">
        <f>'REV. FACHADA'!E36</f>
        <v/>
      </c>
      <c r="AN31" s="90">
        <f>'REV. FACHADA'!E37</f>
        <v/>
      </c>
      <c r="AO31" s="90">
        <f>'REV. FACHADA'!E38</f>
        <v/>
      </c>
      <c r="AP31" s="90">
        <f>'REV. FACHADA'!E39</f>
        <v/>
      </c>
      <c r="AQ31" s="90">
        <f>'REV. FACHADA'!E40</f>
        <v/>
      </c>
      <c r="AR31" s="90">
        <f>'REV. FACHADA'!E41</f>
        <v/>
      </c>
      <c r="AS31" s="90">
        <f>'REV. FACHADA'!E42</f>
        <v/>
      </c>
      <c r="AT31" s="90">
        <f>'REV. FACHADA'!E43</f>
        <v/>
      </c>
      <c r="AU31" s="90">
        <f>'REV. FACHADA'!E44</f>
        <v/>
      </c>
      <c r="AV31" s="90">
        <f>'REV. FACHADA'!E45</f>
        <v/>
      </c>
      <c r="AW31" s="90">
        <f>'REV. FACHADA'!E46</f>
        <v/>
      </c>
      <c r="AX31" s="90">
        <f>'REV. FACHADA'!E47</f>
        <v/>
      </c>
      <c r="AY31" s="90">
        <f>'REV. FACHADA'!E48</f>
        <v/>
      </c>
      <c r="AZ31" s="90">
        <f>'REV. FACHADA'!E49</f>
        <v/>
      </c>
      <c r="BA31" s="90">
        <f>'REV. FACHADA'!E50</f>
        <v/>
      </c>
      <c r="BB31" s="90">
        <f>'REV. FACHADA'!E51</f>
        <v/>
      </c>
      <c r="BC31" s="90">
        <f>'REV. FACHADA'!E52</f>
        <v/>
      </c>
      <c r="BD31" s="90">
        <f>'REV. FACHADA'!E53</f>
        <v/>
      </c>
      <c r="BE31" s="90">
        <f>'REV. FACHADA'!E54</f>
        <v/>
      </c>
      <c r="BF31" s="90">
        <f>'REV. FACHADA'!E55</f>
        <v/>
      </c>
      <c r="BG31" s="90">
        <f>'REV. FACHADA'!E56</f>
        <v/>
      </c>
      <c r="BH31" s="90">
        <f>'REV. FACHADA'!E57</f>
        <v/>
      </c>
      <c r="BI31" s="90">
        <f>'REV. FACHADA'!E58</f>
        <v/>
      </c>
      <c r="BJ31" s="90">
        <f>'REV. FACHADA'!E59</f>
        <v/>
      </c>
      <c r="BK31" s="90">
        <f>'REV. FACHADA'!E60</f>
        <v/>
      </c>
      <c r="BL31" s="90">
        <f>'REV. FACHADA'!E61</f>
        <v/>
      </c>
      <c r="BM31" s="90">
        <f>'REV. FACHADA'!E62</f>
        <v/>
      </c>
      <c r="BN31" s="90">
        <f>'REV. FACHADA'!E63</f>
        <v/>
      </c>
      <c r="BO31" s="90">
        <f>'REV. FACHADA'!E64</f>
        <v/>
      </c>
      <c r="BP31" s="90">
        <f>'REV. FACHADA'!E65</f>
        <v/>
      </c>
      <c r="BQ31" s="90">
        <f>'REV. FACHADA'!E66</f>
        <v/>
      </c>
      <c r="BR31" s="90">
        <f>'REV. FACHADA'!E67</f>
        <v/>
      </c>
      <c r="BS31" s="90">
        <f>'REV. FACHADA'!E68</f>
        <v/>
      </c>
      <c r="BT31" s="90">
        <f>'REV. FACHADA'!E69</f>
        <v/>
      </c>
      <c r="BU31" s="90">
        <f>'REV. FACHADA'!E70</f>
        <v/>
      </c>
      <c r="BV31" s="90">
        <f>'REV. FACHADA'!E71</f>
        <v/>
      </c>
      <c r="BW31" s="90">
        <f>'REV. FACHADA'!E72</f>
        <v/>
      </c>
      <c r="BX31" s="90">
        <f>'REV. FACHADA'!E73</f>
        <v/>
      </c>
      <c r="BY31" s="90">
        <f>'REV. FACHADA'!E74</f>
        <v/>
      </c>
      <c r="BZ31" s="90">
        <f>'REV. FACHADA'!E75</f>
        <v/>
      </c>
      <c r="CA31" s="90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1">
        <f>'REV. ACAB'!$K$5</f>
        <v/>
      </c>
      <c r="E32" s="50">
        <f>SUM(H32:CA32)</f>
        <v/>
      </c>
      <c r="F32" s="50">
        <f>IF(D32="","",D32-E32)</f>
        <v/>
      </c>
      <c r="H32" s="90">
        <f>'REV. ACAB'!E5</f>
        <v/>
      </c>
      <c r="I32" s="90">
        <f>'REV. ACAB'!E6</f>
        <v/>
      </c>
      <c r="J32" s="90">
        <f>'REV. ACAB'!E7</f>
        <v/>
      </c>
      <c r="K32" s="90">
        <f>'REV. ACAB'!E8</f>
        <v/>
      </c>
      <c r="L32" s="90">
        <f>'REV. ACAB'!E9</f>
        <v/>
      </c>
      <c r="M32" s="90">
        <f>'REV. ACAB'!E10</f>
        <v/>
      </c>
      <c r="N32" s="90">
        <f>'REV. ACAB'!E11</f>
        <v/>
      </c>
      <c r="O32" s="90">
        <f>'REV. ACAB'!E12</f>
        <v/>
      </c>
      <c r="P32" s="90">
        <f>'REV. ACAB'!E13</f>
        <v/>
      </c>
      <c r="Q32" s="90">
        <f>'REV. ACAB'!E14</f>
        <v/>
      </c>
      <c r="R32" s="90">
        <f>'REV. ACAB'!E15</f>
        <v/>
      </c>
      <c r="S32" s="90">
        <f>'REV. ACAB'!E16</f>
        <v/>
      </c>
      <c r="T32" s="90">
        <f>'REV. ACAB'!E17</f>
        <v/>
      </c>
      <c r="U32" s="90">
        <f>'REV. ACAB'!E18</f>
        <v/>
      </c>
      <c r="V32" s="90">
        <f>'REV. ACAB'!E19</f>
        <v/>
      </c>
      <c r="W32" s="90">
        <f>'REV. ACAB'!E20</f>
        <v/>
      </c>
      <c r="X32" s="90">
        <f>'REV. ACAB'!E21</f>
        <v/>
      </c>
      <c r="Y32" s="90">
        <f>'REV. ACAB'!E22</f>
        <v/>
      </c>
      <c r="Z32" s="90">
        <f>'REV. ACAB'!E23</f>
        <v/>
      </c>
      <c r="AA32" s="90">
        <f>'REV. ACAB'!E24</f>
        <v/>
      </c>
      <c r="AB32" s="90">
        <f>'REV. ACAB'!E25</f>
        <v/>
      </c>
      <c r="AC32" s="90">
        <f>'REV. ACAB'!E26</f>
        <v/>
      </c>
      <c r="AD32" s="90">
        <f>'REV. ACAB'!E27</f>
        <v/>
      </c>
      <c r="AE32" s="90">
        <f>'REV. ACAB'!E28</f>
        <v/>
      </c>
      <c r="AF32" s="90">
        <f>'REV. ACAB'!E29</f>
        <v/>
      </c>
      <c r="AG32" s="90">
        <f>'REV. ACAB'!E30</f>
        <v/>
      </c>
      <c r="AH32" s="90">
        <f>'REV. ACAB'!E31</f>
        <v/>
      </c>
      <c r="AI32" s="90">
        <f>'REV. ACAB'!E32</f>
        <v/>
      </c>
      <c r="AJ32" s="90">
        <f>'REV. ACAB'!E33</f>
        <v/>
      </c>
      <c r="AK32" s="90">
        <f>'REV. ACAB'!E34</f>
        <v/>
      </c>
      <c r="AL32" s="90">
        <f>'REV. ACAB'!E35</f>
        <v/>
      </c>
      <c r="AM32" s="90">
        <f>'REV. ACAB'!E36</f>
        <v/>
      </c>
      <c r="AN32" s="90">
        <f>'REV. ACAB'!E37</f>
        <v/>
      </c>
      <c r="AO32" s="90">
        <f>'REV. ACAB'!E38</f>
        <v/>
      </c>
      <c r="AP32" s="90">
        <f>'REV. ACAB'!E39</f>
        <v/>
      </c>
      <c r="AQ32" s="90">
        <f>'REV. ACAB'!E40</f>
        <v/>
      </c>
      <c r="AR32" s="90">
        <f>'REV. ACAB'!E41</f>
        <v/>
      </c>
      <c r="AS32" s="90">
        <f>'REV. ACAB'!E42</f>
        <v/>
      </c>
      <c r="AT32" s="90">
        <f>'REV. ACAB'!E43</f>
        <v/>
      </c>
      <c r="AU32" s="90">
        <f>'REV. ACAB'!E44</f>
        <v/>
      </c>
      <c r="AV32" s="90">
        <f>'REV. ACAB'!E45</f>
        <v/>
      </c>
      <c r="AW32" s="90">
        <f>'REV. ACAB'!E46</f>
        <v/>
      </c>
      <c r="AX32" s="90">
        <f>'REV. ACAB'!E47</f>
        <v/>
      </c>
      <c r="AY32" s="90">
        <f>'REV. ACAB'!E48</f>
        <v/>
      </c>
      <c r="AZ32" s="90">
        <f>'REV. ACAB'!E49</f>
        <v/>
      </c>
      <c r="BA32" s="90">
        <f>'REV. ACAB'!E50</f>
        <v/>
      </c>
      <c r="BB32" s="90">
        <f>'REV. ACAB'!E51</f>
        <v/>
      </c>
      <c r="BC32" s="90">
        <f>'REV. ACAB'!E52</f>
        <v/>
      </c>
      <c r="BD32" s="90">
        <f>'REV. ACAB'!E53</f>
        <v/>
      </c>
      <c r="BE32" s="90">
        <f>'REV. ACAB'!E54</f>
        <v/>
      </c>
      <c r="BF32" s="90">
        <f>'REV. ACAB'!E55</f>
        <v/>
      </c>
      <c r="BG32" s="90">
        <f>'REV. ACAB'!E56</f>
        <v/>
      </c>
      <c r="BH32" s="90">
        <f>'REV. ACAB'!E57</f>
        <v/>
      </c>
      <c r="BI32" s="90">
        <f>'REV. ACAB'!E58</f>
        <v/>
      </c>
      <c r="BJ32" s="90">
        <f>'REV. ACAB'!E59</f>
        <v/>
      </c>
      <c r="BK32" s="90">
        <f>'REV. ACAB'!E60</f>
        <v/>
      </c>
      <c r="BL32" s="90">
        <f>'REV. ACAB'!E61</f>
        <v/>
      </c>
      <c r="BM32" s="90">
        <f>'REV. ACAB'!E62</f>
        <v/>
      </c>
      <c r="BN32" s="90">
        <f>'REV. ACAB'!E63</f>
        <v/>
      </c>
      <c r="BO32" s="90">
        <f>'REV. ACAB'!E64</f>
        <v/>
      </c>
      <c r="BP32" s="90">
        <f>'REV. ACAB'!E65</f>
        <v/>
      </c>
      <c r="BQ32" s="90">
        <f>'REV. ACAB'!E66</f>
        <v/>
      </c>
      <c r="BR32" s="90">
        <f>'REV. ACAB'!E67</f>
        <v/>
      </c>
      <c r="BS32" s="90">
        <f>'REV. ACAB'!E68</f>
        <v/>
      </c>
      <c r="BT32" s="90">
        <f>'REV. ACAB'!E69</f>
        <v/>
      </c>
      <c r="BU32" s="90">
        <f>'REV. ACAB'!E70</f>
        <v/>
      </c>
      <c r="BV32" s="90">
        <f>'REV. ACAB'!E71</f>
        <v/>
      </c>
      <c r="BW32" s="90">
        <f>'REV. ACAB'!E72</f>
        <v/>
      </c>
      <c r="BX32" s="90">
        <f>'REV. ACAB'!E73</f>
        <v/>
      </c>
      <c r="BY32" s="90">
        <f>'REV. ACAB'!E74</f>
        <v/>
      </c>
      <c r="BZ32" s="90">
        <f>'REV. ACAB'!E75</f>
        <v/>
      </c>
      <c r="CA32" s="90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1">
        <f>'REV. PISOS'!$K$5</f>
        <v/>
      </c>
      <c r="E33" s="50">
        <f>SUM(H33:CA33)</f>
        <v/>
      </c>
      <c r="F33" s="50">
        <f>IF(D33="","",D33-E33)</f>
        <v/>
      </c>
      <c r="H33" s="90">
        <f>'REV. PISOS'!E5</f>
        <v/>
      </c>
      <c r="I33" s="90">
        <f>'REV. PISOS'!E6</f>
        <v/>
      </c>
      <c r="J33" s="90">
        <f>'REV. PISOS'!E7</f>
        <v/>
      </c>
      <c r="K33" s="90">
        <f>'REV. PISOS'!E8</f>
        <v/>
      </c>
      <c r="L33" s="90">
        <f>'REV. PISOS'!E9</f>
        <v/>
      </c>
      <c r="M33" s="90">
        <f>'REV. PISOS'!E10</f>
        <v/>
      </c>
      <c r="N33" s="90">
        <f>'REV. PISOS'!E11</f>
        <v/>
      </c>
      <c r="O33" s="90">
        <f>'REV. PISOS'!E12</f>
        <v/>
      </c>
      <c r="P33" s="90">
        <f>'REV. PISOS'!E13</f>
        <v/>
      </c>
      <c r="Q33" s="90">
        <f>'REV. PISOS'!E14</f>
        <v/>
      </c>
      <c r="R33" s="90">
        <f>'REV. PISOS'!E15</f>
        <v/>
      </c>
      <c r="S33" s="90">
        <f>'REV. PISOS'!E16</f>
        <v/>
      </c>
      <c r="T33" s="90">
        <f>'REV. PISOS'!E17</f>
        <v/>
      </c>
      <c r="U33" s="90">
        <f>'REV. PISOS'!E18</f>
        <v/>
      </c>
      <c r="V33" s="90">
        <f>'REV. PISOS'!E19</f>
        <v/>
      </c>
      <c r="W33" s="90">
        <f>'REV. PISOS'!E20</f>
        <v/>
      </c>
      <c r="X33" s="90">
        <f>'REV. PISOS'!E21</f>
        <v/>
      </c>
      <c r="Y33" s="90">
        <f>'REV. PISOS'!E22</f>
        <v/>
      </c>
      <c r="Z33" s="90">
        <f>'REV. PISOS'!E23</f>
        <v/>
      </c>
      <c r="AA33" s="90">
        <f>'REV. PISOS'!E24</f>
        <v/>
      </c>
      <c r="AB33" s="90">
        <f>'REV. PISOS'!E25</f>
        <v/>
      </c>
      <c r="AC33" s="90">
        <f>'REV. PISOS'!E26</f>
        <v/>
      </c>
      <c r="AD33" s="90">
        <f>'REV. PISOS'!E27</f>
        <v/>
      </c>
      <c r="AE33" s="90">
        <f>'REV. PISOS'!E28</f>
        <v/>
      </c>
      <c r="AF33" s="90">
        <f>'REV. PISOS'!E29</f>
        <v/>
      </c>
      <c r="AG33" s="90">
        <f>'REV. PISOS'!E30</f>
        <v/>
      </c>
      <c r="AH33" s="90">
        <f>'REV. PISOS'!E31</f>
        <v/>
      </c>
      <c r="AI33" s="90">
        <f>'REV. PISOS'!E32</f>
        <v/>
      </c>
      <c r="AJ33" s="90">
        <f>'REV. PISOS'!E33</f>
        <v/>
      </c>
      <c r="AK33" s="90">
        <f>'REV. PISOS'!E34</f>
        <v/>
      </c>
      <c r="AL33" s="90">
        <f>'REV. PISOS'!E35</f>
        <v/>
      </c>
      <c r="AM33" s="90">
        <f>'REV. PISOS'!E36</f>
        <v/>
      </c>
      <c r="AN33" s="90">
        <f>'REV. PISOS'!E37</f>
        <v/>
      </c>
      <c r="AO33" s="90">
        <f>'REV. PISOS'!E38</f>
        <v/>
      </c>
      <c r="AP33" s="90">
        <f>'REV. PISOS'!E39</f>
        <v/>
      </c>
      <c r="AQ33" s="90">
        <f>'REV. PISOS'!E40</f>
        <v/>
      </c>
      <c r="AR33" s="90">
        <f>'REV. PISOS'!E41</f>
        <v/>
      </c>
      <c r="AS33" s="90">
        <f>'REV. PISOS'!E42</f>
        <v/>
      </c>
      <c r="AT33" s="90">
        <f>'REV. PISOS'!E43</f>
        <v/>
      </c>
      <c r="AU33" s="90">
        <f>'REV. PISOS'!E44</f>
        <v/>
      </c>
      <c r="AV33" s="90">
        <f>'REV. PISOS'!E45</f>
        <v/>
      </c>
      <c r="AW33" s="90">
        <f>'REV. PISOS'!E46</f>
        <v/>
      </c>
      <c r="AX33" s="90">
        <f>'REV. PISOS'!E47</f>
        <v/>
      </c>
      <c r="AY33" s="90">
        <f>'REV. PISOS'!E48</f>
        <v/>
      </c>
      <c r="AZ33" s="90">
        <f>'REV. PISOS'!E49</f>
        <v/>
      </c>
      <c r="BA33" s="90">
        <f>'REV. PISOS'!E50</f>
        <v/>
      </c>
      <c r="BB33" s="90">
        <f>'REV. PISOS'!E51</f>
        <v/>
      </c>
      <c r="BC33" s="90">
        <f>'REV. PISOS'!E52</f>
        <v/>
      </c>
      <c r="BD33" s="90">
        <f>'REV. PISOS'!E53</f>
        <v/>
      </c>
      <c r="BE33" s="90">
        <f>'REV. PISOS'!E54</f>
        <v/>
      </c>
      <c r="BF33" s="90">
        <f>'REV. PISOS'!E55</f>
        <v/>
      </c>
      <c r="BG33" s="90">
        <f>'REV. PISOS'!E56</f>
        <v/>
      </c>
      <c r="BH33" s="90">
        <f>'REV. PISOS'!E57</f>
        <v/>
      </c>
      <c r="BI33" s="90">
        <f>'REV. PISOS'!E58</f>
        <v/>
      </c>
      <c r="BJ33" s="90">
        <f>'REV. PISOS'!E59</f>
        <v/>
      </c>
      <c r="BK33" s="90">
        <f>'REV. PISOS'!E60</f>
        <v/>
      </c>
      <c r="BL33" s="90">
        <f>'REV. PISOS'!E61</f>
        <v/>
      </c>
      <c r="BM33" s="90">
        <f>'REV. PISOS'!E62</f>
        <v/>
      </c>
      <c r="BN33" s="90">
        <f>'REV. PISOS'!E63</f>
        <v/>
      </c>
      <c r="BO33" s="90">
        <f>'REV. PISOS'!E64</f>
        <v/>
      </c>
      <c r="BP33" s="90">
        <f>'REV. PISOS'!E65</f>
        <v/>
      </c>
      <c r="BQ33" s="90">
        <f>'REV. PISOS'!E66</f>
        <v/>
      </c>
      <c r="BR33" s="90">
        <f>'REV. PISOS'!E67</f>
        <v/>
      </c>
      <c r="BS33" s="90">
        <f>'REV. PISOS'!E68</f>
        <v/>
      </c>
      <c r="BT33" s="90">
        <f>'REV. PISOS'!E69</f>
        <v/>
      </c>
      <c r="BU33" s="90">
        <f>'REV. PISOS'!E70</f>
        <v/>
      </c>
      <c r="BV33" s="90">
        <f>'REV. PISOS'!E71</f>
        <v/>
      </c>
      <c r="BW33" s="90">
        <f>'REV. PISOS'!E72</f>
        <v/>
      </c>
      <c r="BX33" s="90">
        <f>'REV. PISOS'!E73</f>
        <v/>
      </c>
      <c r="BY33" s="90">
        <f>'REV. PISOS'!E74</f>
        <v/>
      </c>
      <c r="BZ33" s="90">
        <f>'REV. PISOS'!E75</f>
        <v/>
      </c>
      <c r="CA33" s="90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1">
        <f>'REV. PAREDE'!$K$5</f>
        <v/>
      </c>
      <c r="E34" s="50">
        <f>SUM(H34:CA34)</f>
        <v/>
      </c>
      <c r="F34" s="50">
        <f>IF(D34="","",D34-E34)</f>
        <v/>
      </c>
      <c r="H34" s="90">
        <f>'REV. PAREDE'!E5</f>
        <v/>
      </c>
      <c r="I34" s="90">
        <f>'REV. PAREDE'!E6</f>
        <v/>
      </c>
      <c r="J34" s="90">
        <f>'REV. PAREDE'!E7</f>
        <v/>
      </c>
      <c r="K34" s="90">
        <f>'REV. PAREDE'!E8</f>
        <v/>
      </c>
      <c r="L34" s="90">
        <f>'REV. PAREDE'!E9</f>
        <v/>
      </c>
      <c r="M34" s="90">
        <f>'REV. PAREDE'!E10</f>
        <v/>
      </c>
      <c r="N34" s="90">
        <f>'REV. PAREDE'!E11</f>
        <v/>
      </c>
      <c r="O34" s="90">
        <f>'REV. PAREDE'!E12</f>
        <v/>
      </c>
      <c r="P34" s="90">
        <f>'REV. PAREDE'!E13</f>
        <v/>
      </c>
      <c r="Q34" s="90">
        <f>'REV. PAREDE'!E14</f>
        <v/>
      </c>
      <c r="R34" s="90">
        <f>'REV. PAREDE'!E15</f>
        <v/>
      </c>
      <c r="S34" s="90">
        <f>'REV. PAREDE'!E16</f>
        <v/>
      </c>
      <c r="T34" s="90">
        <f>'REV. PAREDE'!E17</f>
        <v/>
      </c>
      <c r="U34" s="90">
        <f>'REV. PAREDE'!E18</f>
        <v/>
      </c>
      <c r="V34" s="90">
        <f>'REV. PAREDE'!E19</f>
        <v/>
      </c>
      <c r="W34" s="90">
        <f>'REV. PAREDE'!E20</f>
        <v/>
      </c>
      <c r="X34" s="90">
        <f>'REV. PAREDE'!E21</f>
        <v/>
      </c>
      <c r="Y34" s="90">
        <f>'REV. PAREDE'!E22</f>
        <v/>
      </c>
      <c r="Z34" s="90">
        <f>'REV. PAREDE'!E23</f>
        <v/>
      </c>
      <c r="AA34" s="90">
        <f>'REV. PAREDE'!E24</f>
        <v/>
      </c>
      <c r="AB34" s="90">
        <f>'REV. PAREDE'!E25</f>
        <v/>
      </c>
      <c r="AC34" s="90">
        <f>'REV. PAREDE'!E26</f>
        <v/>
      </c>
      <c r="AD34" s="90">
        <f>'REV. PAREDE'!E27</f>
        <v/>
      </c>
      <c r="AE34" s="90">
        <f>'REV. PAREDE'!E28</f>
        <v/>
      </c>
      <c r="AF34" s="90">
        <f>'REV. PAREDE'!E29</f>
        <v/>
      </c>
      <c r="AG34" s="90">
        <f>'REV. PAREDE'!E30</f>
        <v/>
      </c>
      <c r="AH34" s="90">
        <f>'REV. PAREDE'!E31</f>
        <v/>
      </c>
      <c r="AI34" s="90">
        <f>'REV. PAREDE'!E32</f>
        <v/>
      </c>
      <c r="AJ34" s="90">
        <f>'REV. PAREDE'!E33</f>
        <v/>
      </c>
      <c r="AK34" s="90">
        <f>'REV. PAREDE'!E34</f>
        <v/>
      </c>
      <c r="AL34" s="90">
        <f>'REV. PAREDE'!E35</f>
        <v/>
      </c>
      <c r="AM34" s="90">
        <f>'REV. PAREDE'!E36</f>
        <v/>
      </c>
      <c r="AN34" s="90">
        <f>'REV. PAREDE'!E37</f>
        <v/>
      </c>
      <c r="AO34" s="90">
        <f>'REV. PAREDE'!E38</f>
        <v/>
      </c>
      <c r="AP34" s="90">
        <f>'REV. PAREDE'!E39</f>
        <v/>
      </c>
      <c r="AQ34" s="90">
        <f>'REV. PAREDE'!E40</f>
        <v/>
      </c>
      <c r="AR34" s="90">
        <f>'REV. PAREDE'!E41</f>
        <v/>
      </c>
      <c r="AS34" s="90">
        <f>'REV. PAREDE'!E42</f>
        <v/>
      </c>
      <c r="AT34" s="90">
        <f>'REV. PAREDE'!E43</f>
        <v/>
      </c>
      <c r="AU34" s="90">
        <f>'REV. PAREDE'!E44</f>
        <v/>
      </c>
      <c r="AV34" s="90">
        <f>'REV. PAREDE'!E45</f>
        <v/>
      </c>
      <c r="AW34" s="90">
        <f>'REV. PAREDE'!E46</f>
        <v/>
      </c>
      <c r="AX34" s="90">
        <f>'REV. PAREDE'!E47</f>
        <v/>
      </c>
      <c r="AY34" s="90">
        <f>'REV. PAREDE'!E48</f>
        <v/>
      </c>
      <c r="AZ34" s="90">
        <f>'REV. PAREDE'!E49</f>
        <v/>
      </c>
      <c r="BA34" s="90">
        <f>'REV. PAREDE'!E50</f>
        <v/>
      </c>
      <c r="BB34" s="90">
        <f>'REV. PAREDE'!E51</f>
        <v/>
      </c>
      <c r="BC34" s="90">
        <f>'REV. PAREDE'!E52</f>
        <v/>
      </c>
      <c r="BD34" s="90">
        <f>'REV. PAREDE'!E53</f>
        <v/>
      </c>
      <c r="BE34" s="90">
        <f>'REV. PAREDE'!E54</f>
        <v/>
      </c>
      <c r="BF34" s="90">
        <f>'REV. PAREDE'!E55</f>
        <v/>
      </c>
      <c r="BG34" s="90">
        <f>'REV. PAREDE'!E56</f>
        <v/>
      </c>
      <c r="BH34" s="90">
        <f>'REV. PAREDE'!E57</f>
        <v/>
      </c>
      <c r="BI34" s="90">
        <f>'REV. PAREDE'!E58</f>
        <v/>
      </c>
      <c r="BJ34" s="90">
        <f>'REV. PAREDE'!E59</f>
        <v/>
      </c>
      <c r="BK34" s="90">
        <f>'REV. PAREDE'!E60</f>
        <v/>
      </c>
      <c r="BL34" s="90">
        <f>'REV. PAREDE'!E61</f>
        <v/>
      </c>
      <c r="BM34" s="90">
        <f>'REV. PAREDE'!E62</f>
        <v/>
      </c>
      <c r="BN34" s="90">
        <f>'REV. PAREDE'!E63</f>
        <v/>
      </c>
      <c r="BO34" s="90">
        <f>'REV. PAREDE'!E64</f>
        <v/>
      </c>
      <c r="BP34" s="90">
        <f>'REV. PAREDE'!E65</f>
        <v/>
      </c>
      <c r="BQ34" s="90">
        <f>'REV. PAREDE'!E66</f>
        <v/>
      </c>
      <c r="BR34" s="90">
        <f>'REV. PAREDE'!E67</f>
        <v/>
      </c>
      <c r="BS34" s="90">
        <f>'REV. PAREDE'!E68</f>
        <v/>
      </c>
      <c r="BT34" s="90">
        <f>'REV. PAREDE'!E69</f>
        <v/>
      </c>
      <c r="BU34" s="90">
        <f>'REV. PAREDE'!E70</f>
        <v/>
      </c>
      <c r="BV34" s="90">
        <f>'REV. PAREDE'!E71</f>
        <v/>
      </c>
      <c r="BW34" s="90">
        <f>'REV. PAREDE'!E72</f>
        <v/>
      </c>
      <c r="BX34" s="90">
        <f>'REV. PAREDE'!E73</f>
        <v/>
      </c>
      <c r="BY34" s="90">
        <f>'REV. PAREDE'!E74</f>
        <v/>
      </c>
      <c r="BZ34" s="90">
        <f>'REV. PAREDE'!E75</f>
        <v/>
      </c>
      <c r="CA34" s="90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1">
        <f>'SEGUROS'!$K$5</f>
        <v/>
      </c>
      <c r="E40" s="50">
        <f>SUM(H40:CA40)</f>
        <v/>
      </c>
      <c r="F40" s="50">
        <f>IF(D40="","",D40-E40)</f>
        <v/>
      </c>
      <c r="H40" s="90">
        <f>'SEGUROS'!E5</f>
        <v/>
      </c>
      <c r="I40" s="90">
        <f>'SEGUROS'!E6</f>
        <v/>
      </c>
      <c r="J40" s="90">
        <f>'SEGUROS'!E7</f>
        <v/>
      </c>
      <c r="K40" s="90">
        <f>'SEGUROS'!E8</f>
        <v/>
      </c>
      <c r="L40" s="90">
        <f>'SEGUROS'!E9</f>
        <v/>
      </c>
      <c r="M40" s="90">
        <f>'SEGUROS'!E10</f>
        <v/>
      </c>
      <c r="N40" s="90">
        <f>'SEGUROS'!E11</f>
        <v/>
      </c>
      <c r="O40" s="90">
        <f>'SEGUROS'!E12</f>
        <v/>
      </c>
      <c r="P40" s="90">
        <f>'SEGUROS'!E13</f>
        <v/>
      </c>
      <c r="Q40" s="90">
        <f>'SEGUROS'!E14</f>
        <v/>
      </c>
      <c r="R40" s="90">
        <f>'SEGUROS'!E15</f>
        <v/>
      </c>
      <c r="S40" s="90">
        <f>'SEGUROS'!E16</f>
        <v/>
      </c>
      <c r="T40" s="90">
        <f>'SEGUROS'!E17</f>
        <v/>
      </c>
      <c r="U40" s="90">
        <f>'SEGUROS'!E18</f>
        <v/>
      </c>
      <c r="V40" s="90">
        <f>'SEGUROS'!E19</f>
        <v/>
      </c>
      <c r="W40" s="90">
        <f>'SEGUROS'!E20</f>
        <v/>
      </c>
      <c r="X40" s="90">
        <f>'SEGUROS'!E21</f>
        <v/>
      </c>
      <c r="Y40" s="90">
        <f>'SEGUROS'!E22</f>
        <v/>
      </c>
      <c r="Z40" s="90">
        <f>'SEGUROS'!E23</f>
        <v/>
      </c>
      <c r="AA40" s="90">
        <f>'SEGUROS'!E24</f>
        <v/>
      </c>
      <c r="AB40" s="90">
        <f>'SEGUROS'!E25</f>
        <v/>
      </c>
      <c r="AC40" s="90">
        <f>'SEGUROS'!E26</f>
        <v/>
      </c>
      <c r="AD40" s="90">
        <f>'SEGUROS'!E27</f>
        <v/>
      </c>
      <c r="AE40" s="90">
        <f>'SEGUROS'!E28</f>
        <v/>
      </c>
      <c r="AF40" s="90">
        <f>'SEGUROS'!E29</f>
        <v/>
      </c>
      <c r="AG40" s="90">
        <f>'SEGUROS'!E30</f>
        <v/>
      </c>
      <c r="AH40" s="90">
        <f>'SEGUROS'!E31</f>
        <v/>
      </c>
      <c r="AI40" s="90">
        <f>'SEGUROS'!E32</f>
        <v/>
      </c>
      <c r="AJ40" s="90">
        <f>'SEGUROS'!E33</f>
        <v/>
      </c>
      <c r="AK40" s="90">
        <f>'SEGUROS'!E34</f>
        <v/>
      </c>
      <c r="AL40" s="90">
        <f>'SEGUROS'!E35</f>
        <v/>
      </c>
      <c r="AM40" s="90">
        <f>'SEGUROS'!E36</f>
        <v/>
      </c>
      <c r="AN40" s="90">
        <f>'SEGUROS'!E37</f>
        <v/>
      </c>
      <c r="AO40" s="90">
        <f>'SEGUROS'!E38</f>
        <v/>
      </c>
      <c r="AP40" s="90">
        <f>'SEGUROS'!E39</f>
        <v/>
      </c>
      <c r="AQ40" s="90">
        <f>'SEGUROS'!E40</f>
        <v/>
      </c>
      <c r="AR40" s="90">
        <f>'SEGUROS'!E41</f>
        <v/>
      </c>
      <c r="AS40" s="90">
        <f>'SEGUROS'!E42</f>
        <v/>
      </c>
      <c r="AT40" s="90">
        <f>'SEGUROS'!E43</f>
        <v/>
      </c>
      <c r="AU40" s="90">
        <f>'SEGUROS'!E44</f>
        <v/>
      </c>
      <c r="AV40" s="90">
        <f>'SEGUROS'!E45</f>
        <v/>
      </c>
      <c r="AW40" s="90">
        <f>'SEGUROS'!E46</f>
        <v/>
      </c>
      <c r="AX40" s="90">
        <f>'SEGUROS'!E47</f>
        <v/>
      </c>
      <c r="AY40" s="90">
        <f>'SEGUROS'!E48</f>
        <v/>
      </c>
      <c r="AZ40" s="90">
        <f>'SEGUROS'!E49</f>
        <v/>
      </c>
      <c r="BA40" s="90">
        <f>'SEGUROS'!E50</f>
        <v/>
      </c>
      <c r="BB40" s="90">
        <f>'SEGUROS'!E51</f>
        <v/>
      </c>
      <c r="BC40" s="90">
        <f>'SEGUROS'!E52</f>
        <v/>
      </c>
      <c r="BD40" s="90">
        <f>'SEGUROS'!E53</f>
        <v/>
      </c>
      <c r="BE40" s="90">
        <f>'SEGUROS'!E54</f>
        <v/>
      </c>
      <c r="BF40" s="90">
        <f>'SEGUROS'!E55</f>
        <v/>
      </c>
      <c r="BG40" s="90">
        <f>'SEGUROS'!E56</f>
        <v/>
      </c>
      <c r="BH40" s="90">
        <f>'SEGUROS'!E57</f>
        <v/>
      </c>
      <c r="BI40" s="90">
        <f>'SEGUROS'!E58</f>
        <v/>
      </c>
      <c r="BJ40" s="90">
        <f>'SEGUROS'!E59</f>
        <v/>
      </c>
      <c r="BK40" s="90">
        <f>'SEGUROS'!E60</f>
        <v/>
      </c>
      <c r="BL40" s="90">
        <f>'SEGUROS'!E61</f>
        <v/>
      </c>
      <c r="BM40" s="90">
        <f>'SEGUROS'!E62</f>
        <v/>
      </c>
      <c r="BN40" s="90">
        <f>'SEGUROS'!E63</f>
        <v/>
      </c>
      <c r="BO40" s="90">
        <f>'SEGUROS'!E64</f>
        <v/>
      </c>
      <c r="BP40" s="90">
        <f>'SEGUROS'!E65</f>
        <v/>
      </c>
      <c r="BQ40" s="90">
        <f>'SEGUROS'!E66</f>
        <v/>
      </c>
      <c r="BR40" s="90">
        <f>'SEGUROS'!E67</f>
        <v/>
      </c>
      <c r="BS40" s="90">
        <f>'SEGUROS'!E68</f>
        <v/>
      </c>
      <c r="BT40" s="90">
        <f>'SEGUROS'!E69</f>
        <v/>
      </c>
      <c r="BU40" s="90">
        <f>'SEGUROS'!E70</f>
        <v/>
      </c>
      <c r="BV40" s="90">
        <f>'SEGUROS'!E71</f>
        <v/>
      </c>
      <c r="BW40" s="90">
        <f>'SEGUROS'!E72</f>
        <v/>
      </c>
      <c r="BX40" s="90">
        <f>'SEGUROS'!E73</f>
        <v/>
      </c>
      <c r="BY40" s="90">
        <f>'SEGUROS'!E74</f>
        <v/>
      </c>
      <c r="BZ40" s="90">
        <f>'SEGUROS'!E75</f>
        <v/>
      </c>
      <c r="CA40" s="90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1">
        <f>'SERRALHERIA'!$K$5</f>
        <v/>
      </c>
      <c r="E41" s="50">
        <f>SUM(H41:CA41)</f>
        <v/>
      </c>
      <c r="F41" s="50">
        <f>IF(D41="","",D41-E41)</f>
        <v/>
      </c>
      <c r="H41" s="90">
        <f>'SERRALHERIA'!E5</f>
        <v/>
      </c>
      <c r="I41" s="90">
        <f>'SERRALHERIA'!E6</f>
        <v/>
      </c>
      <c r="J41" s="90">
        <f>'SERRALHERIA'!E7</f>
        <v/>
      </c>
      <c r="K41" s="90">
        <f>'SERRALHERIA'!E8</f>
        <v/>
      </c>
      <c r="L41" s="90">
        <f>'SERRALHERIA'!E9</f>
        <v/>
      </c>
      <c r="M41" s="90">
        <f>'SERRALHERIA'!E10</f>
        <v/>
      </c>
      <c r="N41" s="90">
        <f>'SERRALHERIA'!E11</f>
        <v/>
      </c>
      <c r="O41" s="90">
        <f>'SERRALHERIA'!E12</f>
        <v/>
      </c>
      <c r="P41" s="90">
        <f>'SERRALHERIA'!E13</f>
        <v/>
      </c>
      <c r="Q41" s="90">
        <f>'SERRALHERIA'!E14</f>
        <v/>
      </c>
      <c r="R41" s="90">
        <f>'SERRALHERIA'!E15</f>
        <v/>
      </c>
      <c r="S41" s="90">
        <f>'SERRALHERIA'!E16</f>
        <v/>
      </c>
      <c r="T41" s="90">
        <f>'SERRALHERIA'!E17</f>
        <v/>
      </c>
      <c r="U41" s="90">
        <f>'SERRALHERIA'!E18</f>
        <v/>
      </c>
      <c r="V41" s="90">
        <f>'SERRALHERIA'!E19</f>
        <v/>
      </c>
      <c r="W41" s="90">
        <f>'SERRALHERIA'!E20</f>
        <v/>
      </c>
      <c r="X41" s="90">
        <f>'SERRALHERIA'!E21</f>
        <v/>
      </c>
      <c r="Y41" s="90">
        <f>'SERRALHERIA'!E22</f>
        <v/>
      </c>
      <c r="Z41" s="90">
        <f>'SERRALHERIA'!E23</f>
        <v/>
      </c>
      <c r="AA41" s="90">
        <f>'SERRALHERIA'!E24</f>
        <v/>
      </c>
      <c r="AB41" s="90">
        <f>'SERRALHERIA'!E25</f>
        <v/>
      </c>
      <c r="AC41" s="90">
        <f>'SERRALHERIA'!E26</f>
        <v/>
      </c>
      <c r="AD41" s="90">
        <f>'SERRALHERIA'!E27</f>
        <v/>
      </c>
      <c r="AE41" s="90">
        <f>'SERRALHERIA'!E28</f>
        <v/>
      </c>
      <c r="AF41" s="90">
        <f>'SERRALHERIA'!E29</f>
        <v/>
      </c>
      <c r="AG41" s="90">
        <f>'SERRALHERIA'!E30</f>
        <v/>
      </c>
      <c r="AH41" s="90">
        <f>'SERRALHERIA'!E31</f>
        <v/>
      </c>
      <c r="AI41" s="90">
        <f>'SERRALHERIA'!E32</f>
        <v/>
      </c>
      <c r="AJ41" s="90">
        <f>'SERRALHERIA'!E33</f>
        <v/>
      </c>
      <c r="AK41" s="90">
        <f>'SERRALHERIA'!E34</f>
        <v/>
      </c>
      <c r="AL41" s="90">
        <f>'SERRALHERIA'!E35</f>
        <v/>
      </c>
      <c r="AM41" s="90">
        <f>'SERRALHERIA'!E36</f>
        <v/>
      </c>
      <c r="AN41" s="90">
        <f>'SERRALHERIA'!E37</f>
        <v/>
      </c>
      <c r="AO41" s="90">
        <f>'SERRALHERIA'!E38</f>
        <v/>
      </c>
      <c r="AP41" s="90">
        <f>'SERRALHERIA'!E39</f>
        <v/>
      </c>
      <c r="AQ41" s="90">
        <f>'SERRALHERIA'!E40</f>
        <v/>
      </c>
      <c r="AR41" s="90">
        <f>'SERRALHERIA'!E41</f>
        <v/>
      </c>
      <c r="AS41" s="90">
        <f>'SERRALHERIA'!E42</f>
        <v/>
      </c>
      <c r="AT41" s="90">
        <f>'SERRALHERIA'!E43</f>
        <v/>
      </c>
      <c r="AU41" s="90">
        <f>'SERRALHERIA'!E44</f>
        <v/>
      </c>
      <c r="AV41" s="90">
        <f>'SERRALHERIA'!E45</f>
        <v/>
      </c>
      <c r="AW41" s="90">
        <f>'SERRALHERIA'!E46</f>
        <v/>
      </c>
      <c r="AX41" s="90">
        <f>'SERRALHERIA'!E47</f>
        <v/>
      </c>
      <c r="AY41" s="90">
        <f>'SERRALHERIA'!E48</f>
        <v/>
      </c>
      <c r="AZ41" s="90">
        <f>'SERRALHERIA'!E49</f>
        <v/>
      </c>
      <c r="BA41" s="90">
        <f>'SERRALHERIA'!E50</f>
        <v/>
      </c>
      <c r="BB41" s="90">
        <f>'SERRALHERIA'!E51</f>
        <v/>
      </c>
      <c r="BC41" s="90">
        <f>'SERRALHERIA'!E52</f>
        <v/>
      </c>
      <c r="BD41" s="90">
        <f>'SERRALHERIA'!E53</f>
        <v/>
      </c>
      <c r="BE41" s="90">
        <f>'SERRALHERIA'!E54</f>
        <v/>
      </c>
      <c r="BF41" s="90">
        <f>'SERRALHERIA'!E55</f>
        <v/>
      </c>
      <c r="BG41" s="90">
        <f>'SERRALHERIA'!E56</f>
        <v/>
      </c>
      <c r="BH41" s="90">
        <f>'SERRALHERIA'!E57</f>
        <v/>
      </c>
      <c r="BI41" s="90">
        <f>'SERRALHERIA'!E58</f>
        <v/>
      </c>
      <c r="BJ41" s="90">
        <f>'SERRALHERIA'!E59</f>
        <v/>
      </c>
      <c r="BK41" s="90">
        <f>'SERRALHERIA'!E60</f>
        <v/>
      </c>
      <c r="BL41" s="90">
        <f>'SERRALHERIA'!E61</f>
        <v/>
      </c>
      <c r="BM41" s="90">
        <f>'SERRALHERIA'!E62</f>
        <v/>
      </c>
      <c r="BN41" s="90">
        <f>'SERRALHERIA'!E63</f>
        <v/>
      </c>
      <c r="BO41" s="90">
        <f>'SERRALHERIA'!E64</f>
        <v/>
      </c>
      <c r="BP41" s="90">
        <f>'SERRALHERIA'!E65</f>
        <v/>
      </c>
      <c r="BQ41" s="90">
        <f>'SERRALHERIA'!E66</f>
        <v/>
      </c>
      <c r="BR41" s="90">
        <f>'SERRALHERIA'!E67</f>
        <v/>
      </c>
      <c r="BS41" s="90">
        <f>'SERRALHERIA'!E68</f>
        <v/>
      </c>
      <c r="BT41" s="90">
        <f>'SERRALHERIA'!E69</f>
        <v/>
      </c>
      <c r="BU41" s="90">
        <f>'SERRALHERIA'!E70</f>
        <v/>
      </c>
      <c r="BV41" s="90">
        <f>'SERRALHERIA'!E71</f>
        <v/>
      </c>
      <c r="BW41" s="90">
        <f>'SERRALHERIA'!E72</f>
        <v/>
      </c>
      <c r="BX41" s="90">
        <f>'SERRALHERIA'!E73</f>
        <v/>
      </c>
      <c r="BY41" s="90">
        <f>'SERRALHERIA'!E74</f>
        <v/>
      </c>
      <c r="BZ41" s="90">
        <f>'SERRALHERIA'!E75</f>
        <v/>
      </c>
      <c r="CA41" s="90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1">
        <f>'LIG. PROVISÓRIAS'!$K$5</f>
        <v/>
      </c>
      <c r="E42" s="50">
        <f>SUM(H42:CA42)</f>
        <v/>
      </c>
      <c r="F42" s="50">
        <f>IF(D42="","",D42-E42)</f>
        <v/>
      </c>
      <c r="H42" s="90">
        <f>'LIG. PROVISÓRIAS'!E5</f>
        <v/>
      </c>
      <c r="I42" s="90">
        <f>'LIG. PROVISÓRIAS'!E6</f>
        <v/>
      </c>
      <c r="J42" s="90">
        <f>'LIG. PROVISÓRIAS'!E7</f>
        <v/>
      </c>
      <c r="K42" s="90">
        <f>'LIG. PROVISÓRIAS'!E8</f>
        <v/>
      </c>
      <c r="L42" s="90">
        <f>'LIG. PROVISÓRIAS'!E9</f>
        <v/>
      </c>
      <c r="M42" s="90">
        <f>'LIG. PROVISÓRIAS'!E10</f>
        <v/>
      </c>
      <c r="N42" s="90">
        <f>'LIG. PROVISÓRIAS'!E11</f>
        <v/>
      </c>
      <c r="O42" s="90">
        <f>'LIG. PROVISÓRIAS'!E12</f>
        <v/>
      </c>
      <c r="P42" s="90">
        <f>'LIG. PROVISÓRIAS'!E13</f>
        <v/>
      </c>
      <c r="Q42" s="90">
        <f>'LIG. PROVISÓRIAS'!E14</f>
        <v/>
      </c>
      <c r="R42" s="90">
        <f>'LIG. PROVISÓRIAS'!E15</f>
        <v/>
      </c>
      <c r="S42" s="90">
        <f>'LIG. PROVISÓRIAS'!E16</f>
        <v/>
      </c>
      <c r="T42" s="90">
        <f>'LIG. PROVISÓRIAS'!E17</f>
        <v/>
      </c>
      <c r="U42" s="90">
        <f>'LIG. PROVISÓRIAS'!E18</f>
        <v/>
      </c>
      <c r="V42" s="90">
        <f>'LIG. PROVISÓRIAS'!E19</f>
        <v/>
      </c>
      <c r="W42" s="90">
        <f>'LIG. PROVISÓRIAS'!E20</f>
        <v/>
      </c>
      <c r="X42" s="90">
        <f>'LIG. PROVISÓRIAS'!E21</f>
        <v/>
      </c>
      <c r="Y42" s="90">
        <f>'LIG. PROVISÓRIAS'!E22</f>
        <v/>
      </c>
      <c r="Z42" s="90">
        <f>'LIG. PROVISÓRIAS'!E23</f>
        <v/>
      </c>
      <c r="AA42" s="90">
        <f>'LIG. PROVISÓRIAS'!E24</f>
        <v/>
      </c>
      <c r="AB42" s="90">
        <f>'LIG. PROVISÓRIAS'!E25</f>
        <v/>
      </c>
      <c r="AC42" s="90">
        <f>'LIG. PROVISÓRIAS'!E26</f>
        <v/>
      </c>
      <c r="AD42" s="90">
        <f>'LIG. PROVISÓRIAS'!E27</f>
        <v/>
      </c>
      <c r="AE42" s="90">
        <f>'LIG. PROVISÓRIAS'!E28</f>
        <v/>
      </c>
      <c r="AF42" s="90">
        <f>'LIG. PROVISÓRIAS'!E29</f>
        <v/>
      </c>
      <c r="AG42" s="90">
        <f>'LIG. PROVISÓRIAS'!E30</f>
        <v/>
      </c>
      <c r="AH42" s="90">
        <f>'LIG. PROVISÓRIAS'!E31</f>
        <v/>
      </c>
      <c r="AI42" s="90">
        <f>'LIG. PROVISÓRIAS'!E32</f>
        <v/>
      </c>
      <c r="AJ42" s="90">
        <f>'LIG. PROVISÓRIAS'!E33</f>
        <v/>
      </c>
      <c r="AK42" s="90">
        <f>'LIG. PROVISÓRIAS'!E34</f>
        <v/>
      </c>
      <c r="AL42" s="90">
        <f>'LIG. PROVISÓRIAS'!E35</f>
        <v/>
      </c>
      <c r="AM42" s="90">
        <f>'LIG. PROVISÓRIAS'!E36</f>
        <v/>
      </c>
      <c r="AN42" s="90">
        <f>'LIG. PROVISÓRIAS'!E37</f>
        <v/>
      </c>
      <c r="AO42" s="90">
        <f>'LIG. PROVISÓRIAS'!E38</f>
        <v/>
      </c>
      <c r="AP42" s="90">
        <f>'LIG. PROVISÓRIAS'!E39</f>
        <v/>
      </c>
      <c r="AQ42" s="90">
        <f>'LIG. PROVISÓRIAS'!E40</f>
        <v/>
      </c>
      <c r="AR42" s="90">
        <f>'LIG. PROVISÓRIAS'!E41</f>
        <v/>
      </c>
      <c r="AS42" s="90">
        <f>'LIG. PROVISÓRIAS'!E42</f>
        <v/>
      </c>
      <c r="AT42" s="90">
        <f>'LIG. PROVISÓRIAS'!E43</f>
        <v/>
      </c>
      <c r="AU42" s="90">
        <f>'LIG. PROVISÓRIAS'!E44</f>
        <v/>
      </c>
      <c r="AV42" s="90">
        <f>'LIG. PROVISÓRIAS'!E45</f>
        <v/>
      </c>
      <c r="AW42" s="90">
        <f>'LIG. PROVISÓRIAS'!E46</f>
        <v/>
      </c>
      <c r="AX42" s="90">
        <f>'LIG. PROVISÓRIAS'!E47</f>
        <v/>
      </c>
      <c r="AY42" s="90">
        <f>'LIG. PROVISÓRIAS'!E48</f>
        <v/>
      </c>
      <c r="AZ42" s="90">
        <f>'LIG. PROVISÓRIAS'!E49</f>
        <v/>
      </c>
      <c r="BA42" s="90">
        <f>'LIG. PROVISÓRIAS'!E50</f>
        <v/>
      </c>
      <c r="BB42" s="90">
        <f>'LIG. PROVISÓRIAS'!E51</f>
        <v/>
      </c>
      <c r="BC42" s="90">
        <f>'LIG. PROVISÓRIAS'!E52</f>
        <v/>
      </c>
      <c r="BD42" s="90">
        <f>'LIG. PROVISÓRIAS'!E53</f>
        <v/>
      </c>
      <c r="BE42" s="90">
        <f>'LIG. PROVISÓRIAS'!E54</f>
        <v/>
      </c>
      <c r="BF42" s="90">
        <f>'LIG. PROVISÓRIAS'!E55</f>
        <v/>
      </c>
      <c r="BG42" s="90">
        <f>'LIG. PROVISÓRIAS'!E56</f>
        <v/>
      </c>
      <c r="BH42" s="90">
        <f>'LIG. PROVISÓRIAS'!E57</f>
        <v/>
      </c>
      <c r="BI42" s="90">
        <f>'LIG. PROVISÓRIAS'!E58</f>
        <v/>
      </c>
      <c r="BJ42" s="90">
        <f>'LIG. PROVISÓRIAS'!E59</f>
        <v/>
      </c>
      <c r="BK42" s="90">
        <f>'LIG. PROVISÓRIAS'!E60</f>
        <v/>
      </c>
      <c r="BL42" s="90">
        <f>'LIG. PROVISÓRIAS'!E61</f>
        <v/>
      </c>
      <c r="BM42" s="90">
        <f>'LIG. PROVISÓRIAS'!E62</f>
        <v/>
      </c>
      <c r="BN42" s="90">
        <f>'LIG. PROVISÓRIAS'!E63</f>
        <v/>
      </c>
      <c r="BO42" s="90">
        <f>'LIG. PROVISÓRIAS'!E64</f>
        <v/>
      </c>
      <c r="BP42" s="90">
        <f>'LIG. PROVISÓRIAS'!E65</f>
        <v/>
      </c>
      <c r="BQ42" s="90">
        <f>'LIG. PROVISÓRIAS'!E66</f>
        <v/>
      </c>
      <c r="BR42" s="90">
        <f>'LIG. PROVISÓRIAS'!E67</f>
        <v/>
      </c>
      <c r="BS42" s="90">
        <f>'LIG. PROVISÓRIAS'!E68</f>
        <v/>
      </c>
      <c r="BT42" s="90">
        <f>'LIG. PROVISÓRIAS'!E69</f>
        <v/>
      </c>
      <c r="BU42" s="90">
        <f>'LIG. PROVISÓRIAS'!E70</f>
        <v/>
      </c>
      <c r="BV42" s="90">
        <f>'LIG. PROVISÓRIAS'!E71</f>
        <v/>
      </c>
      <c r="BW42" s="90">
        <f>'LIG. PROVISÓRIAS'!E72</f>
        <v/>
      </c>
      <c r="BX42" s="90">
        <f>'LIG. PROVISÓRIAS'!E73</f>
        <v/>
      </c>
      <c r="BY42" s="90">
        <f>'LIG. PROVISÓRIAS'!E74</f>
        <v/>
      </c>
      <c r="BZ42" s="90">
        <f>'LIG. PROVISÓRIAS'!E75</f>
        <v/>
      </c>
      <c r="CA42" s="90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1">
        <f>'TAX. ADM'!$K$5</f>
        <v/>
      </c>
      <c r="E43" s="50">
        <f>SUM(H43:CA43)</f>
        <v/>
      </c>
      <c r="F43" s="50">
        <f>IF(D43="","",D43-E43)</f>
        <v/>
      </c>
      <c r="H43" s="90">
        <f>'TAX. ADM'!E5</f>
        <v/>
      </c>
      <c r="I43" s="90">
        <f>'TAX. ADM'!E6</f>
        <v/>
      </c>
      <c r="J43" s="90">
        <f>'TAX. ADM'!E7</f>
        <v/>
      </c>
      <c r="K43" s="90">
        <f>'TAX. ADM'!E8</f>
        <v/>
      </c>
      <c r="L43" s="90">
        <f>'TAX. ADM'!E9</f>
        <v/>
      </c>
      <c r="M43" s="90">
        <f>'TAX. ADM'!E10</f>
        <v/>
      </c>
      <c r="N43" s="90">
        <f>'TAX. ADM'!E11</f>
        <v/>
      </c>
      <c r="O43" s="90">
        <f>'TAX. ADM'!E12</f>
        <v/>
      </c>
      <c r="P43" s="90">
        <f>'TAX. ADM'!E13</f>
        <v/>
      </c>
      <c r="Q43" s="90">
        <f>'TAX. ADM'!E14</f>
        <v/>
      </c>
      <c r="R43" s="90">
        <f>'TAX. ADM'!E15</f>
        <v/>
      </c>
      <c r="S43" s="90">
        <f>'TAX. ADM'!E16</f>
        <v/>
      </c>
      <c r="T43" s="90">
        <f>'TAX. ADM'!E17</f>
        <v/>
      </c>
      <c r="U43" s="90">
        <f>'TAX. ADM'!E18</f>
        <v/>
      </c>
      <c r="V43" s="90">
        <f>'TAX. ADM'!E19</f>
        <v/>
      </c>
      <c r="W43" s="90">
        <f>'TAX. ADM'!E20</f>
        <v/>
      </c>
      <c r="X43" s="90">
        <f>'TAX. ADM'!E21</f>
        <v/>
      </c>
      <c r="Y43" s="90">
        <f>'TAX. ADM'!E22</f>
        <v/>
      </c>
      <c r="Z43" s="90">
        <f>'TAX. ADM'!E23</f>
        <v/>
      </c>
      <c r="AA43" s="90">
        <f>'TAX. ADM'!E24</f>
        <v/>
      </c>
      <c r="AB43" s="90">
        <f>'TAX. ADM'!E25</f>
        <v/>
      </c>
      <c r="AC43" s="90">
        <f>'TAX. ADM'!E26</f>
        <v/>
      </c>
      <c r="AD43" s="90">
        <f>'TAX. ADM'!E27</f>
        <v/>
      </c>
      <c r="AE43" s="90">
        <f>'TAX. ADM'!E28</f>
        <v/>
      </c>
      <c r="AF43" s="90">
        <f>'TAX. ADM'!E29</f>
        <v/>
      </c>
      <c r="AG43" s="90">
        <f>'TAX. ADM'!E30</f>
        <v/>
      </c>
      <c r="AH43" s="90">
        <f>'TAX. ADM'!E31</f>
        <v/>
      </c>
      <c r="AI43" s="90">
        <f>'TAX. ADM'!E32</f>
        <v/>
      </c>
      <c r="AJ43" s="90">
        <f>'TAX. ADM'!E33</f>
        <v/>
      </c>
      <c r="AK43" s="90">
        <f>'TAX. ADM'!E34</f>
        <v/>
      </c>
      <c r="AL43" s="90">
        <f>'TAX. ADM'!E35</f>
        <v/>
      </c>
      <c r="AM43" s="90">
        <f>'TAX. ADM'!E36</f>
        <v/>
      </c>
      <c r="AN43" s="90">
        <f>'TAX. ADM'!E37</f>
        <v/>
      </c>
      <c r="AO43" s="90">
        <f>'TAX. ADM'!E38</f>
        <v/>
      </c>
      <c r="AP43" s="90">
        <f>'TAX. ADM'!E39</f>
        <v/>
      </c>
      <c r="AQ43" s="90">
        <f>'TAX. ADM'!E40</f>
        <v/>
      </c>
      <c r="AR43" s="90">
        <f>'TAX. ADM'!E41</f>
        <v/>
      </c>
      <c r="AS43" s="90">
        <f>'TAX. ADM'!E42</f>
        <v/>
      </c>
      <c r="AT43" s="90">
        <f>'TAX. ADM'!E43</f>
        <v/>
      </c>
      <c r="AU43" s="90">
        <f>'TAX. ADM'!E44</f>
        <v/>
      </c>
      <c r="AV43" s="90">
        <f>'TAX. ADM'!E45</f>
        <v/>
      </c>
      <c r="AW43" s="90">
        <f>'TAX. ADM'!E46</f>
        <v/>
      </c>
      <c r="AX43" s="90">
        <f>'TAX. ADM'!E47</f>
        <v/>
      </c>
      <c r="AY43" s="90">
        <f>'TAX. ADM'!E48</f>
        <v/>
      </c>
      <c r="AZ43" s="90">
        <f>'TAX. ADM'!E49</f>
        <v/>
      </c>
      <c r="BA43" s="90">
        <f>'TAX. ADM'!E50</f>
        <v/>
      </c>
      <c r="BB43" s="90">
        <f>'TAX. ADM'!E51</f>
        <v/>
      </c>
      <c r="BC43" s="90">
        <f>'TAX. ADM'!E52</f>
        <v/>
      </c>
      <c r="BD43" s="90">
        <f>'TAX. ADM'!E53</f>
        <v/>
      </c>
      <c r="BE43" s="90">
        <f>'TAX. ADM'!E54</f>
        <v/>
      </c>
      <c r="BF43" s="90">
        <f>'TAX. ADM'!E55</f>
        <v/>
      </c>
      <c r="BG43" s="90">
        <f>'TAX. ADM'!E56</f>
        <v/>
      </c>
      <c r="BH43" s="90">
        <f>'TAX. ADM'!E57</f>
        <v/>
      </c>
      <c r="BI43" s="90">
        <f>'TAX. ADM'!E58</f>
        <v/>
      </c>
      <c r="BJ43" s="90">
        <f>'TAX. ADM'!E59</f>
        <v/>
      </c>
      <c r="BK43" s="90">
        <f>'TAX. ADM'!E60</f>
        <v/>
      </c>
      <c r="BL43" s="90">
        <f>'TAX. ADM'!E61</f>
        <v/>
      </c>
      <c r="BM43" s="90">
        <f>'TAX. ADM'!E62</f>
        <v/>
      </c>
      <c r="BN43" s="90">
        <f>'TAX. ADM'!E63</f>
        <v/>
      </c>
      <c r="BO43" s="90">
        <f>'TAX. ADM'!E64</f>
        <v/>
      </c>
      <c r="BP43" s="90">
        <f>'TAX. ADM'!E65</f>
        <v/>
      </c>
      <c r="BQ43" s="90">
        <f>'TAX. ADM'!E66</f>
        <v/>
      </c>
      <c r="BR43" s="90">
        <f>'TAX. ADM'!E67</f>
        <v/>
      </c>
      <c r="BS43" s="90">
        <f>'TAX. ADM'!E68</f>
        <v/>
      </c>
      <c r="BT43" s="90">
        <f>'TAX. ADM'!E69</f>
        <v/>
      </c>
      <c r="BU43" s="90">
        <f>'TAX. ADM'!E70</f>
        <v/>
      </c>
      <c r="BV43" s="90">
        <f>'TAX. ADM'!E71</f>
        <v/>
      </c>
      <c r="BW43" s="90">
        <f>'TAX. ADM'!E72</f>
        <v/>
      </c>
      <c r="BX43" s="90">
        <f>'TAX. ADM'!E73</f>
        <v/>
      </c>
      <c r="BY43" s="90">
        <f>'TAX. ADM'!E74</f>
        <v/>
      </c>
      <c r="BZ43" s="90">
        <f>'TAX. ADM'!E75</f>
        <v/>
      </c>
      <c r="CA43" s="90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1">
        <f>'TERRAPLENAGEM'!$K$5</f>
        <v/>
      </c>
      <c r="E44" s="50">
        <f>SUM(H44:CA44)</f>
        <v/>
      </c>
      <c r="F44" s="50">
        <f>IF(D44="","",D44-E44)</f>
        <v/>
      </c>
      <c r="H44" s="90">
        <f>'TERRAPLENAGEM'!E5</f>
        <v/>
      </c>
      <c r="I44" s="90">
        <f>'TERRAPLENAGEM'!E6</f>
        <v/>
      </c>
      <c r="J44" s="90">
        <f>'TERRAPLENAGEM'!E7</f>
        <v/>
      </c>
      <c r="K44" s="90">
        <f>'TERRAPLENAGEM'!E8</f>
        <v/>
      </c>
      <c r="L44" s="90">
        <f>'TERRAPLENAGEM'!E9</f>
        <v/>
      </c>
      <c r="M44" s="90">
        <f>'TERRAPLENAGEM'!E10</f>
        <v/>
      </c>
      <c r="N44" s="90">
        <f>'TERRAPLENAGEM'!E11</f>
        <v/>
      </c>
      <c r="O44" s="90">
        <f>'TERRAPLENAGEM'!E12</f>
        <v/>
      </c>
      <c r="P44" s="90">
        <f>'TERRAPLENAGEM'!E13</f>
        <v/>
      </c>
      <c r="Q44" s="90">
        <f>'TERRAPLENAGEM'!E14</f>
        <v/>
      </c>
      <c r="R44" s="90">
        <f>'TERRAPLENAGEM'!E15</f>
        <v/>
      </c>
      <c r="S44" s="90">
        <f>'TERRAPLENAGEM'!E16</f>
        <v/>
      </c>
      <c r="T44" s="90">
        <f>'TERRAPLENAGEM'!E17</f>
        <v/>
      </c>
      <c r="U44" s="90">
        <f>'TERRAPLENAGEM'!E18</f>
        <v/>
      </c>
      <c r="V44" s="90">
        <f>'TERRAPLENAGEM'!E19</f>
        <v/>
      </c>
      <c r="W44" s="90">
        <f>'TERRAPLENAGEM'!E20</f>
        <v/>
      </c>
      <c r="X44" s="90">
        <f>'TERRAPLENAGEM'!E21</f>
        <v/>
      </c>
      <c r="Y44" s="90">
        <f>'TERRAPLENAGEM'!E22</f>
        <v/>
      </c>
      <c r="Z44" s="90">
        <f>'TERRAPLENAGEM'!E23</f>
        <v/>
      </c>
      <c r="AA44" s="90">
        <f>'TERRAPLENAGEM'!E24</f>
        <v/>
      </c>
      <c r="AB44" s="90">
        <f>'TERRAPLENAGEM'!E25</f>
        <v/>
      </c>
      <c r="AC44" s="90">
        <f>'TERRAPLENAGEM'!E26</f>
        <v/>
      </c>
      <c r="AD44" s="90">
        <f>'TERRAPLENAGEM'!E27</f>
        <v/>
      </c>
      <c r="AE44" s="90">
        <f>'TERRAPLENAGEM'!E28</f>
        <v/>
      </c>
      <c r="AF44" s="90">
        <f>'TERRAPLENAGEM'!E29</f>
        <v/>
      </c>
      <c r="AG44" s="90">
        <f>'TERRAPLENAGEM'!E30</f>
        <v/>
      </c>
      <c r="AH44" s="90">
        <f>'TERRAPLENAGEM'!E31</f>
        <v/>
      </c>
      <c r="AI44" s="90">
        <f>'TERRAPLENAGEM'!E32</f>
        <v/>
      </c>
      <c r="AJ44" s="90">
        <f>'TERRAPLENAGEM'!E33</f>
        <v/>
      </c>
      <c r="AK44" s="90">
        <f>'TERRAPLENAGEM'!E34</f>
        <v/>
      </c>
      <c r="AL44" s="90">
        <f>'TERRAPLENAGEM'!E35</f>
        <v/>
      </c>
      <c r="AM44" s="90">
        <f>'TERRAPLENAGEM'!E36</f>
        <v/>
      </c>
      <c r="AN44" s="90">
        <f>'TERRAPLENAGEM'!E37</f>
        <v/>
      </c>
      <c r="AO44" s="90">
        <f>'TERRAPLENAGEM'!E38</f>
        <v/>
      </c>
      <c r="AP44" s="90">
        <f>'TERRAPLENAGEM'!E39</f>
        <v/>
      </c>
      <c r="AQ44" s="90">
        <f>'TERRAPLENAGEM'!E40</f>
        <v/>
      </c>
      <c r="AR44" s="90">
        <f>'TERRAPLENAGEM'!E41</f>
        <v/>
      </c>
      <c r="AS44" s="90">
        <f>'TERRAPLENAGEM'!E42</f>
        <v/>
      </c>
      <c r="AT44" s="90">
        <f>'TERRAPLENAGEM'!E43</f>
        <v/>
      </c>
      <c r="AU44" s="90">
        <f>'TERRAPLENAGEM'!E44</f>
        <v/>
      </c>
      <c r="AV44" s="90">
        <f>'TERRAPLENAGEM'!E45</f>
        <v/>
      </c>
      <c r="AW44" s="90">
        <f>'TERRAPLENAGEM'!E46</f>
        <v/>
      </c>
      <c r="AX44" s="90">
        <f>'TERRAPLENAGEM'!E47</f>
        <v/>
      </c>
      <c r="AY44" s="90">
        <f>'TERRAPLENAGEM'!E48</f>
        <v/>
      </c>
      <c r="AZ44" s="90">
        <f>'TERRAPLENAGEM'!E49</f>
        <v/>
      </c>
      <c r="BA44" s="90">
        <f>'TERRAPLENAGEM'!E50</f>
        <v/>
      </c>
      <c r="BB44" s="90">
        <f>'TERRAPLENAGEM'!E51</f>
        <v/>
      </c>
      <c r="BC44" s="90">
        <f>'TERRAPLENAGEM'!E52</f>
        <v/>
      </c>
      <c r="BD44" s="90">
        <f>'TERRAPLENAGEM'!E53</f>
        <v/>
      </c>
      <c r="BE44" s="90">
        <f>'TERRAPLENAGEM'!E54</f>
        <v/>
      </c>
      <c r="BF44" s="90">
        <f>'TERRAPLENAGEM'!E55</f>
        <v/>
      </c>
      <c r="BG44" s="90">
        <f>'TERRAPLENAGEM'!E56</f>
        <v/>
      </c>
      <c r="BH44" s="90">
        <f>'TERRAPLENAGEM'!E57</f>
        <v/>
      </c>
      <c r="BI44" s="90">
        <f>'TERRAPLENAGEM'!E58</f>
        <v/>
      </c>
      <c r="BJ44" s="90">
        <f>'TERRAPLENAGEM'!E59</f>
        <v/>
      </c>
      <c r="BK44" s="90">
        <f>'TERRAPLENAGEM'!E60</f>
        <v/>
      </c>
      <c r="BL44" s="90">
        <f>'TERRAPLENAGEM'!E61</f>
        <v/>
      </c>
      <c r="BM44" s="90">
        <f>'TERRAPLENAGEM'!E62</f>
        <v/>
      </c>
      <c r="BN44" s="90">
        <f>'TERRAPLENAGEM'!E63</f>
        <v/>
      </c>
      <c r="BO44" s="90">
        <f>'TERRAPLENAGEM'!E64</f>
        <v/>
      </c>
      <c r="BP44" s="90">
        <f>'TERRAPLENAGEM'!E65</f>
        <v/>
      </c>
      <c r="BQ44" s="90">
        <f>'TERRAPLENAGEM'!E66</f>
        <v/>
      </c>
      <c r="BR44" s="90">
        <f>'TERRAPLENAGEM'!E67</f>
        <v/>
      </c>
      <c r="BS44" s="90">
        <f>'TERRAPLENAGEM'!E68</f>
        <v/>
      </c>
      <c r="BT44" s="90">
        <f>'TERRAPLENAGEM'!E69</f>
        <v/>
      </c>
      <c r="BU44" s="90">
        <f>'TERRAPLENAGEM'!E70</f>
        <v/>
      </c>
      <c r="BV44" s="90">
        <f>'TERRAPLENAGEM'!E71</f>
        <v/>
      </c>
      <c r="BW44" s="90">
        <f>'TERRAPLENAGEM'!E72</f>
        <v/>
      </c>
      <c r="BX44" s="90">
        <f>'TERRAPLENAGEM'!E73</f>
        <v/>
      </c>
      <c r="BY44" s="90">
        <f>'TERRAPLENAGEM'!E74</f>
        <v/>
      </c>
      <c r="BZ44" s="90">
        <f>'TERRAPLENAGEM'!E75</f>
        <v/>
      </c>
      <c r="CA44" s="90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1">
        <f>'TRANSPORTES'!$K$5</f>
        <v/>
      </c>
      <c r="E46" s="50">
        <f>SUM(H46:CA46)</f>
        <v/>
      </c>
      <c r="F46" s="50">
        <f>IF(D46="","",D46-E46)</f>
        <v/>
      </c>
      <c r="H46" s="90">
        <f>'TRANSPORTES'!E5</f>
        <v/>
      </c>
      <c r="I46" s="90">
        <f>'TRANSPORTES'!E6</f>
        <v/>
      </c>
      <c r="J46" s="90">
        <f>'TRANSPORTES'!E7</f>
        <v/>
      </c>
      <c r="K46" s="90">
        <f>'TRANSPORTES'!E8</f>
        <v/>
      </c>
      <c r="L46" s="90">
        <f>'TRANSPORTES'!E9</f>
        <v/>
      </c>
      <c r="M46" s="90">
        <f>'TRANSPORTES'!E10</f>
        <v/>
      </c>
      <c r="N46" s="90">
        <f>'TRANSPORTES'!E11</f>
        <v/>
      </c>
      <c r="O46" s="90">
        <f>'TRANSPORTES'!E12</f>
        <v/>
      </c>
      <c r="P46" s="90">
        <f>'TRANSPORTES'!E13</f>
        <v/>
      </c>
      <c r="Q46" s="90">
        <f>'TRANSPORTES'!E14</f>
        <v/>
      </c>
      <c r="R46" s="90">
        <f>'TRANSPORTES'!E15</f>
        <v/>
      </c>
      <c r="S46" s="90">
        <f>'TRANSPORTES'!E16</f>
        <v/>
      </c>
      <c r="T46" s="90">
        <f>'TRANSPORTES'!E17</f>
        <v/>
      </c>
      <c r="U46" s="90">
        <f>'TRANSPORTES'!E18</f>
        <v/>
      </c>
      <c r="V46" s="90">
        <f>'TRANSPORTES'!E19</f>
        <v/>
      </c>
      <c r="W46" s="90">
        <f>'TRANSPORTES'!E20</f>
        <v/>
      </c>
      <c r="X46" s="90">
        <f>'TRANSPORTES'!E21</f>
        <v/>
      </c>
      <c r="Y46" s="90">
        <f>'TRANSPORTES'!E22</f>
        <v/>
      </c>
      <c r="Z46" s="90">
        <f>'TRANSPORTES'!E23</f>
        <v/>
      </c>
      <c r="AA46" s="90">
        <f>'TRANSPORTES'!E24</f>
        <v/>
      </c>
      <c r="AB46" s="90">
        <f>'TRANSPORTES'!E25</f>
        <v/>
      </c>
      <c r="AC46" s="90">
        <f>'TRANSPORTES'!E26</f>
        <v/>
      </c>
      <c r="AD46" s="90">
        <f>'TRANSPORTES'!E27</f>
        <v/>
      </c>
      <c r="AE46" s="90">
        <f>'TRANSPORTES'!E28</f>
        <v/>
      </c>
      <c r="AF46" s="90">
        <f>'TRANSPORTES'!E29</f>
        <v/>
      </c>
      <c r="AG46" s="90">
        <f>'TRANSPORTES'!E30</f>
        <v/>
      </c>
      <c r="AH46" s="90">
        <f>'TRANSPORTES'!E31</f>
        <v/>
      </c>
      <c r="AI46" s="90">
        <f>'TRANSPORTES'!E32</f>
        <v/>
      </c>
      <c r="AJ46" s="90">
        <f>'TRANSPORTES'!E33</f>
        <v/>
      </c>
      <c r="AK46" s="90">
        <f>'TRANSPORTES'!E34</f>
        <v/>
      </c>
      <c r="AL46" s="90">
        <f>'TRANSPORTES'!E35</f>
        <v/>
      </c>
      <c r="AM46" s="90">
        <f>'TRANSPORTES'!E36</f>
        <v/>
      </c>
      <c r="AN46" s="90">
        <f>'TRANSPORTES'!E37</f>
        <v/>
      </c>
      <c r="AO46" s="90">
        <f>'TRANSPORTES'!E38</f>
        <v/>
      </c>
      <c r="AP46" s="90">
        <f>'TRANSPORTES'!E39</f>
        <v/>
      </c>
      <c r="AQ46" s="90">
        <f>'TRANSPORTES'!E40</f>
        <v/>
      </c>
      <c r="AR46" s="90">
        <f>'TRANSPORTES'!E41</f>
        <v/>
      </c>
      <c r="AS46" s="90">
        <f>'TRANSPORTES'!E42</f>
        <v/>
      </c>
      <c r="AT46" s="90">
        <f>'TRANSPORTES'!E43</f>
        <v/>
      </c>
      <c r="AU46" s="90">
        <f>'TRANSPORTES'!E44</f>
        <v/>
      </c>
      <c r="AV46" s="90">
        <f>'TRANSPORTES'!E45</f>
        <v/>
      </c>
      <c r="AW46" s="90">
        <f>'TRANSPORTES'!E46</f>
        <v/>
      </c>
      <c r="AX46" s="90">
        <f>'TRANSPORTES'!E47</f>
        <v/>
      </c>
      <c r="AY46" s="90">
        <f>'TRANSPORTES'!E48</f>
        <v/>
      </c>
      <c r="AZ46" s="90">
        <f>'TRANSPORTES'!E49</f>
        <v/>
      </c>
      <c r="BA46" s="90">
        <f>'TRANSPORTES'!E50</f>
        <v/>
      </c>
      <c r="BB46" s="90">
        <f>'TRANSPORTES'!E51</f>
        <v/>
      </c>
      <c r="BC46" s="90">
        <f>'TRANSPORTES'!E52</f>
        <v/>
      </c>
      <c r="BD46" s="90">
        <f>'TRANSPORTES'!E53</f>
        <v/>
      </c>
      <c r="BE46" s="90">
        <f>'TRANSPORTES'!E54</f>
        <v/>
      </c>
      <c r="BF46" s="90">
        <f>'TRANSPORTES'!E55</f>
        <v/>
      </c>
      <c r="BG46" s="90">
        <f>'TRANSPORTES'!E56</f>
        <v/>
      </c>
      <c r="BH46" s="90">
        <f>'TRANSPORTES'!E57</f>
        <v/>
      </c>
      <c r="BI46" s="90">
        <f>'TRANSPORTES'!E58</f>
        <v/>
      </c>
      <c r="BJ46" s="90">
        <f>'TRANSPORTES'!E59</f>
        <v/>
      </c>
      <c r="BK46" s="90">
        <f>'TRANSPORTES'!E60</f>
        <v/>
      </c>
      <c r="BL46" s="90">
        <f>'TRANSPORTES'!E61</f>
        <v/>
      </c>
      <c r="BM46" s="90">
        <f>'TRANSPORTES'!E62</f>
        <v/>
      </c>
      <c r="BN46" s="90">
        <f>'TRANSPORTES'!E63</f>
        <v/>
      </c>
      <c r="BO46" s="90">
        <f>'TRANSPORTES'!E64</f>
        <v/>
      </c>
      <c r="BP46" s="90">
        <f>'TRANSPORTES'!E65</f>
        <v/>
      </c>
      <c r="BQ46" s="90">
        <f>'TRANSPORTES'!E66</f>
        <v/>
      </c>
      <c r="BR46" s="90">
        <f>'TRANSPORTES'!E67</f>
        <v/>
      </c>
      <c r="BS46" s="90">
        <f>'TRANSPORTES'!E68</f>
        <v/>
      </c>
      <c r="BT46" s="90">
        <f>'TRANSPORTES'!E69</f>
        <v/>
      </c>
      <c r="BU46" s="90">
        <f>'TRANSPORTES'!E70</f>
        <v/>
      </c>
      <c r="BV46" s="90">
        <f>'TRANSPORTES'!E71</f>
        <v/>
      </c>
      <c r="BW46" s="90">
        <f>'TRANSPORTES'!E72</f>
        <v/>
      </c>
      <c r="BX46" s="90">
        <f>'TRANSPORTES'!E73</f>
        <v/>
      </c>
      <c r="BY46" s="90">
        <f>'TRANSPORTES'!E74</f>
        <v/>
      </c>
      <c r="BZ46" s="90">
        <f>'TRANSPORTES'!E75</f>
        <v/>
      </c>
      <c r="CA46" s="90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1">
        <f>'MDO'!$K$5</f>
        <v/>
      </c>
      <c r="E49" s="50">
        <f>SUM(H49:CA49)</f>
        <v/>
      </c>
      <c r="F49" s="50">
        <f>IF(D49="","",D49-E49)</f>
        <v/>
      </c>
      <c r="H49" s="90">
        <f>'MDO'!E5</f>
        <v/>
      </c>
      <c r="I49" s="90">
        <f>'MDO'!E6</f>
        <v/>
      </c>
      <c r="J49" s="90">
        <f>'MDO'!E7</f>
        <v/>
      </c>
      <c r="K49" s="90">
        <f>'MDO'!E8</f>
        <v/>
      </c>
      <c r="L49" s="90">
        <f>'MDO'!E9</f>
        <v/>
      </c>
      <c r="M49" s="90">
        <f>'MDO'!E10</f>
        <v/>
      </c>
      <c r="N49" s="90">
        <f>'MDO'!E11</f>
        <v/>
      </c>
      <c r="O49" s="90">
        <f>'MDO'!E12</f>
        <v/>
      </c>
      <c r="P49" s="90">
        <f>'MDO'!E13</f>
        <v/>
      </c>
      <c r="Q49" s="90">
        <f>'MDO'!E14</f>
        <v/>
      </c>
      <c r="R49" s="90">
        <f>'MDO'!E15</f>
        <v/>
      </c>
      <c r="S49" s="90">
        <f>'MDO'!E16</f>
        <v/>
      </c>
      <c r="T49" s="90">
        <f>'MDO'!E17</f>
        <v/>
      </c>
      <c r="U49" s="90">
        <f>'MDO'!E18</f>
        <v/>
      </c>
      <c r="V49" s="90">
        <f>'MDO'!E19</f>
        <v/>
      </c>
      <c r="W49" s="90">
        <f>'MDO'!E20</f>
        <v/>
      </c>
      <c r="X49" s="90">
        <f>'MDO'!E21</f>
        <v/>
      </c>
      <c r="Y49" s="90">
        <f>'MDO'!E22</f>
        <v/>
      </c>
      <c r="Z49" s="90">
        <f>'MDO'!E23</f>
        <v/>
      </c>
      <c r="AA49" s="90">
        <f>'MDO'!E24</f>
        <v/>
      </c>
      <c r="AB49" s="90">
        <f>'MDO'!E25</f>
        <v/>
      </c>
      <c r="AC49" s="90">
        <f>'MDO'!E26</f>
        <v/>
      </c>
      <c r="AD49" s="90">
        <f>'MDO'!E27</f>
        <v/>
      </c>
      <c r="AE49" s="90">
        <f>'MDO'!E28</f>
        <v/>
      </c>
      <c r="AF49" s="90">
        <f>'MDO'!E29</f>
        <v/>
      </c>
      <c r="AG49" s="90">
        <f>'MDO'!E30</f>
        <v/>
      </c>
      <c r="AH49" s="90">
        <f>'MDO'!E31</f>
        <v/>
      </c>
      <c r="AI49" s="90">
        <f>'MDO'!E32</f>
        <v/>
      </c>
      <c r="AJ49" s="90">
        <f>'MDO'!E33</f>
        <v/>
      </c>
      <c r="AK49" s="90">
        <f>'MDO'!E34</f>
        <v/>
      </c>
      <c r="AL49" s="90">
        <f>'MDO'!E35</f>
        <v/>
      </c>
      <c r="AM49" s="90">
        <f>'MDO'!E36</f>
        <v/>
      </c>
      <c r="AN49" s="90">
        <f>'MDO'!E37</f>
        <v/>
      </c>
      <c r="AO49" s="90">
        <f>'MDO'!E38</f>
        <v/>
      </c>
      <c r="AP49" s="90">
        <f>'MDO'!E39</f>
        <v/>
      </c>
      <c r="AQ49" s="90">
        <f>'MDO'!E40</f>
        <v/>
      </c>
      <c r="AR49" s="90">
        <f>'MDO'!E41</f>
        <v/>
      </c>
      <c r="AS49" s="90">
        <f>'MDO'!E42</f>
        <v/>
      </c>
      <c r="AT49" s="90">
        <f>'MDO'!E43</f>
        <v/>
      </c>
      <c r="AU49" s="90">
        <f>'MDO'!E44</f>
        <v/>
      </c>
      <c r="AV49" s="90">
        <f>'MDO'!E45</f>
        <v/>
      </c>
      <c r="AW49" s="90">
        <f>'MDO'!E46</f>
        <v/>
      </c>
      <c r="AX49" s="90">
        <f>'MDO'!E47</f>
        <v/>
      </c>
      <c r="AY49" s="90">
        <f>'MDO'!E48</f>
        <v/>
      </c>
      <c r="AZ49" s="90">
        <f>'MDO'!E49</f>
        <v/>
      </c>
      <c r="BA49" s="90">
        <f>'MDO'!E50</f>
        <v/>
      </c>
      <c r="BB49" s="90">
        <f>'MDO'!E51</f>
        <v/>
      </c>
      <c r="BC49" s="90">
        <f>'MDO'!E52</f>
        <v/>
      </c>
      <c r="BD49" s="90">
        <f>'MDO'!E53</f>
        <v/>
      </c>
      <c r="BE49" s="90">
        <f>'MDO'!E54</f>
        <v/>
      </c>
      <c r="BF49" s="90">
        <f>'MDO'!E55</f>
        <v/>
      </c>
      <c r="BG49" s="90">
        <f>'MDO'!E56</f>
        <v/>
      </c>
      <c r="BH49" s="90">
        <f>'MDO'!E57</f>
        <v/>
      </c>
      <c r="BI49" s="90">
        <f>'MDO'!E58</f>
        <v/>
      </c>
      <c r="BJ49" s="90">
        <f>'MDO'!E59</f>
        <v/>
      </c>
      <c r="BK49" s="90">
        <f>'MDO'!E60</f>
        <v/>
      </c>
      <c r="BL49" s="90">
        <f>'MDO'!E61</f>
        <v/>
      </c>
      <c r="BM49" s="90">
        <f>'MDO'!E62</f>
        <v/>
      </c>
      <c r="BN49" s="90">
        <f>'MDO'!E63</f>
        <v/>
      </c>
      <c r="BO49" s="90">
        <f>'MDO'!E64</f>
        <v/>
      </c>
      <c r="BP49" s="90">
        <f>'MDO'!E65</f>
        <v/>
      </c>
      <c r="BQ49" s="90">
        <f>'MDO'!E66</f>
        <v/>
      </c>
      <c r="BR49" s="90">
        <f>'MDO'!E67</f>
        <v/>
      </c>
      <c r="BS49" s="90">
        <f>'MDO'!E68</f>
        <v/>
      </c>
      <c r="BT49" s="90">
        <f>'MDO'!E69</f>
        <v/>
      </c>
      <c r="BU49" s="90">
        <f>'MDO'!E70</f>
        <v/>
      </c>
      <c r="BV49" s="90">
        <f>'MDO'!E71</f>
        <v/>
      </c>
      <c r="BW49" s="90">
        <f>'MDO'!E72</f>
        <v/>
      </c>
      <c r="BX49" s="90">
        <f>'MDO'!E73</f>
        <v/>
      </c>
      <c r="BY49" s="90">
        <f>'MDO'!E74</f>
        <v/>
      </c>
      <c r="BZ49" s="90">
        <f>'MDO'!E75</f>
        <v/>
      </c>
      <c r="CA49" s="90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1">
        <f>'TAX. DIVERSAS'!$K$5</f>
        <v/>
      </c>
      <c r="E50" s="50">
        <f>SUM(H50:CA50)</f>
        <v/>
      </c>
      <c r="F50" s="50">
        <f>IF(D50="","",D50-E50)</f>
        <v/>
      </c>
      <c r="H50" s="90">
        <f>'TAX. DIVERSAS'!E5</f>
        <v/>
      </c>
      <c r="I50" s="90">
        <f>'TAX. DIVERSAS'!E6</f>
        <v/>
      </c>
      <c r="J50" s="90">
        <f>'TAX. DIVERSAS'!E7</f>
        <v/>
      </c>
      <c r="K50" s="90">
        <f>'TAX. DIVERSAS'!E8</f>
        <v/>
      </c>
      <c r="L50" s="90">
        <f>'TAX. DIVERSAS'!E9</f>
        <v/>
      </c>
      <c r="M50" s="90">
        <f>'TAX. DIVERSAS'!E10</f>
        <v/>
      </c>
      <c r="N50" s="90">
        <f>'TAX. DIVERSAS'!E11</f>
        <v/>
      </c>
      <c r="O50" s="90">
        <f>'TAX. DIVERSAS'!E12</f>
        <v/>
      </c>
      <c r="P50" s="90">
        <f>'TAX. DIVERSAS'!E13</f>
        <v/>
      </c>
      <c r="Q50" s="90">
        <f>'TAX. DIVERSAS'!E14</f>
        <v/>
      </c>
      <c r="R50" s="90">
        <f>'TAX. DIVERSAS'!E15</f>
        <v/>
      </c>
      <c r="S50" s="90">
        <f>'TAX. DIVERSAS'!E16</f>
        <v/>
      </c>
      <c r="T50" s="90">
        <f>'TAX. DIVERSAS'!E17</f>
        <v/>
      </c>
      <c r="U50" s="90">
        <f>'TAX. DIVERSAS'!E18</f>
        <v/>
      </c>
      <c r="V50" s="90">
        <f>'TAX. DIVERSAS'!E19</f>
        <v/>
      </c>
      <c r="W50" s="90">
        <f>'TAX. DIVERSAS'!E20</f>
        <v/>
      </c>
      <c r="X50" s="90">
        <f>'TAX. DIVERSAS'!E21</f>
        <v/>
      </c>
      <c r="Y50" s="90">
        <f>'TAX. DIVERSAS'!E22</f>
        <v/>
      </c>
      <c r="Z50" s="90">
        <f>'TAX. DIVERSAS'!E23</f>
        <v/>
      </c>
      <c r="AA50" s="90">
        <f>'TAX. DIVERSAS'!E24</f>
        <v/>
      </c>
      <c r="AB50" s="90">
        <f>'TAX. DIVERSAS'!E25</f>
        <v/>
      </c>
      <c r="AC50" s="90">
        <f>'TAX. DIVERSAS'!E26</f>
        <v/>
      </c>
      <c r="AD50" s="90">
        <f>'TAX. DIVERSAS'!E27</f>
        <v/>
      </c>
      <c r="AE50" s="90">
        <f>'TAX. DIVERSAS'!E28</f>
        <v/>
      </c>
      <c r="AF50" s="90">
        <f>'TAX. DIVERSAS'!E29</f>
        <v/>
      </c>
      <c r="AG50" s="90">
        <f>'TAX. DIVERSAS'!E30</f>
        <v/>
      </c>
      <c r="AH50" s="90">
        <f>'TAX. DIVERSAS'!E31</f>
        <v/>
      </c>
      <c r="AI50" s="90">
        <f>'TAX. DIVERSAS'!E32</f>
        <v/>
      </c>
      <c r="AJ50" s="90">
        <f>'TAX. DIVERSAS'!E33</f>
        <v/>
      </c>
      <c r="AK50" s="90">
        <f>'TAX. DIVERSAS'!E34</f>
        <v/>
      </c>
      <c r="AL50" s="90">
        <f>'TAX. DIVERSAS'!E35</f>
        <v/>
      </c>
      <c r="AM50" s="90">
        <f>'TAX. DIVERSAS'!E36</f>
        <v/>
      </c>
      <c r="AN50" s="90">
        <f>'TAX. DIVERSAS'!E37</f>
        <v/>
      </c>
      <c r="AO50" s="90">
        <f>'TAX. DIVERSAS'!E38</f>
        <v/>
      </c>
      <c r="AP50" s="90">
        <f>'TAX. DIVERSAS'!E39</f>
        <v/>
      </c>
      <c r="AQ50" s="90">
        <f>'TAX. DIVERSAS'!E40</f>
        <v/>
      </c>
      <c r="AR50" s="90">
        <f>'TAX. DIVERSAS'!E41</f>
        <v/>
      </c>
      <c r="AS50" s="90">
        <f>'TAX. DIVERSAS'!E42</f>
        <v/>
      </c>
      <c r="AT50" s="90">
        <f>'TAX. DIVERSAS'!E43</f>
        <v/>
      </c>
      <c r="AU50" s="90">
        <f>'TAX. DIVERSAS'!E44</f>
        <v/>
      </c>
      <c r="AV50" s="90">
        <f>'TAX. DIVERSAS'!E45</f>
        <v/>
      </c>
      <c r="AW50" s="90">
        <f>'TAX. DIVERSAS'!E46</f>
        <v/>
      </c>
      <c r="AX50" s="90">
        <f>'TAX. DIVERSAS'!E47</f>
        <v/>
      </c>
      <c r="AY50" s="90">
        <f>'TAX. DIVERSAS'!E48</f>
        <v/>
      </c>
      <c r="AZ50" s="90">
        <f>'TAX. DIVERSAS'!E49</f>
        <v/>
      </c>
      <c r="BA50" s="90">
        <f>'TAX. DIVERSAS'!E50</f>
        <v/>
      </c>
      <c r="BB50" s="90">
        <f>'TAX. DIVERSAS'!E51</f>
        <v/>
      </c>
      <c r="BC50" s="90">
        <f>'TAX. DIVERSAS'!E52</f>
        <v/>
      </c>
      <c r="BD50" s="90">
        <f>'TAX. DIVERSAS'!E53</f>
        <v/>
      </c>
      <c r="BE50" s="90">
        <f>'TAX. DIVERSAS'!E54</f>
        <v/>
      </c>
      <c r="BF50" s="90">
        <f>'TAX. DIVERSAS'!E55</f>
        <v/>
      </c>
      <c r="BG50" s="90">
        <f>'TAX. DIVERSAS'!E56</f>
        <v/>
      </c>
      <c r="BH50" s="90">
        <f>'TAX. DIVERSAS'!E57</f>
        <v/>
      </c>
      <c r="BI50" s="90">
        <f>'TAX. DIVERSAS'!E58</f>
        <v/>
      </c>
      <c r="BJ50" s="90">
        <f>'TAX. DIVERSAS'!E59</f>
        <v/>
      </c>
      <c r="BK50" s="90">
        <f>'TAX. DIVERSAS'!E60</f>
        <v/>
      </c>
      <c r="BL50" s="90">
        <f>'TAX. DIVERSAS'!E61</f>
        <v/>
      </c>
      <c r="BM50" s="90">
        <f>'TAX. DIVERSAS'!E62</f>
        <v/>
      </c>
      <c r="BN50" s="90">
        <f>'TAX. DIVERSAS'!E63</f>
        <v/>
      </c>
      <c r="BO50" s="90">
        <f>'TAX. DIVERSAS'!E64</f>
        <v/>
      </c>
      <c r="BP50" s="90">
        <f>'TAX. DIVERSAS'!E65</f>
        <v/>
      </c>
      <c r="BQ50" s="90">
        <f>'TAX. DIVERSAS'!E66</f>
        <v/>
      </c>
      <c r="BR50" s="90">
        <f>'TAX. DIVERSAS'!E67</f>
        <v/>
      </c>
      <c r="BS50" s="90">
        <f>'TAX. DIVERSAS'!E68</f>
        <v/>
      </c>
      <c r="BT50" s="90">
        <f>'TAX. DIVERSAS'!E69</f>
        <v/>
      </c>
      <c r="BU50" s="90">
        <f>'TAX. DIVERSAS'!E70</f>
        <v/>
      </c>
      <c r="BV50" s="90">
        <f>'TAX. DIVERSAS'!E71</f>
        <v/>
      </c>
      <c r="BW50" s="90">
        <f>'TAX. DIVERSAS'!E72</f>
        <v/>
      </c>
      <c r="BX50" s="90">
        <f>'TAX. DIVERSAS'!E73</f>
        <v/>
      </c>
      <c r="BY50" s="90">
        <f>'TAX. DIVERSAS'!E74</f>
        <v/>
      </c>
      <c r="BZ50" s="90">
        <f>'TAX. DIVERSAS'!E75</f>
        <v/>
      </c>
      <c r="CA50" s="90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1">
        <f>'SERV. INICIAIS'!$K$5</f>
        <v/>
      </c>
      <c r="E52" s="50">
        <f>SUM(H52:CA52)</f>
        <v/>
      </c>
      <c r="F52" s="50">
        <f>IF(D52="","",D52-E52)</f>
        <v/>
      </c>
      <c r="H52" s="90">
        <f>'SERV. INICIAIS'!E5</f>
        <v/>
      </c>
      <c r="I52" s="90">
        <f>'SERV. INICIAIS'!E6</f>
        <v/>
      </c>
      <c r="J52" s="90">
        <f>'SERV. INICIAIS'!E7</f>
        <v/>
      </c>
      <c r="K52" s="90">
        <f>'SERV. INICIAIS'!E8</f>
        <v/>
      </c>
      <c r="L52" s="90">
        <f>'SERV. INICIAIS'!E9</f>
        <v/>
      </c>
      <c r="M52" s="90">
        <f>'SERV. INICIAIS'!E10</f>
        <v/>
      </c>
      <c r="N52" s="90">
        <f>'SERV. INICIAIS'!E11</f>
        <v/>
      </c>
      <c r="O52" s="90">
        <f>'SERV. INICIAIS'!E12</f>
        <v/>
      </c>
      <c r="P52" s="90">
        <f>'SERV. INICIAIS'!E13</f>
        <v/>
      </c>
      <c r="Q52" s="90">
        <f>'SERV. INICIAIS'!E14</f>
        <v/>
      </c>
      <c r="R52" s="90">
        <f>'SERV. INICIAIS'!E15</f>
        <v/>
      </c>
      <c r="S52" s="90">
        <f>'SERV. INICIAIS'!E16</f>
        <v/>
      </c>
      <c r="T52" s="90">
        <f>'SERV. INICIAIS'!E17</f>
        <v/>
      </c>
      <c r="U52" s="90">
        <f>'SERV. INICIAIS'!E18</f>
        <v/>
      </c>
      <c r="V52" s="90">
        <f>'SERV. INICIAIS'!E19</f>
        <v/>
      </c>
      <c r="W52" s="90">
        <f>'SERV. INICIAIS'!E20</f>
        <v/>
      </c>
      <c r="X52" s="90">
        <f>'SERV. INICIAIS'!E21</f>
        <v/>
      </c>
      <c r="Y52" s="90">
        <f>'SERV. INICIAIS'!E22</f>
        <v/>
      </c>
      <c r="Z52" s="90">
        <f>'SERV. INICIAIS'!E23</f>
        <v/>
      </c>
      <c r="AA52" s="90">
        <f>'SERV. INICIAIS'!E24</f>
        <v/>
      </c>
      <c r="AB52" s="90">
        <f>'SERV. INICIAIS'!E25</f>
        <v/>
      </c>
      <c r="AC52" s="90">
        <f>'SERV. INICIAIS'!E26</f>
        <v/>
      </c>
      <c r="AD52" s="90">
        <f>'SERV. INICIAIS'!E27</f>
        <v/>
      </c>
      <c r="AE52" s="90">
        <f>'SERV. INICIAIS'!E28</f>
        <v/>
      </c>
      <c r="AF52" s="90">
        <f>'SERV. INICIAIS'!E29</f>
        <v/>
      </c>
      <c r="AG52" s="90">
        <f>'SERV. INICIAIS'!E30</f>
        <v/>
      </c>
      <c r="AH52" s="90">
        <f>'SERV. INICIAIS'!E31</f>
        <v/>
      </c>
      <c r="AI52" s="90">
        <f>'SERV. INICIAIS'!E32</f>
        <v/>
      </c>
      <c r="AJ52" s="90">
        <f>'SERV. INICIAIS'!E33</f>
        <v/>
      </c>
      <c r="AK52" s="90">
        <f>'SERV. INICIAIS'!E34</f>
        <v/>
      </c>
      <c r="AL52" s="90">
        <f>'SERV. INICIAIS'!E35</f>
        <v/>
      </c>
      <c r="AM52" s="90">
        <f>'SERV. INICIAIS'!E36</f>
        <v/>
      </c>
      <c r="AN52" s="90">
        <f>'SERV. INICIAIS'!E37</f>
        <v/>
      </c>
      <c r="AO52" s="90">
        <f>'SERV. INICIAIS'!E38</f>
        <v/>
      </c>
      <c r="AP52" s="90">
        <f>'SERV. INICIAIS'!E39</f>
        <v/>
      </c>
      <c r="AQ52" s="90">
        <f>'SERV. INICIAIS'!E40</f>
        <v/>
      </c>
      <c r="AR52" s="90">
        <f>'SERV. INICIAIS'!E41</f>
        <v/>
      </c>
      <c r="AS52" s="90">
        <f>'SERV. INICIAIS'!E42</f>
        <v/>
      </c>
      <c r="AT52" s="90">
        <f>'SERV. INICIAIS'!E43</f>
        <v/>
      </c>
      <c r="AU52" s="90">
        <f>'SERV. INICIAIS'!E44</f>
        <v/>
      </c>
      <c r="AV52" s="90">
        <f>'SERV. INICIAIS'!E45</f>
        <v/>
      </c>
      <c r="AW52" s="90">
        <f>'SERV. INICIAIS'!E46</f>
        <v/>
      </c>
      <c r="AX52" s="90">
        <f>'SERV. INICIAIS'!E47</f>
        <v/>
      </c>
      <c r="AY52" s="90">
        <f>'SERV. INICIAIS'!E48</f>
        <v/>
      </c>
      <c r="AZ52" s="90">
        <f>'SERV. INICIAIS'!E49</f>
        <v/>
      </c>
      <c r="BA52" s="90">
        <f>'SERV. INICIAIS'!E50</f>
        <v/>
      </c>
      <c r="BB52" s="90">
        <f>'SERV. INICIAIS'!E51</f>
        <v/>
      </c>
      <c r="BC52" s="90">
        <f>'SERV. INICIAIS'!E52</f>
        <v/>
      </c>
      <c r="BD52" s="90">
        <f>'SERV. INICIAIS'!E53</f>
        <v/>
      </c>
      <c r="BE52" s="90">
        <f>'SERV. INICIAIS'!E54</f>
        <v/>
      </c>
      <c r="BF52" s="90">
        <f>'SERV. INICIAIS'!E55</f>
        <v/>
      </c>
      <c r="BG52" s="90">
        <f>'SERV. INICIAIS'!E56</f>
        <v/>
      </c>
      <c r="BH52" s="90">
        <f>'SERV. INICIAIS'!E57</f>
        <v/>
      </c>
      <c r="BI52" s="90">
        <f>'SERV. INICIAIS'!E58</f>
        <v/>
      </c>
      <c r="BJ52" s="90">
        <f>'SERV. INICIAIS'!E59</f>
        <v/>
      </c>
      <c r="BK52" s="90">
        <f>'SERV. INICIAIS'!E60</f>
        <v/>
      </c>
      <c r="BL52" s="90">
        <f>'SERV. INICIAIS'!E61</f>
        <v/>
      </c>
      <c r="BM52" s="90">
        <f>'SERV. INICIAIS'!E62</f>
        <v/>
      </c>
      <c r="BN52" s="90">
        <f>'SERV. INICIAIS'!E63</f>
        <v/>
      </c>
      <c r="BO52" s="90">
        <f>'SERV. INICIAIS'!E64</f>
        <v/>
      </c>
      <c r="BP52" s="90">
        <f>'SERV. INICIAIS'!E65</f>
        <v/>
      </c>
      <c r="BQ52" s="90">
        <f>'SERV. INICIAIS'!E66</f>
        <v/>
      </c>
      <c r="BR52" s="90">
        <f>'SERV. INICIAIS'!E67</f>
        <v/>
      </c>
      <c r="BS52" s="90">
        <f>'SERV. INICIAIS'!E68</f>
        <v/>
      </c>
      <c r="BT52" s="90">
        <f>'SERV. INICIAIS'!E69</f>
        <v/>
      </c>
      <c r="BU52" s="90">
        <f>'SERV. INICIAIS'!E70</f>
        <v/>
      </c>
      <c r="BV52" s="90">
        <f>'SERV. INICIAIS'!E71</f>
        <v/>
      </c>
      <c r="BW52" s="90">
        <f>'SERV. INICIAIS'!E72</f>
        <v/>
      </c>
      <c r="BX52" s="90">
        <f>'SERV. INICIAIS'!E73</f>
        <v/>
      </c>
      <c r="BY52" s="90">
        <f>'SERV. INICIAIS'!E74</f>
        <v/>
      </c>
      <c r="BZ52" s="90">
        <f>'SERV. INICIAIS'!E75</f>
        <v/>
      </c>
      <c r="CA52" s="90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9">
      <c r="C59" s="47" t="inlineStr">
        <is>
          <t>SOMA SEM TAXA DE ADM. (INCC)</t>
        </is>
      </c>
      <c r="D59" s="65">
        <f>SUM(D2:D57)-D43</f>
        <v/>
      </c>
      <c r="E59" s="65">
        <f>SUM(E2:E57)-E43</f>
        <v/>
      </c>
      <c r="H59" s="65">
        <f>SUM(H2:H57)-H43</f>
        <v/>
      </c>
      <c r="I59" s="65">
        <f>SUM(I2:I57)-I43</f>
        <v/>
      </c>
      <c r="J59" s="65">
        <f>SUM(J2:J57)-J43</f>
        <v/>
      </c>
      <c r="K59" s="65">
        <f>SUM(K2:K57)-K43</f>
        <v/>
      </c>
      <c r="L59" s="65">
        <f>SUM(L2:L57)-L43</f>
        <v/>
      </c>
      <c r="M59" s="65">
        <f>SUM(M2:M57)-M43</f>
        <v/>
      </c>
      <c r="N59" s="65">
        <f>SUM(N2:N57)-N43</f>
        <v/>
      </c>
      <c r="O59" s="65">
        <f>SUM(O2:O57)-O43</f>
        <v/>
      </c>
      <c r="P59" s="65">
        <f>SUM(P2:P57)-P43</f>
        <v/>
      </c>
      <c r="Q59" s="65">
        <f>SUM(Q2:Q57)-Q43</f>
        <v/>
      </c>
      <c r="R59" s="65">
        <f>SUM(R2:R57)-R43</f>
        <v/>
      </c>
      <c r="S59" s="65">
        <f>SUM(S2:S57)-S43</f>
        <v/>
      </c>
      <c r="T59" s="65">
        <f>SUM(T2:T57)-T43</f>
        <v/>
      </c>
      <c r="U59" s="65">
        <f>SUM(U2:U57)-U43</f>
        <v/>
      </c>
      <c r="V59" s="65">
        <f>SUM(V2:V57)-V43</f>
        <v/>
      </c>
      <c r="W59" s="65">
        <f>SUM(W2:W57)-W43</f>
        <v/>
      </c>
      <c r="X59" s="65">
        <f>SUM(X2:X57)-X43</f>
        <v/>
      </c>
      <c r="Y59" s="65">
        <f>SUM(Y2:Y57)-Y43</f>
        <v/>
      </c>
      <c r="Z59" s="65">
        <f>SUM(Z2:Z57)-Z43</f>
        <v/>
      </c>
      <c r="AA59" s="65">
        <f>SUM(AA2:AA57)-AA43</f>
        <v/>
      </c>
      <c r="AB59" s="65">
        <f>SUM(AB2:AB57)-AB43</f>
        <v/>
      </c>
      <c r="AC59" s="65">
        <f>SUM(AC2:AC57)-AC43</f>
        <v/>
      </c>
      <c r="AD59" s="65">
        <f>SUM(AD2:AD57)-AD43</f>
        <v/>
      </c>
      <c r="AE59" s="65">
        <f>SUM(AE2:AE57)-AE43</f>
        <v/>
      </c>
      <c r="AF59" s="65">
        <f>SUM(AF2:AF57)-AF43</f>
        <v/>
      </c>
      <c r="AG59" s="65">
        <f>SUM(AG2:AG57)-AG43</f>
        <v/>
      </c>
      <c r="AH59" s="65">
        <f>SUM(AH2:AH57)-AH43</f>
        <v/>
      </c>
      <c r="AI59" s="65">
        <f>SUM(AI2:AI57)-AI43</f>
        <v/>
      </c>
      <c r="AJ59" s="65">
        <f>SUM(AJ2:AJ57)-AJ43</f>
        <v/>
      </c>
      <c r="AK59" s="65">
        <f>SUM(AK2:AK57)-AK43</f>
        <v/>
      </c>
      <c r="AL59" s="65">
        <f>SUM(AL2:AL57)-AL43</f>
        <v/>
      </c>
      <c r="AM59" s="65">
        <f>SUM(AM2:AM57)-AM43</f>
        <v/>
      </c>
      <c r="AN59" s="65">
        <f>SUM(AN2:AN57)-AN43</f>
        <v/>
      </c>
      <c r="AO59" s="65">
        <f>SUM(AO2:AO57)-AO43</f>
        <v/>
      </c>
      <c r="AP59" s="65">
        <f>SUM(AP2:AP57)-AP43</f>
        <v/>
      </c>
      <c r="AQ59" s="65">
        <f>SUM(AQ2:AQ57)-AQ43</f>
        <v/>
      </c>
      <c r="AR59" s="65">
        <f>SUM(AR2:AR57)-AR43</f>
        <v/>
      </c>
      <c r="AS59" s="65">
        <f>SUM(AS2:AS57)-AS43</f>
        <v/>
      </c>
      <c r="AT59" s="65">
        <f>SUM(AT2:AT57)-AT43</f>
        <v/>
      </c>
      <c r="AU59" s="65">
        <f>SUM(AU2:AU57)-AU43</f>
        <v/>
      </c>
      <c r="AV59" s="65">
        <f>SUM(AV2:AV57)-AV43</f>
        <v/>
      </c>
      <c r="AW59" s="65">
        <f>SUM(AW2:AW57)-AW43</f>
        <v/>
      </c>
      <c r="AX59" s="65">
        <f>SUM(AX2:AX57)-AX43</f>
        <v/>
      </c>
      <c r="AY59" s="65">
        <f>SUM(AY2:AY57)-AY43</f>
        <v/>
      </c>
      <c r="AZ59" s="65">
        <f>SUM(AZ2:AZ57)-AZ43</f>
        <v/>
      </c>
      <c r="BA59" s="65">
        <f>SUM(BA2:BA57)-BA43</f>
        <v/>
      </c>
      <c r="BB59" s="65">
        <f>SUM(BB2:BB57)-BB43</f>
        <v/>
      </c>
      <c r="BC59" s="65">
        <f>SUM(BC2:BC57)-BC43</f>
        <v/>
      </c>
      <c r="BD59" s="65">
        <f>SUM(BD2:BD57)-BD43</f>
        <v/>
      </c>
      <c r="BE59" s="65">
        <f>SUM(BE2:BE57)-BE43</f>
        <v/>
      </c>
      <c r="BF59" s="65">
        <f>SUM(BF2:BF57)-BF43</f>
        <v/>
      </c>
      <c r="BG59" s="65">
        <f>SUM(BG2:BG57)-BG43</f>
        <v/>
      </c>
      <c r="BH59" s="65">
        <f>SUM(BH2:BH57)-BH43</f>
        <v/>
      </c>
      <c r="BI59" s="65">
        <f>SUM(BI2:BI57)-BI43</f>
        <v/>
      </c>
      <c r="BJ59" s="65">
        <f>SUM(BJ2:BJ57)-BJ43</f>
        <v/>
      </c>
      <c r="BK59" s="65">
        <f>SUM(BK2:BK57)-BK43</f>
        <v/>
      </c>
      <c r="BL59" s="65">
        <f>SUM(BL2:BL57)-BL43</f>
        <v/>
      </c>
      <c r="BM59" s="65">
        <f>SUM(BM2:BM57)-BM43</f>
        <v/>
      </c>
      <c r="BN59" s="65">
        <f>SUM(BN2:BN57)-BN43</f>
        <v/>
      </c>
      <c r="BO59" s="65">
        <f>SUM(BO2:BO57)-BO43</f>
        <v/>
      </c>
      <c r="BP59" s="65">
        <f>SUM(BP2:BP57)-BP43</f>
        <v/>
      </c>
      <c r="BQ59" s="65">
        <f>SUM(BQ2:BQ57)-BQ43</f>
        <v/>
      </c>
      <c r="BR59" s="65">
        <f>SUM(BR2:BR57)-BR43</f>
        <v/>
      </c>
      <c r="BS59" s="65">
        <f>SUM(BS2:BS57)-BS43</f>
        <v/>
      </c>
      <c r="BT59" s="65">
        <f>SUM(BT2:BT57)-BT43</f>
        <v/>
      </c>
      <c r="BU59" s="65">
        <f>SUM(BU2:BU57)-BU43</f>
        <v/>
      </c>
      <c r="BV59" s="65">
        <f>SUM(BV2:BV57)-BV43</f>
        <v/>
      </c>
      <c r="BW59" s="65">
        <f>SUM(BW2:BW57)-BW43</f>
        <v/>
      </c>
      <c r="BX59" s="65">
        <f>SUM(BX2:BX57)-BX43</f>
        <v/>
      </c>
      <c r="BY59" s="65">
        <f>SUM(BY2:BY57)-BY43</f>
        <v/>
      </c>
      <c r="BZ59" s="65">
        <f>SUM(BZ2:BZ57)-BZ43</f>
        <v/>
      </c>
      <c r="CA59" s="65">
        <f>SUM(CA2:CA57)-CA43</f>
        <v/>
      </c>
    </row>
    <row r="60">
      <c r="C60" s="47" t="inlineStr">
        <is>
          <t>TAXA DE ADMINISTRAÇÃO (INCC)</t>
        </is>
      </c>
      <c r="D60" s="65">
        <f>D43</f>
        <v/>
      </c>
      <c r="E60" s="65">
        <f>E43</f>
        <v/>
      </c>
      <c r="H60" s="65">
        <f>H43</f>
        <v/>
      </c>
      <c r="I60" s="65">
        <f>I43</f>
        <v/>
      </c>
      <c r="J60" s="65">
        <f>J43</f>
        <v/>
      </c>
      <c r="K60" s="65">
        <f>K43</f>
        <v/>
      </c>
      <c r="L60" s="65">
        <f>L43</f>
        <v/>
      </c>
      <c r="M60" s="65">
        <f>M43</f>
        <v/>
      </c>
      <c r="N60" s="65">
        <f>N43</f>
        <v/>
      </c>
      <c r="O60" s="65">
        <f>O43</f>
        <v/>
      </c>
      <c r="P60" s="65">
        <f>P43</f>
        <v/>
      </c>
      <c r="Q60" s="65">
        <f>Q43</f>
        <v/>
      </c>
      <c r="R60" s="65">
        <f>R43</f>
        <v/>
      </c>
      <c r="S60" s="65">
        <f>S43</f>
        <v/>
      </c>
      <c r="T60" s="65">
        <f>T43</f>
        <v/>
      </c>
      <c r="U60" s="65">
        <f>U43</f>
        <v/>
      </c>
      <c r="V60" s="65">
        <f>V43</f>
        <v/>
      </c>
      <c r="W60" s="65">
        <f>W43</f>
        <v/>
      </c>
      <c r="X60" s="65">
        <f>X43</f>
        <v/>
      </c>
      <c r="Y60" s="65">
        <f>Y43</f>
        <v/>
      </c>
      <c r="Z60" s="65">
        <f>Z43</f>
        <v/>
      </c>
      <c r="AA60" s="65">
        <f>AA43</f>
        <v/>
      </c>
      <c r="AB60" s="65">
        <f>AB43</f>
        <v/>
      </c>
      <c r="AC60" s="65">
        <f>AC43</f>
        <v/>
      </c>
      <c r="AD60" s="65">
        <f>AD43</f>
        <v/>
      </c>
      <c r="AE60" s="65">
        <f>AE43</f>
        <v/>
      </c>
      <c r="AF60" s="65">
        <f>AF43</f>
        <v/>
      </c>
      <c r="AG60" s="65">
        <f>AG43</f>
        <v/>
      </c>
      <c r="AH60" s="65">
        <f>AH43</f>
        <v/>
      </c>
      <c r="AI60" s="65">
        <f>AI43</f>
        <v/>
      </c>
      <c r="AJ60" s="65">
        <f>AJ43</f>
        <v/>
      </c>
      <c r="AK60" s="65">
        <f>AK43</f>
        <v/>
      </c>
      <c r="AL60" s="65">
        <f>AL43</f>
        <v/>
      </c>
      <c r="AM60" s="65">
        <f>AM43</f>
        <v/>
      </c>
      <c r="AN60" s="65">
        <f>AN43</f>
        <v/>
      </c>
      <c r="AO60" s="65">
        <f>AO43</f>
        <v/>
      </c>
      <c r="AP60" s="65">
        <f>AP43</f>
        <v/>
      </c>
      <c r="AQ60" s="65">
        <f>AQ43</f>
        <v/>
      </c>
      <c r="AR60" s="65">
        <f>AR43</f>
        <v/>
      </c>
      <c r="AS60" s="65">
        <f>AS43</f>
        <v/>
      </c>
      <c r="AT60" s="65">
        <f>AT43</f>
        <v/>
      </c>
      <c r="AU60" s="65">
        <f>AU43</f>
        <v/>
      </c>
      <c r="AV60" s="65">
        <f>AV43</f>
        <v/>
      </c>
      <c r="AW60" s="65">
        <f>AW43</f>
        <v/>
      </c>
      <c r="AX60" s="65">
        <f>AX43</f>
        <v/>
      </c>
      <c r="AY60" s="65">
        <f>AY43</f>
        <v/>
      </c>
      <c r="AZ60" s="65">
        <f>AZ43</f>
        <v/>
      </c>
      <c r="BA60" s="65">
        <f>BA43</f>
        <v/>
      </c>
      <c r="BB60" s="65">
        <f>BB43</f>
        <v/>
      </c>
      <c r="BC60" s="65">
        <f>BC43</f>
        <v/>
      </c>
      <c r="BD60" s="65">
        <f>BD43</f>
        <v/>
      </c>
      <c r="BE60" s="65">
        <f>BE43</f>
        <v/>
      </c>
      <c r="BF60" s="65">
        <f>BF43</f>
        <v/>
      </c>
      <c r="BG60" s="65">
        <f>BG43</f>
        <v/>
      </c>
      <c r="BH60" s="65">
        <f>BH43</f>
        <v/>
      </c>
      <c r="BI60" s="65">
        <f>BI43</f>
        <v/>
      </c>
      <c r="BJ60" s="65">
        <f>BJ43</f>
        <v/>
      </c>
      <c r="BK60" s="65">
        <f>BK43</f>
        <v/>
      </c>
      <c r="BL60" s="65">
        <f>BL43</f>
        <v/>
      </c>
      <c r="BM60" s="65">
        <f>BM43</f>
        <v/>
      </c>
      <c r="BN60" s="65">
        <f>BN43</f>
        <v/>
      </c>
      <c r="BO60" s="65">
        <f>BO43</f>
        <v/>
      </c>
      <c r="BP60" s="65">
        <f>BP43</f>
        <v/>
      </c>
      <c r="BQ60" s="65">
        <f>BQ43</f>
        <v/>
      </c>
      <c r="BR60" s="65">
        <f>BR43</f>
        <v/>
      </c>
      <c r="BS60" s="65">
        <f>BS43</f>
        <v/>
      </c>
      <c r="BT60" s="65">
        <f>BT43</f>
        <v/>
      </c>
      <c r="BU60" s="65">
        <f>BU43</f>
        <v/>
      </c>
      <c r="BV60" s="65">
        <f>BV43</f>
        <v/>
      </c>
      <c r="BW60" s="65">
        <f>BW43</f>
        <v/>
      </c>
      <c r="BX60" s="65">
        <f>BX43</f>
        <v/>
      </c>
      <c r="BY60" s="65">
        <f>BY43</f>
        <v/>
      </c>
      <c r="BZ60" s="65">
        <f>BZ43</f>
        <v/>
      </c>
      <c r="CA60" s="65">
        <f>CA43</f>
        <v/>
      </c>
    </row>
    <row r="61">
      <c r="C61" s="47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2">
        <f>"INCORRIDO ATÉ -&gt; "&amp;TEXT('VALOR POR PL'!$P$5,"mm/aaaa")</f>
        <v/>
      </c>
    </row>
    <row r="63">
      <c r="C63" s="47" t="inlineStr">
        <is>
          <t>CURVA MENSAL (R$ nominal)</t>
        </is>
      </c>
      <c r="E63" s="109">
        <f>SUM(H63:CA63)</f>
        <v/>
      </c>
      <c r="H63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7" t="inlineStr">
        <is>
          <t>CURVA ACUMULADA (R$ nominal)</t>
        </is>
      </c>
      <c r="E64" s="109">
        <f>CA64</f>
        <v/>
      </c>
      <c r="H64" s="55">
        <f>H63</f>
        <v/>
      </c>
      <c r="I64" s="55">
        <f>H64+I63</f>
        <v/>
      </c>
      <c r="J64" s="55">
        <f>I64+J63</f>
        <v/>
      </c>
      <c r="K64" s="55">
        <f>J64+K63</f>
        <v/>
      </c>
      <c r="L64" s="55">
        <f>K64+L63</f>
        <v/>
      </c>
      <c r="M64" s="55">
        <f>L64+M63</f>
        <v/>
      </c>
      <c r="N64" s="55">
        <f>M64+N63</f>
        <v/>
      </c>
      <c r="O64" s="55">
        <f>N64+O63</f>
        <v/>
      </c>
      <c r="P64" s="55">
        <f>O64+P63</f>
        <v/>
      </c>
      <c r="Q64" s="55">
        <f>P64+Q63</f>
        <v/>
      </c>
      <c r="R64" s="55">
        <f>Q64+R63</f>
        <v/>
      </c>
      <c r="S64" s="55">
        <f>R64+S63</f>
        <v/>
      </c>
      <c r="T64" s="55">
        <f>S64+T63</f>
        <v/>
      </c>
      <c r="U64" s="55">
        <f>T64+U63</f>
        <v/>
      </c>
      <c r="V64" s="55">
        <f>U64+V63</f>
        <v/>
      </c>
      <c r="W64" s="55">
        <f>V64+W63</f>
        <v/>
      </c>
      <c r="X64" s="55">
        <f>W64+X63</f>
        <v/>
      </c>
      <c r="Y64" s="55">
        <f>X64+Y63</f>
        <v/>
      </c>
      <c r="Z64" s="55">
        <f>Y64+Z63</f>
        <v/>
      </c>
      <c r="AA64" s="55">
        <f>Z64+AA63</f>
        <v/>
      </c>
      <c r="AB64" s="55">
        <f>AA64+AB63</f>
        <v/>
      </c>
      <c r="AC64" s="55">
        <f>AB64+AC63</f>
        <v/>
      </c>
      <c r="AD64" s="55">
        <f>AC64+AD63</f>
        <v/>
      </c>
      <c r="AE64" s="55">
        <f>AD64+AE63</f>
        <v/>
      </c>
      <c r="AF64" s="55">
        <f>AE64+AF63</f>
        <v/>
      </c>
      <c r="AG64" s="55">
        <f>AF64+AG63</f>
        <v/>
      </c>
      <c r="AH64" s="55">
        <f>AG64+AH63</f>
        <v/>
      </c>
      <c r="AI64" s="55">
        <f>AH64+AI63</f>
        <v/>
      </c>
      <c r="AJ64" s="55">
        <f>AI64+AJ63</f>
        <v/>
      </c>
      <c r="AK64" s="55">
        <f>AJ64+AK63</f>
        <v/>
      </c>
      <c r="AL64" s="55">
        <f>AK64+AL63</f>
        <v/>
      </c>
      <c r="AM64" s="55">
        <f>AL64+AM63</f>
        <v/>
      </c>
      <c r="AN64" s="55">
        <f>AM64+AN63</f>
        <v/>
      </c>
      <c r="AO64" s="55">
        <f>AN64+AO63</f>
        <v/>
      </c>
      <c r="AP64" s="55">
        <f>AO64+AP63</f>
        <v/>
      </c>
      <c r="AQ64" s="55">
        <f>AP64+AQ63</f>
        <v/>
      </c>
      <c r="AR64" s="55">
        <f>AQ64+AR63</f>
        <v/>
      </c>
      <c r="AS64" s="55">
        <f>AR64+AS63</f>
        <v/>
      </c>
      <c r="AT64" s="55">
        <f>AS64+AT63</f>
        <v/>
      </c>
      <c r="AU64" s="55">
        <f>AT64+AU63</f>
        <v/>
      </c>
      <c r="AV64" s="55">
        <f>AU64+AV63</f>
        <v/>
      </c>
      <c r="AW64" s="55">
        <f>AV64+AW63</f>
        <v/>
      </c>
      <c r="AX64" s="55">
        <f>AW64+AX63</f>
        <v/>
      </c>
      <c r="AY64" s="55">
        <f>AX64+AY63</f>
        <v/>
      </c>
      <c r="AZ64" s="55">
        <f>AY64+AZ63</f>
        <v/>
      </c>
      <c r="BA64" s="55">
        <f>AZ64+BA63</f>
        <v/>
      </c>
      <c r="BB64" s="55">
        <f>BA64+BB63</f>
        <v/>
      </c>
      <c r="BC64" s="55">
        <f>BB64+BC63</f>
        <v/>
      </c>
      <c r="BD64" s="55">
        <f>BC64+BD63</f>
        <v/>
      </c>
      <c r="BE64" s="55">
        <f>BD64+BE63</f>
        <v/>
      </c>
      <c r="BF64" s="55">
        <f>BE64+BF63</f>
        <v/>
      </c>
      <c r="BG64" s="55">
        <f>BF64+BG63</f>
        <v/>
      </c>
      <c r="BH64" s="55">
        <f>BG64+BH63</f>
        <v/>
      </c>
      <c r="BI64" s="55">
        <f>BH64+BI63</f>
        <v/>
      </c>
      <c r="BJ64" s="55">
        <f>BI64+BJ63</f>
        <v/>
      </c>
      <c r="BK64" s="55">
        <f>BJ64+BK63</f>
        <v/>
      </c>
      <c r="BL64" s="55">
        <f>BK64+BL63</f>
        <v/>
      </c>
      <c r="BM64" s="55">
        <f>BL64+BM63</f>
        <v/>
      </c>
      <c r="BN64" s="55">
        <f>BM64+BN63</f>
        <v/>
      </c>
      <c r="BO64" s="55">
        <f>BN64+BO63</f>
        <v/>
      </c>
      <c r="BP64" s="55">
        <f>BO64+BP63</f>
        <v/>
      </c>
      <c r="BQ64" s="55">
        <f>BP64+BQ63</f>
        <v/>
      </c>
      <c r="BR64" s="55">
        <f>BQ64+BR63</f>
        <v/>
      </c>
      <c r="BS64" s="55">
        <f>BR64+BS63</f>
        <v/>
      </c>
      <c r="BT64" s="55">
        <f>BS64+BT63</f>
        <v/>
      </c>
      <c r="BU64" s="55">
        <f>BT64+BU63</f>
        <v/>
      </c>
      <c r="BV64" s="55">
        <f>BU64+BV63</f>
        <v/>
      </c>
      <c r="BW64" s="55">
        <f>BV64+BW63</f>
        <v/>
      </c>
      <c r="BX64" s="55">
        <f>BW64+BX63</f>
        <v/>
      </c>
      <c r="BY64" s="55">
        <f>BX64+BY63</f>
        <v/>
      </c>
      <c r="BZ64" s="55">
        <f>BY64+BZ63</f>
        <v/>
      </c>
      <c r="CA64" s="55">
        <f>BZ64+CA63</f>
        <v/>
      </c>
    </row>
    <row r="65">
      <c r="C65" s="47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1">
        <f>IF(A4&lt;='VALOR POR PL'!$P$5,'MODELO PARA BI'!H61,0)</f>
        <v/>
      </c>
      <c r="E4" s="61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50">
        <f>B4*'VALOR POR PL'!$G$50</f>
        <v/>
      </c>
      <c r="J4" s="55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5">
        <f>J4</f>
        <v/>
      </c>
    </row>
    <row r="5">
      <c r="A5" s="112">
        <f>'MODELO PARA BI'!I1</f>
        <v/>
      </c>
      <c r="B5" s="113" t="n"/>
      <c r="C5" s="110">
        <f>C4+B5</f>
        <v/>
      </c>
      <c r="D5" s="61">
        <f>IF(A5&lt;='VALOR POR PL'!$P$5,'MODELO PARA BI'!I61,0)</f>
        <v/>
      </c>
      <c r="E5" s="61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50">
        <f>B5*'VALOR POR PL'!$G$50</f>
        <v/>
      </c>
      <c r="J5" s="55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5">
        <f>M4+J5</f>
        <v/>
      </c>
    </row>
    <row r="6">
      <c r="A6" s="112">
        <f>'MODELO PARA BI'!J1</f>
        <v/>
      </c>
      <c r="B6" s="113" t="n"/>
      <c r="C6" s="110">
        <f>C5+B6</f>
        <v/>
      </c>
      <c r="D6" s="61">
        <f>IF(A6&lt;='VALOR POR PL'!$P$5,'MODELO PARA BI'!J61,0)</f>
        <v/>
      </c>
      <c r="E6" s="61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50">
        <f>B6*'VALOR POR PL'!$G$50</f>
        <v/>
      </c>
      <c r="J6" s="55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5">
        <f>M5+J6</f>
        <v/>
      </c>
    </row>
    <row r="7">
      <c r="A7" s="112">
        <f>'MODELO PARA BI'!K1</f>
        <v/>
      </c>
      <c r="B7" s="113" t="n"/>
      <c r="C7" s="110">
        <f>C6+B7</f>
        <v/>
      </c>
      <c r="D7" s="61">
        <f>IF(A7&lt;='VALOR POR PL'!$P$5,'MODELO PARA BI'!K61,0)</f>
        <v/>
      </c>
      <c r="E7" s="61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50">
        <f>B7*'VALOR POR PL'!$G$50</f>
        <v/>
      </c>
      <c r="J7" s="55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5">
        <f>M6+J7</f>
        <v/>
      </c>
    </row>
    <row r="8">
      <c r="A8" s="112">
        <f>'MODELO PARA BI'!L1</f>
        <v/>
      </c>
      <c r="B8" s="113" t="n"/>
      <c r="C8" s="110">
        <f>C7+B8</f>
        <v/>
      </c>
      <c r="D8" s="61">
        <f>IF(A8&lt;='VALOR POR PL'!$P$5,'MODELO PARA BI'!L61,0)</f>
        <v/>
      </c>
      <c r="E8" s="61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50">
        <f>B8*'VALOR POR PL'!$G$50</f>
        <v/>
      </c>
      <c r="J8" s="55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5">
        <f>M7+J8</f>
        <v/>
      </c>
    </row>
    <row r="9">
      <c r="A9" s="112">
        <f>'MODELO PARA BI'!M1</f>
        <v/>
      </c>
      <c r="B9" s="113" t="n"/>
      <c r="C9" s="110">
        <f>C8+B9</f>
        <v/>
      </c>
      <c r="D9" s="61">
        <f>IF(A9&lt;='VALOR POR PL'!$P$5,'MODELO PARA BI'!M61,0)</f>
        <v/>
      </c>
      <c r="E9" s="61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50">
        <f>B9*'VALOR POR PL'!$G$50</f>
        <v/>
      </c>
      <c r="J9" s="55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5">
        <f>M8+J9</f>
        <v/>
      </c>
    </row>
    <row r="10">
      <c r="A10" s="112">
        <f>'MODELO PARA BI'!N1</f>
        <v/>
      </c>
      <c r="B10" s="113" t="n"/>
      <c r="C10" s="110">
        <f>C9+B10</f>
        <v/>
      </c>
      <c r="D10" s="61">
        <f>IF(A10&lt;='VALOR POR PL'!$P$5,'MODELO PARA BI'!N61,0)</f>
        <v/>
      </c>
      <c r="E10" s="61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50">
        <f>B10*'VALOR POR PL'!$G$50</f>
        <v/>
      </c>
      <c r="J10" s="55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5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1">
        <f>IF(A11&lt;='VALOR POR PL'!$P$5,'MODELO PARA BI'!O61,0)</f>
        <v/>
      </c>
      <c r="E11" s="61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50">
        <f>B11*'VALOR POR PL'!$G$50</f>
        <v/>
      </c>
      <c r="J11" s="55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5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1">
        <f>IF(A12&lt;='VALOR POR PL'!$P$5,'MODELO PARA BI'!P61,0)</f>
        <v/>
      </c>
      <c r="E12" s="61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50">
        <f>B12*'VALOR POR PL'!$G$50</f>
        <v/>
      </c>
      <c r="J12" s="55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5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1">
        <f>IF(A13&lt;='VALOR POR PL'!$P$5,'MODELO PARA BI'!Q61,0)</f>
        <v/>
      </c>
      <c r="E13" s="61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50">
        <f>B13*'VALOR POR PL'!$G$50</f>
        <v/>
      </c>
      <c r="J13" s="55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5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1">
        <f>IF(A14&lt;='VALOR POR PL'!$P$5,'MODELO PARA BI'!R61,0)</f>
        <v/>
      </c>
      <c r="E14" s="61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50">
        <f>B14*'VALOR POR PL'!$G$50</f>
        <v/>
      </c>
      <c r="J14" s="55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5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1">
        <f>IF(A15&lt;='VALOR POR PL'!$P$5,'MODELO PARA BI'!S61,0)</f>
        <v/>
      </c>
      <c r="E15" s="61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50">
        <f>B15*'VALOR POR PL'!$G$50</f>
        <v/>
      </c>
      <c r="J15" s="55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5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1">
        <f>IF(A16&lt;='VALOR POR PL'!$P$5,'MODELO PARA BI'!T61,0)</f>
        <v/>
      </c>
      <c r="E16" s="61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50">
        <f>B16*'VALOR POR PL'!$G$50</f>
        <v/>
      </c>
      <c r="J16" s="55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5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1">
        <f>IF(A17&lt;='VALOR POR PL'!$P$5,'MODELO PARA BI'!U61,0)</f>
        <v/>
      </c>
      <c r="E17" s="61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50">
        <f>B17*'VALOR POR PL'!$G$50</f>
        <v/>
      </c>
      <c r="J17" s="55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5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1">
        <f>IF(A18&lt;='VALOR POR PL'!$P$5,'MODELO PARA BI'!V61,0)</f>
        <v/>
      </c>
      <c r="E18" s="61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50">
        <f>B18*'VALOR POR PL'!$G$50</f>
        <v/>
      </c>
      <c r="J18" s="55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5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1">
        <f>IF(A19&lt;='VALOR POR PL'!$P$5,'MODELO PARA BI'!W61,0)</f>
        <v/>
      </c>
      <c r="E19" s="61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50">
        <f>B19*'VALOR POR PL'!$G$50</f>
        <v/>
      </c>
      <c r="J19" s="55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5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1">
        <f>IF(A20&lt;='VALOR POR PL'!$P$5,'MODELO PARA BI'!X61,0)</f>
        <v/>
      </c>
      <c r="E20" s="61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50">
        <f>B20*'VALOR POR PL'!$G$50</f>
        <v/>
      </c>
      <c r="J20" s="55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5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1">
        <f>IF(A21&lt;='VALOR POR PL'!$P$5,'MODELO PARA BI'!Y61,0)</f>
        <v/>
      </c>
      <c r="E21" s="61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50">
        <f>B21*'VALOR POR PL'!$G$50</f>
        <v/>
      </c>
      <c r="J21" s="55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5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1">
        <f>IF(A22&lt;='VALOR POR PL'!$P$5,'MODELO PARA BI'!Z61,0)</f>
        <v/>
      </c>
      <c r="E22" s="61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50">
        <f>B22*'VALOR POR PL'!$G$50</f>
        <v/>
      </c>
      <c r="J22" s="55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5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1">
        <f>IF(A23&lt;='VALOR POR PL'!$P$5,'MODELO PARA BI'!AA61,0)</f>
        <v/>
      </c>
      <c r="E23" s="61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50">
        <f>B23*'VALOR POR PL'!$G$50</f>
        <v/>
      </c>
      <c r="J23" s="55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5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1">
        <f>IF(A24&lt;='VALOR POR PL'!$P$5,'MODELO PARA BI'!AB61,0)</f>
        <v/>
      </c>
      <c r="E24" s="61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50">
        <f>B24*'VALOR POR PL'!$G$50</f>
        <v/>
      </c>
      <c r="J24" s="55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5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1">
        <f>IF(A25&lt;='VALOR POR PL'!$P$5,'MODELO PARA BI'!AC61,0)</f>
        <v/>
      </c>
      <c r="E25" s="61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50">
        <f>B25*'VALOR POR PL'!$G$50</f>
        <v/>
      </c>
      <c r="J25" s="55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5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1">
        <f>IF(A26&lt;='VALOR POR PL'!$P$5,'MODELO PARA BI'!AD61,0)</f>
        <v/>
      </c>
      <c r="E26" s="61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50">
        <f>B26*'VALOR POR PL'!$G$50</f>
        <v/>
      </c>
      <c r="J26" s="55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5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1">
        <f>IF(A27&lt;='VALOR POR PL'!$P$5,'MODELO PARA BI'!AE61,0)</f>
        <v/>
      </c>
      <c r="E27" s="61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50">
        <f>B27*'VALOR POR PL'!$G$50</f>
        <v/>
      </c>
      <c r="J27" s="55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5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1">
        <f>IF(A28&lt;='VALOR POR PL'!$P$5,'MODELO PARA BI'!AF61,0)</f>
        <v/>
      </c>
      <c r="E28" s="61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50">
        <f>B28*'VALOR POR PL'!$G$50</f>
        <v/>
      </c>
      <c r="J28" s="55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5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1">
        <f>IF(A29&lt;='VALOR POR PL'!$P$5,'MODELO PARA BI'!AG61,0)</f>
        <v/>
      </c>
      <c r="E29" s="61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50">
        <f>B29*'VALOR POR PL'!$G$50</f>
        <v/>
      </c>
      <c r="J29" s="55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5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1">
        <f>IF(A30&lt;='VALOR POR PL'!$P$5,'MODELO PARA BI'!AH61,0)</f>
        <v/>
      </c>
      <c r="E30" s="61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50">
        <f>B30*'VALOR POR PL'!$G$50</f>
        <v/>
      </c>
      <c r="J30" s="55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5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1">
        <f>IF(A31&lt;='VALOR POR PL'!$P$5,'MODELO PARA BI'!AI61,0)</f>
        <v/>
      </c>
      <c r="E31" s="61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50">
        <f>B31*'VALOR POR PL'!$G$50</f>
        <v/>
      </c>
      <c r="J31" s="55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5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1">
        <f>IF(A32&lt;='VALOR POR PL'!$P$5,'MODELO PARA BI'!AJ61,0)</f>
        <v/>
      </c>
      <c r="E32" s="61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50">
        <f>B32*'VALOR POR PL'!$G$50</f>
        <v/>
      </c>
      <c r="J32" s="55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5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1">
        <f>IF(A33&lt;='VALOR POR PL'!$P$5,'MODELO PARA BI'!AK61,0)</f>
        <v/>
      </c>
      <c r="E33" s="61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50">
        <f>B33*'VALOR POR PL'!$G$50</f>
        <v/>
      </c>
      <c r="J33" s="55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5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1">
        <f>IF(A34&lt;='VALOR POR PL'!$P$5,'MODELO PARA BI'!AL61,0)</f>
        <v/>
      </c>
      <c r="E34" s="61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50">
        <f>B34*'VALOR POR PL'!$G$50</f>
        <v/>
      </c>
      <c r="J34" s="55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5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1">
        <f>IF(A35&lt;='VALOR POR PL'!$P$5,'MODELO PARA BI'!AM61,0)</f>
        <v/>
      </c>
      <c r="E35" s="61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50">
        <f>B35*'VALOR POR PL'!$G$50</f>
        <v/>
      </c>
      <c r="J35" s="55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5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1">
        <f>IF(A36&lt;='VALOR POR PL'!$P$5,'MODELO PARA BI'!AN61,0)</f>
        <v/>
      </c>
      <c r="E36" s="61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50">
        <f>B36*'VALOR POR PL'!$G$50</f>
        <v/>
      </c>
      <c r="J36" s="55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5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1">
        <f>IF(A37&lt;='VALOR POR PL'!$P$5,'MODELO PARA BI'!AO61,0)</f>
        <v/>
      </c>
      <c r="E37" s="61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50">
        <f>B37*'VALOR POR PL'!$G$50</f>
        <v/>
      </c>
      <c r="J37" s="55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5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1">
        <f>IF(A38&lt;='VALOR POR PL'!$P$5,'MODELO PARA BI'!AP61,0)</f>
        <v/>
      </c>
      <c r="E38" s="61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50">
        <f>B38*'VALOR POR PL'!$G$50</f>
        <v/>
      </c>
      <c r="J38" s="55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5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1">
        <f>IF(A39&lt;='VALOR POR PL'!$P$5,'MODELO PARA BI'!AQ61,0)</f>
        <v/>
      </c>
      <c r="E39" s="61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50">
        <f>B39*'VALOR POR PL'!$G$50</f>
        <v/>
      </c>
      <c r="J39" s="55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5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1">
        <f>IF(A40&lt;='VALOR POR PL'!$P$5,'MODELO PARA BI'!AR61,0)</f>
        <v/>
      </c>
      <c r="E40" s="61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50">
        <f>B40*'VALOR POR PL'!$G$50</f>
        <v/>
      </c>
      <c r="J40" s="55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5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1">
        <f>IF(A41&lt;='VALOR POR PL'!$P$5,'MODELO PARA BI'!AS61,0)</f>
        <v/>
      </c>
      <c r="E41" s="61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50">
        <f>B41*'VALOR POR PL'!$G$50</f>
        <v/>
      </c>
      <c r="J41" s="55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5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1">
        <f>IF(A42&lt;='VALOR POR PL'!$P$5,'MODELO PARA BI'!AT61,0)</f>
        <v/>
      </c>
      <c r="E42" s="61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50">
        <f>B42*'VALOR POR PL'!$G$50</f>
        <v/>
      </c>
      <c r="J42" s="55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5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1">
        <f>IF(A43&lt;='VALOR POR PL'!$P$5,'MODELO PARA BI'!AU61,0)</f>
        <v/>
      </c>
      <c r="E43" s="61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50">
        <f>B43*'VALOR POR PL'!$G$50</f>
        <v/>
      </c>
      <c r="J43" s="55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5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1">
        <f>IF(A44&lt;='VALOR POR PL'!$P$5,'MODELO PARA BI'!AV61,0)</f>
        <v/>
      </c>
      <c r="E44" s="61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50">
        <f>B44*'VALOR POR PL'!$G$50</f>
        <v/>
      </c>
      <c r="J44" s="55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5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1">
        <f>IF(A45&lt;='VALOR POR PL'!$P$5,'MODELO PARA BI'!AW61,0)</f>
        <v/>
      </c>
      <c r="E45" s="61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50">
        <f>B45*'VALOR POR PL'!$G$50</f>
        <v/>
      </c>
      <c r="J45" s="55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5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1">
        <f>IF(A46&lt;='VALOR POR PL'!$P$5,'MODELO PARA BI'!AX61,0)</f>
        <v/>
      </c>
      <c r="E46" s="61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50">
        <f>B46*'VALOR POR PL'!$G$50</f>
        <v/>
      </c>
      <c r="J46" s="55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5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1">
        <f>IF(A47&lt;='VALOR POR PL'!$P$5,'MODELO PARA BI'!AY61,0)</f>
        <v/>
      </c>
      <c r="E47" s="61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50">
        <f>B47*'VALOR POR PL'!$G$50</f>
        <v/>
      </c>
      <c r="J47" s="55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5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1">
        <f>IF(A48&lt;='VALOR POR PL'!$P$5,'MODELO PARA BI'!AZ61,0)</f>
        <v/>
      </c>
      <c r="E48" s="61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50">
        <f>B48*'VALOR POR PL'!$G$50</f>
        <v/>
      </c>
      <c r="J48" s="55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5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1">
        <f>IF(A49&lt;='VALOR POR PL'!$P$5,'MODELO PARA BI'!BA61,0)</f>
        <v/>
      </c>
      <c r="E49" s="61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50">
        <f>B49*'VALOR POR PL'!$G$50</f>
        <v/>
      </c>
      <c r="J49" s="55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5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1">
        <f>IF(A50&lt;='VALOR POR PL'!$P$5,'MODELO PARA BI'!BB61,0)</f>
        <v/>
      </c>
      <c r="E50" s="61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50">
        <f>B50*'VALOR POR PL'!$G$50</f>
        <v/>
      </c>
      <c r="J50" s="55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5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1">
        <f>IF(A51&lt;='VALOR POR PL'!$P$5,'MODELO PARA BI'!BC61,0)</f>
        <v/>
      </c>
      <c r="E51" s="61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50">
        <f>B51*'VALOR POR PL'!$G$50</f>
        <v/>
      </c>
      <c r="J51" s="55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5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1">
        <f>IF(A52&lt;='VALOR POR PL'!$P$5,'MODELO PARA BI'!BD61,0)</f>
        <v/>
      </c>
      <c r="E52" s="61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50">
        <f>B52*'VALOR POR PL'!$G$50</f>
        <v/>
      </c>
      <c r="J52" s="55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5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1">
        <f>IF(A53&lt;='VALOR POR PL'!$P$5,'MODELO PARA BI'!BE61,0)</f>
        <v/>
      </c>
      <c r="E53" s="61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50">
        <f>B53*'VALOR POR PL'!$G$50</f>
        <v/>
      </c>
      <c r="J53" s="55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5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1">
        <f>IF(A54&lt;='VALOR POR PL'!$P$5,'MODELO PARA BI'!BF61,0)</f>
        <v/>
      </c>
      <c r="E54" s="61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50">
        <f>B54*'VALOR POR PL'!$G$50</f>
        <v/>
      </c>
      <c r="J54" s="55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5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1">
        <f>IF(A55&lt;='VALOR POR PL'!$P$5,'MODELO PARA BI'!BG61,0)</f>
        <v/>
      </c>
      <c r="E55" s="61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50">
        <f>B55*'VALOR POR PL'!$G$50</f>
        <v/>
      </c>
      <c r="J55" s="55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5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1">
        <f>IF(A56&lt;='VALOR POR PL'!$P$5,'MODELO PARA BI'!BH61,0)</f>
        <v/>
      </c>
      <c r="E56" s="61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50">
        <f>B56*'VALOR POR PL'!$G$50</f>
        <v/>
      </c>
      <c r="J56" s="55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5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1">
        <f>IF(A57&lt;='VALOR POR PL'!$P$5,'MODELO PARA BI'!BI61,0)</f>
        <v/>
      </c>
      <c r="E57" s="61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50">
        <f>B57*'VALOR POR PL'!$G$50</f>
        <v/>
      </c>
      <c r="J57" s="55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5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1">
        <f>IF(A58&lt;='VALOR POR PL'!$P$5,'MODELO PARA BI'!BJ61,0)</f>
        <v/>
      </c>
      <c r="E58" s="61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50">
        <f>B58*'VALOR POR PL'!$G$50</f>
        <v/>
      </c>
      <c r="J58" s="55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5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1">
        <f>IF(A59&lt;='VALOR POR PL'!$P$5,'MODELO PARA BI'!BK61,0)</f>
        <v/>
      </c>
      <c r="E59" s="61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50">
        <f>B59*'VALOR POR PL'!$G$50</f>
        <v/>
      </c>
      <c r="J59" s="55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5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1">
        <f>IF(A60&lt;='VALOR POR PL'!$P$5,'MODELO PARA BI'!BL61,0)</f>
        <v/>
      </c>
      <c r="E60" s="61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50">
        <f>B60*'VALOR POR PL'!$G$50</f>
        <v/>
      </c>
      <c r="J60" s="55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5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1">
        <f>IF(A61&lt;='VALOR POR PL'!$P$5,'MODELO PARA BI'!BM61,0)</f>
        <v/>
      </c>
      <c r="E61" s="61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50">
        <f>B61*'VALOR POR PL'!$G$50</f>
        <v/>
      </c>
      <c r="J61" s="55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5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1">
        <f>IF(A62&lt;='VALOR POR PL'!$P$5,'MODELO PARA BI'!BN61,0)</f>
        <v/>
      </c>
      <c r="E62" s="61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50">
        <f>B62*'VALOR POR PL'!$G$50</f>
        <v/>
      </c>
      <c r="J62" s="55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5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1">
        <f>IF(A63&lt;='VALOR POR PL'!$P$5,'MODELO PARA BI'!BO61,0)</f>
        <v/>
      </c>
      <c r="E63" s="61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50">
        <f>B63*'VALOR POR PL'!$G$50</f>
        <v/>
      </c>
      <c r="J63" s="55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5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1">
        <f>IF(A64&lt;='VALOR POR PL'!$P$5,'MODELO PARA BI'!BP61,0)</f>
        <v/>
      </c>
      <c r="E64" s="61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50">
        <f>B64*'VALOR POR PL'!$G$50</f>
        <v/>
      </c>
      <c r="J64" s="55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5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1">
        <f>IF(A65&lt;='VALOR POR PL'!$P$5,'MODELO PARA BI'!BQ61,0)</f>
        <v/>
      </c>
      <c r="E65" s="61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50">
        <f>B65*'VALOR POR PL'!$G$50</f>
        <v/>
      </c>
      <c r="J65" s="55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5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1">
        <f>IF(A66&lt;='VALOR POR PL'!$P$5,'MODELO PARA BI'!BR61,0)</f>
        <v/>
      </c>
      <c r="E66" s="61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50">
        <f>B66*'VALOR POR PL'!$G$50</f>
        <v/>
      </c>
      <c r="J66" s="55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5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1">
        <f>IF(A67&lt;='VALOR POR PL'!$P$5,'MODELO PARA BI'!BS61,0)</f>
        <v/>
      </c>
      <c r="E67" s="61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50">
        <f>B67*'VALOR POR PL'!$G$50</f>
        <v/>
      </c>
      <c r="J67" s="55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5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1">
        <f>IF(A68&lt;='VALOR POR PL'!$P$5,'MODELO PARA BI'!BT61,0)</f>
        <v/>
      </c>
      <c r="E68" s="61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50">
        <f>B68*'VALOR POR PL'!$G$50</f>
        <v/>
      </c>
      <c r="J68" s="55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5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1">
        <f>IF(A69&lt;='VALOR POR PL'!$P$5,'MODELO PARA BI'!BU61,0)</f>
        <v/>
      </c>
      <c r="E69" s="61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50">
        <f>B69*'VALOR POR PL'!$G$50</f>
        <v/>
      </c>
      <c r="J69" s="55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5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1">
        <f>IF(A70&lt;='VALOR POR PL'!$P$5,'MODELO PARA BI'!BV61,0)</f>
        <v/>
      </c>
      <c r="E70" s="61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50">
        <f>B70*'VALOR POR PL'!$G$50</f>
        <v/>
      </c>
      <c r="J70" s="55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5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1">
        <f>IF(A71&lt;='VALOR POR PL'!$P$5,'MODELO PARA BI'!BW61,0)</f>
        <v/>
      </c>
      <c r="E71" s="61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50">
        <f>B71*'VALOR POR PL'!$G$50</f>
        <v/>
      </c>
      <c r="J71" s="55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5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1">
        <f>IF(A72&lt;='VALOR POR PL'!$P$5,'MODELO PARA BI'!BX61,0)</f>
        <v/>
      </c>
      <c r="E72" s="61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50">
        <f>B72*'VALOR POR PL'!$G$50</f>
        <v/>
      </c>
      <c r="J72" s="55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5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1">
        <f>IF(A73&lt;='VALOR POR PL'!$P$5,'MODELO PARA BI'!BY61,0)</f>
        <v/>
      </c>
      <c r="E73" s="61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50">
        <f>B73*'VALOR POR PL'!$G$50</f>
        <v/>
      </c>
      <c r="J73" s="55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5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1">
        <f>IF(A74&lt;='VALOR POR PL'!$P$5,'MODELO PARA BI'!BZ61,0)</f>
        <v/>
      </c>
      <c r="E74" s="61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50">
        <f>B74*'VALOR POR PL'!$G$50</f>
        <v/>
      </c>
      <c r="J74" s="55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5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1">
        <f>IF(A75&lt;='VALOR POR PL'!$P$5,'MODELO PARA BI'!CA61,0)</f>
        <v/>
      </c>
      <c r="E75" s="61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50">
        <f>B75*'VALOR POR PL'!$G$50</f>
        <v/>
      </c>
      <c r="J75" s="55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14" t="n">
        <v>34547</v>
      </c>
      <c r="B2" s="48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8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8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8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8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8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8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8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8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8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8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8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8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8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8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8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8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8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8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8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8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8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8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8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8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8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8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8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8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8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8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8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8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8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8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8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8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8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8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8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8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8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8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8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8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8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8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8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8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8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8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8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8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8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8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8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8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8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8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8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8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8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8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8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8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8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8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8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8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8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8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8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8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8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8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8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8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8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8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8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8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8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8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8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8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8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8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8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8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8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8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8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8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8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8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8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8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8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8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8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8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8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8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8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8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8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8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8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8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8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8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8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8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8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8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8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8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8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8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8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8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8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8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8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8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8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8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8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8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8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8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8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8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8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8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8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8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8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8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8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8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8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8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8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8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8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8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8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8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8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8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8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8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8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8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8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8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8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8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8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8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8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8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8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8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8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8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8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8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8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8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8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8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8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8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8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8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8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8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8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8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8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8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8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8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8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8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8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8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8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8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8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8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8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8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8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8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8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8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8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8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8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8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8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8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8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8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8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8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8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8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8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8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8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8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8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8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8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8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8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8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8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8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8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8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8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8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8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8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8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8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8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8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8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8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8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8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8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8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8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8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8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8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8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8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8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8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8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8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8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8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8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8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8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8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8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8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8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8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8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8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8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8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8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8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8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8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8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8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8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8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8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8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8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8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8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8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8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8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8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8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8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8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8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8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8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8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8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8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8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8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8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8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8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8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8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8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8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8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8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8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8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8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8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8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8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8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8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8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8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8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8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8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8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8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8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8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8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8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8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8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8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8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8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8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8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8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8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8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8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8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8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8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8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8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8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8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8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8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8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8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8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8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8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8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8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8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8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8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8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8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8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8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8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8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8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8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8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8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8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8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8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8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8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8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8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8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8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8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8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8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8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8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8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8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8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8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8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8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8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8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8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8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8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8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6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9">
        <f>COUNTIF(M5:M6004,"?")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0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0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0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0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0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0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0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0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0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0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0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0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0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0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0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0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0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0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0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0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0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0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0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0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0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0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0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0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0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0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0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0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0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0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0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0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0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0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2">
        <f>IF('VALOR POR PL'!Q11="",'VALOR POR PL'!C11,'VALOR POR PL'!Q11)</f>
        <v/>
      </c>
      <c r="B47" s="52">
        <f>B5</f>
        <v/>
      </c>
      <c r="C47" s="70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2">
        <f>B6</f>
        <v/>
      </c>
      <c r="C48" s="70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2">
        <f>B7</f>
        <v/>
      </c>
      <c r="C49" s="70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2">
        <f>B8</f>
        <v/>
      </c>
      <c r="C50" s="70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2">
        <f>B9</f>
        <v/>
      </c>
      <c r="C51" s="70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2">
        <f>B10</f>
        <v/>
      </c>
      <c r="C52" s="70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2">
        <f>B11</f>
        <v/>
      </c>
      <c r="C53" s="70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2">
        <f>B12</f>
        <v/>
      </c>
      <c r="C54" s="70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2">
        <f>B13</f>
        <v/>
      </c>
      <c r="C55" s="70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2">
        <f>B14</f>
        <v/>
      </c>
      <c r="C56" s="70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2">
        <f>B15</f>
        <v/>
      </c>
      <c r="C57" s="70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2">
        <f>B16</f>
        <v/>
      </c>
      <c r="C58" s="70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2">
        <f>B17</f>
        <v/>
      </c>
      <c r="C59" s="70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2">
        <f>B18</f>
        <v/>
      </c>
      <c r="C60" s="70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2">
        <f>B19</f>
        <v/>
      </c>
      <c r="C61" s="70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2">
        <f>B20</f>
        <v/>
      </c>
      <c r="C62" s="70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2">
        <f>B21</f>
        <v/>
      </c>
      <c r="C63" s="70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2">
        <f>B22</f>
        <v/>
      </c>
      <c r="C64" s="70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2">
        <f>B23</f>
        <v/>
      </c>
      <c r="C65" s="70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2">
        <f>B24</f>
        <v/>
      </c>
      <c r="C66" s="70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2">
        <f>B25</f>
        <v/>
      </c>
      <c r="C67" s="70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2">
        <f>B26</f>
        <v/>
      </c>
      <c r="C68" s="70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2">
        <f>B27</f>
        <v/>
      </c>
      <c r="C69" s="70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2">
        <f>B28</f>
        <v/>
      </c>
      <c r="C70" s="70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2">
        <f>B29</f>
        <v/>
      </c>
      <c r="C71" s="70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2">
        <f>B30</f>
        <v/>
      </c>
      <c r="C72" s="70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2">
        <f>B31</f>
        <v/>
      </c>
      <c r="C73" s="70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2">
        <f>B32</f>
        <v/>
      </c>
      <c r="C74" s="70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2">
        <f>B33</f>
        <v/>
      </c>
      <c r="C75" s="70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2">
        <f>B34</f>
        <v/>
      </c>
      <c r="C76" s="70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2">
        <f>B35</f>
        <v/>
      </c>
      <c r="C77" s="70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2">
        <f>B36</f>
        <v/>
      </c>
      <c r="C78" s="70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2">
        <f>B37</f>
        <v/>
      </c>
      <c r="C79" s="70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2">
        <f>B38</f>
        <v/>
      </c>
      <c r="C80" s="70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2">
        <f>B39</f>
        <v/>
      </c>
      <c r="C81" s="70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2">
        <f>B40</f>
        <v/>
      </c>
      <c r="C82" s="70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2">
        <f>B41</f>
        <v/>
      </c>
      <c r="C83" s="70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2">
        <f>B42</f>
        <v/>
      </c>
      <c r="C84" s="70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BZ5" s="50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BZ6" s="50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BZ7" s="50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BZ8" s="50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BZ9" s="50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BZ10" s="50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BZ11" s="50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BZ12" s="50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BZ13" s="50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BZ14" s="50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BZ15" s="50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BZ16" s="50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BZ17" s="50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BZ18" s="50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BZ19" s="50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BZ20" s="50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BZ21" s="50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BZ22" s="50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BZ23" s="50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BZ24" s="50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BZ25" s="50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BZ26" s="50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BZ27" s="50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BZ28" s="50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BZ29" s="50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BZ30" s="50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BZ31" s="50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BZ32" s="50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BZ33" s="50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BZ34" s="50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BZ35" s="50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BZ36" s="50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BZ37" s="50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BZ38" s="50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BZ39" s="50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BZ40" s="50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BZ41" s="50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BZ42" s="50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7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HISTORICOS'!D5)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28">
        <f>'CP RESUMO'!D5</f>
        <v/>
      </c>
      <c r="N5" s="129" t="n">
        <v>0</v>
      </c>
      <c r="O5" s="12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HISTORICOS'!E5)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PL'!H11</f>
        <v/>
      </c>
      <c r="L6" s="50">
        <f>C6/IF(B6&lt;='VALOR POR PL'!$P$5,IFERROR(INDEX('"INCC-FGV"'!$B$2:$B$800,MATCH(B6,'"INCC-FGV"'!$A$2:$A$800,0)),$K$2),$K$2)</f>
        <v/>
      </c>
      <c r="M6" s="128">
        <f>'CP RESUMO'!E5</f>
        <v/>
      </c>
      <c r="N6" s="129">
        <f>MAX(0,M6-M5)</f>
        <v/>
      </c>
      <c r="O6" s="12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HISTORICOS'!F5)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RESUMO'!F5</f>
        <v/>
      </c>
      <c r="N7" s="129">
        <f>MAX(0,M7-M6)</f>
        <v/>
      </c>
      <c r="O7" s="12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HISTORICOS'!G5)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RESUMO'!G5</f>
        <v/>
      </c>
      <c r="N8" s="129">
        <f>MAX(0,M8-M7)</f>
        <v/>
      </c>
      <c r="O8" s="12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HISTORICOS'!H5)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RESUMO'!H5</f>
        <v/>
      </c>
      <c r="N9" s="129">
        <f>MAX(0,M9-M8)</f>
        <v/>
      </c>
      <c r="O9" s="12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HISTORICOS'!I5)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RESUMO'!I5</f>
        <v/>
      </c>
      <c r="N10" s="129">
        <f>MAX(0,M10-M9)</f>
        <v/>
      </c>
      <c r="O10" s="12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HISTORICOS'!J5)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RESUMO'!J5</f>
        <v/>
      </c>
      <c r="N11" s="129">
        <f>MAX(0,M11-M10)</f>
        <v/>
      </c>
      <c r="O11" s="12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HISTORICOS'!K5)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RESUMO'!K5</f>
        <v/>
      </c>
      <c r="N12" s="129">
        <f>MAX(0,M12-M11)</f>
        <v/>
      </c>
      <c r="O12" s="12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HISTORICOS'!L5)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PL'!I11</f>
        <v/>
      </c>
      <c r="L13" s="50">
        <f>C13/IF(B13&lt;='VALOR POR PL'!$P$5,IFERROR(INDEX('"INCC-FGV"'!$B$2:$B$800,MATCH(B13,'"INCC-FGV"'!$A$2:$A$800,0)),$K$2),$K$2)</f>
        <v/>
      </c>
      <c r="M13" s="128">
        <f>'CP RESUMO'!L5</f>
        <v/>
      </c>
      <c r="N13" s="129">
        <f>MAX(0,M13-M12)</f>
        <v/>
      </c>
      <c r="O13" s="12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HISTORICOS'!M5)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RESUMO'!M5</f>
        <v/>
      </c>
      <c r="N14" s="129">
        <f>MAX(0,M14-M13)</f>
        <v/>
      </c>
      <c r="O14" s="12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HISTORICOS'!N5)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RESUMO'!N5</f>
        <v/>
      </c>
      <c r="N15" s="129">
        <f>MAX(0,M15-M14)</f>
        <v/>
      </c>
      <c r="O15" s="12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HISTORICOS'!O5)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RESUMO'!O5</f>
        <v/>
      </c>
      <c r="N16" s="129">
        <f>MAX(0,M16-M15)</f>
        <v/>
      </c>
      <c r="O16" s="12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HISTORICOS'!P5)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RESUMO'!P5</f>
        <v/>
      </c>
      <c r="N17" s="129">
        <f>MAX(0,M17-M16)</f>
        <v/>
      </c>
      <c r="O17" s="12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HISTORICOS'!Q5)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RESUMO'!Q5</f>
        <v/>
      </c>
      <c r="N18" s="129">
        <f>MAX(0,M18-M17)</f>
        <v/>
      </c>
      <c r="O18" s="12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HISTORICOS'!R5)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RESUMO'!R5</f>
        <v/>
      </c>
      <c r="N19" s="129">
        <f>MAX(0,M19-M18)</f>
        <v/>
      </c>
      <c r="O19" s="12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HISTORICOS'!S5)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RESUMO'!S5</f>
        <v/>
      </c>
      <c r="N20" s="129">
        <f>MAX(0,M20-M19)</f>
        <v/>
      </c>
      <c r="O20" s="12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HISTORICOS'!T5)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RESUMO'!T5</f>
        <v/>
      </c>
      <c r="N21" s="129">
        <f>MAX(0,M21-M20)</f>
        <v/>
      </c>
      <c r="O21" s="12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HISTORICOS'!U5)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RESUMO'!U5</f>
        <v/>
      </c>
      <c r="N22" s="129">
        <f>MAX(0,M22-M21)</f>
        <v/>
      </c>
      <c r="O22" s="12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HISTORICOS'!V5)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RESUMO'!V5</f>
        <v/>
      </c>
      <c r="N23" s="129">
        <f>MAX(0,M23-M22)</f>
        <v/>
      </c>
      <c r="O23" s="12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HISTORICOS'!W5)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RESUMO'!W5</f>
        <v/>
      </c>
      <c r="N24" s="129">
        <f>MAX(0,M24-M23)</f>
        <v/>
      </c>
      <c r="O24" s="12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HISTORICOS'!X5)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RESUMO'!X5</f>
        <v/>
      </c>
      <c r="N25" s="129">
        <f>MAX(0,M25-M24)</f>
        <v/>
      </c>
      <c r="O25" s="12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HISTORICOS'!Y5)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RESUMO'!Y5</f>
        <v/>
      </c>
      <c r="N26" s="129">
        <f>MAX(0,M26-M25)</f>
        <v/>
      </c>
      <c r="O26" s="12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HISTORICOS'!Z5)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RESUMO'!Z5</f>
        <v/>
      </c>
      <c r="N27" s="129">
        <f>MAX(0,M27-M26)</f>
        <v/>
      </c>
      <c r="O27" s="12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HISTORICOS'!AA5)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RESUMO'!AA5</f>
        <v/>
      </c>
      <c r="N28" s="129">
        <f>MAX(0,M28-M27)</f>
        <v/>
      </c>
      <c r="O28" s="12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HISTORICOS'!AB5)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RESUMO'!AB5</f>
        <v/>
      </c>
      <c r="N29" s="129">
        <f>MAX(0,M29-M28)</f>
        <v/>
      </c>
      <c r="O29" s="12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HISTORICOS'!AC5)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RESUMO'!AC5</f>
        <v/>
      </c>
      <c r="N30" s="129">
        <f>MAX(0,M30-M29)</f>
        <v/>
      </c>
      <c r="O30" s="12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HISTORICOS'!AD5)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RESUMO'!AD5</f>
        <v/>
      </c>
      <c r="N31" s="129">
        <f>MAX(0,M31-M30)</f>
        <v/>
      </c>
      <c r="O31" s="12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HISTORICOS'!AE5)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RESUMO'!AE5</f>
        <v/>
      </c>
      <c r="N32" s="129">
        <f>MAX(0,M32-M31)</f>
        <v/>
      </c>
      <c r="O32" s="12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HISTORICOS'!AF5)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RESUMO'!AF5</f>
        <v/>
      </c>
      <c r="N33" s="129">
        <f>MAX(0,M33-M32)</f>
        <v/>
      </c>
      <c r="O33" s="12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HISTORICOS'!AG5)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RESUMO'!AG5</f>
        <v/>
      </c>
      <c r="N34" s="129">
        <f>MAX(0,M34-M33)</f>
        <v/>
      </c>
      <c r="O34" s="12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HISTORICOS'!AH5)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RESUMO'!AH5</f>
        <v/>
      </c>
      <c r="N35" s="129">
        <f>MAX(0,M35-M34)</f>
        <v/>
      </c>
      <c r="O35" s="12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HISTORICOS'!AI5)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RESUMO'!AI5</f>
        <v/>
      </c>
      <c r="N36" s="129">
        <f>MAX(0,M36-M35)</f>
        <v/>
      </c>
      <c r="O36" s="12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HISTORICOS'!AJ5)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RESUMO'!AJ5</f>
        <v/>
      </c>
      <c r="N37" s="129">
        <f>MAX(0,M37-M36)</f>
        <v/>
      </c>
      <c r="O37" s="12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HISTORICOS'!AK5)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RESUMO'!AK5</f>
        <v/>
      </c>
      <c r="N38" s="129">
        <f>MAX(0,M38-M37)</f>
        <v/>
      </c>
      <c r="O38" s="12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HISTORICOS'!AL5)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RESUMO'!AL5</f>
        <v/>
      </c>
      <c r="N39" s="129">
        <f>MAX(0,M39-M38)</f>
        <v/>
      </c>
      <c r="O39" s="12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HISTORICOS'!AM5)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RESUMO'!AM5</f>
        <v/>
      </c>
      <c r="N40" s="129">
        <f>MAX(0,M40-M39)</f>
        <v/>
      </c>
      <c r="O40" s="12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HISTORICOS'!AN5)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RESUMO'!AN5</f>
        <v/>
      </c>
      <c r="N41" s="129">
        <f>MAX(0,M41-M40)</f>
        <v/>
      </c>
      <c r="O41" s="12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HISTORICOS'!AO5)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RESUMO'!AO5</f>
        <v/>
      </c>
      <c r="N42" s="129">
        <f>MAX(0,M42-M41)</f>
        <v/>
      </c>
      <c r="O42" s="12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HISTORICOS'!AP5)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RESUMO'!AP5</f>
        <v/>
      </c>
      <c r="N43" s="129">
        <f>MAX(0,M43-M42)</f>
        <v/>
      </c>
      <c r="O43" s="12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HISTORICOS'!AQ5)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RESUMO'!AQ5</f>
        <v/>
      </c>
      <c r="N44" s="129">
        <f>MAX(0,M44-M43)</f>
        <v/>
      </c>
      <c r="O44" s="12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HISTORICOS'!AR5)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RESUMO'!AR5</f>
        <v/>
      </c>
      <c r="N45" s="129">
        <f>MAX(0,M45-M44)</f>
        <v/>
      </c>
      <c r="O45" s="12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HISTORICOS'!AS5)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RESUMO'!AS5</f>
        <v/>
      </c>
      <c r="N46" s="129">
        <f>MAX(0,M46-M45)</f>
        <v/>
      </c>
      <c r="O46" s="12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HISTORICOS'!AT5)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RESUMO'!AT5</f>
        <v/>
      </c>
      <c r="N47" s="129">
        <f>MAX(0,M47-M46)</f>
        <v/>
      </c>
      <c r="O47" s="12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HISTORICOS'!AU5)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RESUMO'!AU5</f>
        <v/>
      </c>
      <c r="N48" s="129">
        <f>MAX(0,M48-M47)</f>
        <v/>
      </c>
      <c r="O48" s="12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HISTORICOS'!AV5)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RESUMO'!AV5</f>
        <v/>
      </c>
      <c r="N49" s="129">
        <f>MAX(0,M49-M48)</f>
        <v/>
      </c>
      <c r="O49" s="12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HISTORICOS'!AW5)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RESUMO'!AW5</f>
        <v/>
      </c>
      <c r="N50" s="129">
        <f>MAX(0,M50-M49)</f>
        <v/>
      </c>
      <c r="O50" s="12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HISTORICOS'!AX5)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RESUMO'!AX5</f>
        <v/>
      </c>
      <c r="N51" s="129">
        <f>MAX(0,M51-M50)</f>
        <v/>
      </c>
      <c r="O51" s="12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HISTORICOS'!AY5)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RESUMO'!AY5</f>
        <v/>
      </c>
      <c r="N52" s="129">
        <f>MAX(0,M52-M51)</f>
        <v/>
      </c>
      <c r="O52" s="12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HISTORICOS'!AZ5)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RESUMO'!AZ5</f>
        <v/>
      </c>
      <c r="N53" s="129">
        <f>MAX(0,M53-M52)</f>
        <v/>
      </c>
      <c r="O53" s="12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HISTORICOS'!BA5)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RESUMO'!BA5</f>
        <v/>
      </c>
      <c r="N54" s="129">
        <f>MAX(0,M54-M53)</f>
        <v/>
      </c>
      <c r="O54" s="12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HISTORICOS'!BB5)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RESUMO'!BB5</f>
        <v/>
      </c>
      <c r="N55" s="129">
        <f>MAX(0,M55-M54)</f>
        <v/>
      </c>
      <c r="O55" s="12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HISTORICOS'!BC5)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RESUMO'!BC5</f>
        <v/>
      </c>
      <c r="N56" s="129">
        <f>MAX(0,M56-M55)</f>
        <v/>
      </c>
      <c r="O56" s="12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HISTORICOS'!BD5)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RESUMO'!BD5</f>
        <v/>
      </c>
      <c r="N57" s="129">
        <f>MAX(0,M57-M56)</f>
        <v/>
      </c>
      <c r="O57" s="12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HISTORICOS'!BE5)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RESUMO'!BE5</f>
        <v/>
      </c>
      <c r="N58" s="129">
        <f>MAX(0,M58-M57)</f>
        <v/>
      </c>
      <c r="O58" s="12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HISTORICOS'!BF5)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RESUMO'!BF5</f>
        <v/>
      </c>
      <c r="N59" s="129">
        <f>MAX(0,M59-M58)</f>
        <v/>
      </c>
      <c r="O59" s="12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HISTORICOS'!BG5)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RESUMO'!BG5</f>
        <v/>
      </c>
      <c r="N60" s="129">
        <f>MAX(0,M60-M59)</f>
        <v/>
      </c>
      <c r="O60" s="12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HISTORICOS'!BH5)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RESUMO'!BH5</f>
        <v/>
      </c>
      <c r="N61" s="129">
        <f>MAX(0,M61-M60)</f>
        <v/>
      </c>
      <c r="O61" s="12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HISTORICOS'!BI5)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RESUMO'!BI5</f>
        <v/>
      </c>
      <c r="N62" s="129">
        <f>MAX(0,M62-M61)</f>
        <v/>
      </c>
      <c r="O62" s="12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HISTORICOS'!BJ5)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RESUMO'!BJ5</f>
        <v/>
      </c>
      <c r="N63" s="129">
        <f>MAX(0,M63-M62)</f>
        <v/>
      </c>
      <c r="O63" s="12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HISTORICOS'!BK5)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RESUMO'!BK5</f>
        <v/>
      </c>
      <c r="N64" s="129">
        <f>MAX(0,M64-M63)</f>
        <v/>
      </c>
      <c r="O64" s="12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HISTORICOS'!BL5)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RESUMO'!BL5</f>
        <v/>
      </c>
      <c r="N65" s="129">
        <f>MAX(0,M65-M64)</f>
        <v/>
      </c>
      <c r="O65" s="12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HISTORICOS'!BM5)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RESUMO'!BM5</f>
        <v/>
      </c>
      <c r="N66" s="129">
        <f>MAX(0,M66-M65)</f>
        <v/>
      </c>
      <c r="O66" s="12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HISTORICOS'!BN5)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RESUMO'!BN5</f>
        <v/>
      </c>
      <c r="N67" s="129">
        <f>MAX(0,M67-M66)</f>
        <v/>
      </c>
      <c r="O67" s="12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HISTORICOS'!BO5)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RESUMO'!BO5</f>
        <v/>
      </c>
      <c r="N68" s="129">
        <f>MAX(0,M68-M67)</f>
        <v/>
      </c>
      <c r="O68" s="12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HISTORICOS'!BP5)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RESUMO'!BP5</f>
        <v/>
      </c>
      <c r="N69" s="129">
        <f>MAX(0,M69-M68)</f>
        <v/>
      </c>
      <c r="O69" s="12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HISTORICOS'!BQ5)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RESUMO'!BQ5</f>
        <v/>
      </c>
      <c r="N70" s="129">
        <f>MAX(0,M70-M69)</f>
        <v/>
      </c>
      <c r="O70" s="12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HISTORICOS'!BR5)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RESUMO'!BR5</f>
        <v/>
      </c>
      <c r="N71" s="129">
        <f>MAX(0,M71-M70)</f>
        <v/>
      </c>
      <c r="O71" s="12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HISTORICOS'!BS5)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RESUMO'!BS5</f>
        <v/>
      </c>
      <c r="N72" s="129">
        <f>MAX(0,M72-M71)</f>
        <v/>
      </c>
      <c r="O72" s="12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HISTORICOS'!BT5)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RESUMO'!BT5</f>
        <v/>
      </c>
      <c r="N73" s="129">
        <f>MAX(0,M73-M72)</f>
        <v/>
      </c>
      <c r="O73" s="12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HISTORICOS'!BU5)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RESUMO'!BU5</f>
        <v/>
      </c>
      <c r="N74" s="129">
        <f>MAX(0,M74-M73)</f>
        <v/>
      </c>
      <c r="O74" s="12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HISTORICOS'!BV5)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RESUMO'!BV5</f>
        <v/>
      </c>
      <c r="N75" s="129">
        <f>MAX(0,M75-M74)</f>
        <v/>
      </c>
      <c r="O75" s="12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HISTORICOS'!BW5)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RESUMO'!BW5</f>
        <v/>
      </c>
      <c r="N76" s="129">
        <f>MAX(0,M76-M75)</f>
        <v/>
      </c>
      <c r="O76" s="12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HISTORICOS'!D42)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28">
        <f>'CP RESUMO'!D42</f>
        <v/>
      </c>
      <c r="N5" s="129" t="n">
        <v>0</v>
      </c>
      <c r="O5" s="12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HISTORICOS'!E42)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PL'!H48</f>
        <v/>
      </c>
      <c r="L6" s="50">
        <f>C6/IF(B6&lt;='VALOR POR PL'!$P$5,IFERROR(INDEX('"INCC-FGV"'!$B$2:$B$800,MATCH(B6,'"INCC-FGV"'!$A$2:$A$800,0)),$K$2),$K$2)</f>
        <v/>
      </c>
      <c r="M6" s="128">
        <f>'CP RESUMO'!E42</f>
        <v/>
      </c>
      <c r="N6" s="129">
        <f>MAX(0,M6-M5)</f>
        <v/>
      </c>
      <c r="O6" s="12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HISTORICOS'!F42)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RESUMO'!F42</f>
        <v/>
      </c>
      <c r="N7" s="129">
        <f>MAX(0,M7-M6)</f>
        <v/>
      </c>
      <c r="O7" s="12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HISTORICOS'!G42)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RESUMO'!G42</f>
        <v/>
      </c>
      <c r="N8" s="129">
        <f>MAX(0,M8-M7)</f>
        <v/>
      </c>
      <c r="O8" s="12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HISTORICOS'!H42)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RESUMO'!H42</f>
        <v/>
      </c>
      <c r="N9" s="129">
        <f>MAX(0,M9-M8)</f>
        <v/>
      </c>
      <c r="O9" s="12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HISTORICOS'!I42)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RESUMO'!I42</f>
        <v/>
      </c>
      <c r="N10" s="129">
        <f>MAX(0,M10-M9)</f>
        <v/>
      </c>
      <c r="O10" s="12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HISTORICOS'!J42)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RESUMO'!J42</f>
        <v/>
      </c>
      <c r="N11" s="129">
        <f>MAX(0,M11-M10)</f>
        <v/>
      </c>
      <c r="O11" s="12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HISTORICOS'!K42)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RESUMO'!K42</f>
        <v/>
      </c>
      <c r="N12" s="129">
        <f>MAX(0,M12-M11)</f>
        <v/>
      </c>
      <c r="O12" s="12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HISTORICOS'!L42)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PL'!I48</f>
        <v/>
      </c>
      <c r="L13" s="50">
        <f>C13/IF(B13&lt;='VALOR POR PL'!$P$5,IFERROR(INDEX('"INCC-FGV"'!$B$2:$B$800,MATCH(B13,'"INCC-FGV"'!$A$2:$A$800,0)),$K$2),$K$2)</f>
        <v/>
      </c>
      <c r="M13" s="128">
        <f>'CP RESUMO'!L42</f>
        <v/>
      </c>
      <c r="N13" s="129">
        <f>MAX(0,M13-M12)</f>
        <v/>
      </c>
      <c r="O13" s="12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HISTORICOS'!M42)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RESUMO'!M42</f>
        <v/>
      </c>
      <c r="N14" s="129">
        <f>MAX(0,M14-M13)</f>
        <v/>
      </c>
      <c r="O14" s="12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HISTORICOS'!N42)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RESUMO'!N42</f>
        <v/>
      </c>
      <c r="N15" s="129">
        <f>MAX(0,M15-M14)</f>
        <v/>
      </c>
      <c r="O15" s="12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HISTORICOS'!O42)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RESUMO'!O42</f>
        <v/>
      </c>
      <c r="N16" s="129">
        <f>MAX(0,M16-M15)</f>
        <v/>
      </c>
      <c r="O16" s="12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HISTORICOS'!P42)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RESUMO'!P42</f>
        <v/>
      </c>
      <c r="N17" s="129">
        <f>MAX(0,M17-M16)</f>
        <v/>
      </c>
      <c r="O17" s="12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HISTORICOS'!Q42)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RESUMO'!Q42</f>
        <v/>
      </c>
      <c r="N18" s="129">
        <f>MAX(0,M18-M17)</f>
        <v/>
      </c>
      <c r="O18" s="12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HISTORICOS'!R42)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RESUMO'!R42</f>
        <v/>
      </c>
      <c r="N19" s="129">
        <f>MAX(0,M19-M18)</f>
        <v/>
      </c>
      <c r="O19" s="12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HISTORICOS'!S42)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RESUMO'!S42</f>
        <v/>
      </c>
      <c r="N20" s="129">
        <f>MAX(0,M20-M19)</f>
        <v/>
      </c>
      <c r="O20" s="12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HISTORICOS'!T42)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RESUMO'!T42</f>
        <v/>
      </c>
      <c r="N21" s="129">
        <f>MAX(0,M21-M20)</f>
        <v/>
      </c>
      <c r="O21" s="12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HISTORICOS'!U42)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RESUMO'!U42</f>
        <v/>
      </c>
      <c r="N22" s="129">
        <f>MAX(0,M22-M21)</f>
        <v/>
      </c>
      <c r="O22" s="12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HISTORICOS'!V42)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RESUMO'!V42</f>
        <v/>
      </c>
      <c r="N23" s="129">
        <f>MAX(0,M23-M22)</f>
        <v/>
      </c>
      <c r="O23" s="12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HISTORICOS'!W42)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Somente o incorrido no ERP: a meta em INCC (VALOR POR PL!H48) é o próprio incorrido em INCC, sem previsão futura.</t>
        </is>
      </c>
      <c r="L24" s="50">
        <f>C24/IF(B24&lt;='VALOR POR PL'!$P$5,IFERROR(INDEX('"INCC-FGV"'!$B$2:$B$800,MATCH(B24,'"INCC-FGV"'!$A$2:$A$800,0)),$K$2),$K$2)</f>
        <v/>
      </c>
      <c r="M24" s="128">
        <f>'CP RESUMO'!W42</f>
        <v/>
      </c>
      <c r="N24" s="129">
        <f>MAX(0,M24-M23)</f>
        <v/>
      </c>
      <c r="O24" s="12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HISTORICOS'!X42)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RESUMO'!X42</f>
        <v/>
      </c>
      <c r="N25" s="129">
        <f>MAX(0,M25-M24)</f>
        <v/>
      </c>
      <c r="O25" s="12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HISTORICOS'!Y42)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RESUMO'!Y42</f>
        <v/>
      </c>
      <c r="N26" s="129">
        <f>MAX(0,M26-M25)</f>
        <v/>
      </c>
      <c r="O26" s="12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HISTORICOS'!Z42)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RESUMO'!Z42</f>
        <v/>
      </c>
      <c r="N27" s="129">
        <f>MAX(0,M27-M26)</f>
        <v/>
      </c>
      <c r="O27" s="12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HISTORICOS'!AA42)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RESUMO'!AA42</f>
        <v/>
      </c>
      <c r="N28" s="129">
        <f>MAX(0,M28-M27)</f>
        <v/>
      </c>
      <c r="O28" s="12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HISTORICOS'!AB42)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RESUMO'!AB42</f>
        <v/>
      </c>
      <c r="N29" s="129">
        <f>MAX(0,M29-M28)</f>
        <v/>
      </c>
      <c r="O29" s="12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HISTORICOS'!AC42)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RESUMO'!AC42</f>
        <v/>
      </c>
      <c r="N30" s="129">
        <f>MAX(0,M30-M29)</f>
        <v/>
      </c>
      <c r="O30" s="12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HISTORICOS'!AD42)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RESUMO'!AD42</f>
        <v/>
      </c>
      <c r="N31" s="129">
        <f>MAX(0,M31-M30)</f>
        <v/>
      </c>
      <c r="O31" s="12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HISTORICOS'!AE42)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RESUMO'!AE42</f>
        <v/>
      </c>
      <c r="N32" s="129">
        <f>MAX(0,M32-M31)</f>
        <v/>
      </c>
      <c r="O32" s="12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HISTORICOS'!AF42)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RESUMO'!AF42</f>
        <v/>
      </c>
      <c r="N33" s="129">
        <f>MAX(0,M33-M32)</f>
        <v/>
      </c>
      <c r="O33" s="12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HISTORICOS'!AG42)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RESUMO'!AG42</f>
        <v/>
      </c>
      <c r="N34" s="129">
        <f>MAX(0,M34-M33)</f>
        <v/>
      </c>
      <c r="O34" s="12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HISTORICOS'!AH42)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RESUMO'!AH42</f>
        <v/>
      </c>
      <c r="N35" s="129">
        <f>MAX(0,M35-M34)</f>
        <v/>
      </c>
      <c r="O35" s="12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HISTORICOS'!AI42)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RESUMO'!AI42</f>
        <v/>
      </c>
      <c r="N36" s="129">
        <f>MAX(0,M36-M35)</f>
        <v/>
      </c>
      <c r="O36" s="12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HISTORICOS'!AJ42)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RESUMO'!AJ42</f>
        <v/>
      </c>
      <c r="N37" s="129">
        <f>MAX(0,M37-M36)</f>
        <v/>
      </c>
      <c r="O37" s="12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HISTORICOS'!AK42)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RESUMO'!AK42</f>
        <v/>
      </c>
      <c r="N38" s="129">
        <f>MAX(0,M38-M37)</f>
        <v/>
      </c>
      <c r="O38" s="12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HISTORICOS'!AL42)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RESUMO'!AL42</f>
        <v/>
      </c>
      <c r="N39" s="129">
        <f>MAX(0,M39-M38)</f>
        <v/>
      </c>
      <c r="O39" s="12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HISTORICOS'!AM42)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RESUMO'!AM42</f>
        <v/>
      </c>
      <c r="N40" s="129">
        <f>MAX(0,M40-M39)</f>
        <v/>
      </c>
      <c r="O40" s="12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HISTORICOS'!AN42)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RESUMO'!AN42</f>
        <v/>
      </c>
      <c r="N41" s="129">
        <f>MAX(0,M41-M40)</f>
        <v/>
      </c>
      <c r="O41" s="12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HISTORICOS'!AO42)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RESUMO'!AO42</f>
        <v/>
      </c>
      <c r="N42" s="129">
        <f>MAX(0,M42-M41)</f>
        <v/>
      </c>
      <c r="O42" s="12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HISTORICOS'!AP42)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RESUMO'!AP42</f>
        <v/>
      </c>
      <c r="N43" s="129">
        <f>MAX(0,M43-M42)</f>
        <v/>
      </c>
      <c r="O43" s="12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HISTORICOS'!AQ42)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RESUMO'!AQ42</f>
        <v/>
      </c>
      <c r="N44" s="129">
        <f>MAX(0,M44-M43)</f>
        <v/>
      </c>
      <c r="O44" s="12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HISTORICOS'!AR42)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RESUMO'!AR42</f>
        <v/>
      </c>
      <c r="N45" s="129">
        <f>MAX(0,M45-M44)</f>
        <v/>
      </c>
      <c r="O45" s="12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HISTORICOS'!AS42)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RESUMO'!AS42</f>
        <v/>
      </c>
      <c r="N46" s="129">
        <f>MAX(0,M46-M45)</f>
        <v/>
      </c>
      <c r="O46" s="12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HISTORICOS'!AT42)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RESUMO'!AT42</f>
        <v/>
      </c>
      <c r="N47" s="129">
        <f>MAX(0,M47-M46)</f>
        <v/>
      </c>
      <c r="O47" s="12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HISTORICOS'!AU42)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RESUMO'!AU42</f>
        <v/>
      </c>
      <c r="N48" s="129">
        <f>MAX(0,M48-M47)</f>
        <v/>
      </c>
      <c r="O48" s="12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HISTORICOS'!AV42)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RESUMO'!AV42</f>
        <v/>
      </c>
      <c r="N49" s="129">
        <f>MAX(0,M49-M48)</f>
        <v/>
      </c>
      <c r="O49" s="12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HISTORICOS'!AW42)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RESUMO'!AW42</f>
        <v/>
      </c>
      <c r="N50" s="129">
        <f>MAX(0,M50-M49)</f>
        <v/>
      </c>
      <c r="O50" s="12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HISTORICOS'!AX42)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RESUMO'!AX42</f>
        <v/>
      </c>
      <c r="N51" s="129">
        <f>MAX(0,M51-M50)</f>
        <v/>
      </c>
      <c r="O51" s="12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HISTORICOS'!AY42)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RESUMO'!AY42</f>
        <v/>
      </c>
      <c r="N52" s="129">
        <f>MAX(0,M52-M51)</f>
        <v/>
      </c>
      <c r="O52" s="12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HISTORICOS'!AZ42)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RESUMO'!AZ42</f>
        <v/>
      </c>
      <c r="N53" s="129">
        <f>MAX(0,M53-M52)</f>
        <v/>
      </c>
      <c r="O53" s="12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HISTORICOS'!BA42)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RESUMO'!BA42</f>
        <v/>
      </c>
      <c r="N54" s="129">
        <f>MAX(0,M54-M53)</f>
        <v/>
      </c>
      <c r="O54" s="12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HISTORICOS'!BB42)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RESUMO'!BB42</f>
        <v/>
      </c>
      <c r="N55" s="129">
        <f>MAX(0,M55-M54)</f>
        <v/>
      </c>
      <c r="O55" s="12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HISTORICOS'!BC42)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RESUMO'!BC42</f>
        <v/>
      </c>
      <c r="N56" s="129">
        <f>MAX(0,M56-M55)</f>
        <v/>
      </c>
      <c r="O56" s="12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HISTORICOS'!BD42)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RESUMO'!BD42</f>
        <v/>
      </c>
      <c r="N57" s="129">
        <f>MAX(0,M57-M56)</f>
        <v/>
      </c>
      <c r="O57" s="12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HISTORICOS'!BE42)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RESUMO'!BE42</f>
        <v/>
      </c>
      <c r="N58" s="129">
        <f>MAX(0,M58-M57)</f>
        <v/>
      </c>
      <c r="O58" s="12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HISTORICOS'!BF42)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RESUMO'!BF42</f>
        <v/>
      </c>
      <c r="N59" s="129">
        <f>MAX(0,M59-M58)</f>
        <v/>
      </c>
      <c r="O59" s="12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HISTORICOS'!BG42)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RESUMO'!BG42</f>
        <v/>
      </c>
      <c r="N60" s="129">
        <f>MAX(0,M60-M59)</f>
        <v/>
      </c>
      <c r="O60" s="12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HISTORICOS'!BH42)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RESUMO'!BH42</f>
        <v/>
      </c>
      <c r="N61" s="129">
        <f>MAX(0,M61-M60)</f>
        <v/>
      </c>
      <c r="O61" s="12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HISTORICOS'!BI42)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RESUMO'!BI42</f>
        <v/>
      </c>
      <c r="N62" s="129">
        <f>MAX(0,M62-M61)</f>
        <v/>
      </c>
      <c r="O62" s="12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HISTORICOS'!BJ42)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RESUMO'!BJ42</f>
        <v/>
      </c>
      <c r="N63" s="129">
        <f>MAX(0,M63-M62)</f>
        <v/>
      </c>
      <c r="O63" s="12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HISTORICOS'!BK42)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RESUMO'!BK42</f>
        <v/>
      </c>
      <c r="N64" s="129">
        <f>MAX(0,M64-M63)</f>
        <v/>
      </c>
      <c r="O64" s="12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HISTORICOS'!BL42)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RESUMO'!BL42</f>
        <v/>
      </c>
      <c r="N65" s="129">
        <f>MAX(0,M65-M64)</f>
        <v/>
      </c>
      <c r="O65" s="12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HISTORICOS'!BM42)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RESUMO'!BM42</f>
        <v/>
      </c>
      <c r="N66" s="129">
        <f>MAX(0,M66-M65)</f>
        <v/>
      </c>
      <c r="O66" s="12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HISTORICOS'!BN42)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RESUMO'!BN42</f>
        <v/>
      </c>
      <c r="N67" s="129">
        <f>MAX(0,M67-M66)</f>
        <v/>
      </c>
      <c r="O67" s="12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HISTORICOS'!BO42)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RESUMO'!BO42</f>
        <v/>
      </c>
      <c r="N68" s="129">
        <f>MAX(0,M68-M67)</f>
        <v/>
      </c>
      <c r="O68" s="12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HISTORICOS'!BP42)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RESUMO'!BP42</f>
        <v/>
      </c>
      <c r="N69" s="129">
        <f>MAX(0,M69-M68)</f>
        <v/>
      </c>
      <c r="O69" s="12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HISTORICOS'!BQ42)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RESUMO'!BQ42</f>
        <v/>
      </c>
      <c r="N70" s="129">
        <f>MAX(0,M70-M69)</f>
        <v/>
      </c>
      <c r="O70" s="12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HISTORICOS'!BR42)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RESUMO'!BR42</f>
        <v/>
      </c>
      <c r="N71" s="129">
        <f>MAX(0,M71-M70)</f>
        <v/>
      </c>
      <c r="O71" s="12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HISTORICOS'!BS42)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RESUMO'!BS42</f>
        <v/>
      </c>
      <c r="N72" s="129">
        <f>MAX(0,M72-M71)</f>
        <v/>
      </c>
      <c r="O72" s="12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HISTORICOS'!BT42)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RESUMO'!BT42</f>
        <v/>
      </c>
      <c r="N73" s="129">
        <f>MAX(0,M73-M72)</f>
        <v/>
      </c>
      <c r="O73" s="12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HISTORICOS'!BU42)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RESUMO'!BU42</f>
        <v/>
      </c>
      <c r="N74" s="129">
        <f>MAX(0,M74-M73)</f>
        <v/>
      </c>
      <c r="O74" s="12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HISTORICOS'!BV42)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RESUMO'!BV42</f>
        <v/>
      </c>
      <c r="N75" s="129">
        <f>MAX(0,M75-M74)</f>
        <v/>
      </c>
      <c r="O75" s="12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HISTORICOS'!BW42)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RESUMO'!BW42</f>
        <v/>
      </c>
      <c r="N76" s="129">
        <f>MAX(0,M76-M75)</f>
        <v/>
      </c>
      <c r="O76" s="12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HISTORICOS'!D6)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28">
        <f>'CP RESUMO'!D6</f>
        <v/>
      </c>
      <c r="N5" s="129" t="n">
        <v>0</v>
      </c>
      <c r="O5" s="12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HISTORICOS'!E6)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PL'!H12</f>
        <v/>
      </c>
      <c r="L6" s="50">
        <f>C6/IF(B6&lt;='VALOR POR PL'!$P$5,IFERROR(INDEX('"INCC-FGV"'!$B$2:$B$800,MATCH(B6,'"INCC-FGV"'!$A$2:$A$800,0)),$K$2),$K$2)</f>
        <v/>
      </c>
      <c r="M6" s="128">
        <f>'CP RESUMO'!E6</f>
        <v/>
      </c>
      <c r="N6" s="129">
        <f>MAX(0,M6-M5)</f>
        <v/>
      </c>
      <c r="O6" s="12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HISTORICOS'!F6)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RESUMO'!F6</f>
        <v/>
      </c>
      <c r="N7" s="129">
        <f>MAX(0,M7-M6)</f>
        <v/>
      </c>
      <c r="O7" s="12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HISTORICOS'!G6)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RESUMO'!G6</f>
        <v/>
      </c>
      <c r="N8" s="129">
        <f>MAX(0,M8-M7)</f>
        <v/>
      </c>
      <c r="O8" s="12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HISTORICOS'!H6)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RESUMO'!H6</f>
        <v/>
      </c>
      <c r="N9" s="129">
        <f>MAX(0,M9-M8)</f>
        <v/>
      </c>
      <c r="O9" s="12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HISTORICOS'!I6)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RESUMO'!I6</f>
        <v/>
      </c>
      <c r="N10" s="129">
        <f>MAX(0,M10-M9)</f>
        <v/>
      </c>
      <c r="O10" s="12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HISTORICOS'!J6)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RESUMO'!J6</f>
        <v/>
      </c>
      <c r="N11" s="129">
        <f>MAX(0,M11-M10)</f>
        <v/>
      </c>
      <c r="O11" s="12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HISTORICOS'!K6)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RESUMO'!K6</f>
        <v/>
      </c>
      <c r="N12" s="129">
        <f>MAX(0,M12-M11)</f>
        <v/>
      </c>
      <c r="O12" s="12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HISTORICOS'!L6)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PL'!I12</f>
        <v/>
      </c>
      <c r="L13" s="50">
        <f>C13/IF(B13&lt;='VALOR POR PL'!$P$5,IFERROR(INDEX('"INCC-FGV"'!$B$2:$B$800,MATCH(B13,'"INCC-FGV"'!$A$2:$A$800,0)),$K$2),$K$2)</f>
        <v/>
      </c>
      <c r="M13" s="128">
        <f>'CP RESUMO'!L6</f>
        <v/>
      </c>
      <c r="N13" s="129">
        <f>MAX(0,M13-M12)</f>
        <v/>
      </c>
      <c r="O13" s="12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HISTORICOS'!M6)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RESUMO'!M6</f>
        <v/>
      </c>
      <c r="N14" s="129">
        <f>MAX(0,M14-M13)</f>
        <v/>
      </c>
      <c r="O14" s="12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HISTORICOS'!N6)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RESUMO'!N6</f>
        <v/>
      </c>
      <c r="N15" s="129">
        <f>MAX(0,M15-M14)</f>
        <v/>
      </c>
      <c r="O15" s="12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HISTORICOS'!O6)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RESUMO'!O6</f>
        <v/>
      </c>
      <c r="N16" s="129">
        <f>MAX(0,M16-M15)</f>
        <v/>
      </c>
      <c r="O16" s="12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HISTORICOS'!P6)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RESUMO'!P6</f>
        <v/>
      </c>
      <c r="N17" s="129">
        <f>MAX(0,M17-M16)</f>
        <v/>
      </c>
      <c r="O17" s="12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HISTORICOS'!Q6)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RESUMO'!Q6</f>
        <v/>
      </c>
      <c r="N18" s="129">
        <f>MAX(0,M18-M17)</f>
        <v/>
      </c>
      <c r="O18" s="12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HISTORICOS'!R6)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RESUMO'!R6</f>
        <v/>
      </c>
      <c r="N19" s="129">
        <f>MAX(0,M19-M18)</f>
        <v/>
      </c>
      <c r="O19" s="12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HISTORICOS'!S6)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RESUMO'!S6</f>
        <v/>
      </c>
      <c r="N20" s="129">
        <f>MAX(0,M20-M19)</f>
        <v/>
      </c>
      <c r="O20" s="12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HISTORICOS'!T6)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RESUMO'!T6</f>
        <v/>
      </c>
      <c r="N21" s="129">
        <f>MAX(0,M21-M20)</f>
        <v/>
      </c>
      <c r="O21" s="12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HISTORICOS'!U6)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RESUMO'!U6</f>
        <v/>
      </c>
      <c r="N22" s="129">
        <f>MAX(0,M22-M21)</f>
        <v/>
      </c>
      <c r="O22" s="12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HISTORICOS'!V6)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RESUMO'!V6</f>
        <v/>
      </c>
      <c r="N23" s="129">
        <f>MAX(0,M23-M22)</f>
        <v/>
      </c>
      <c r="O23" s="12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HISTORICOS'!W6)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RESUMO'!W6</f>
        <v/>
      </c>
      <c r="N24" s="129">
        <f>MAX(0,M24-M23)</f>
        <v/>
      </c>
      <c r="O24" s="12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HISTORICOS'!X6)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RESUMO'!X6</f>
        <v/>
      </c>
      <c r="N25" s="129">
        <f>MAX(0,M25-M24)</f>
        <v/>
      </c>
      <c r="O25" s="12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HISTORICOS'!Y6)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RESUMO'!Y6</f>
        <v/>
      </c>
      <c r="N26" s="129">
        <f>MAX(0,M26-M25)</f>
        <v/>
      </c>
      <c r="O26" s="12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HISTORICOS'!Z6)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RESUMO'!Z6</f>
        <v/>
      </c>
      <c r="N27" s="129">
        <f>MAX(0,M27-M26)</f>
        <v/>
      </c>
      <c r="O27" s="12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HISTORICOS'!AA6)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RESUMO'!AA6</f>
        <v/>
      </c>
      <c r="N28" s="129">
        <f>MAX(0,M28-M27)</f>
        <v/>
      </c>
      <c r="O28" s="12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HISTORICOS'!AB6)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RESUMO'!AB6</f>
        <v/>
      </c>
      <c r="N29" s="129">
        <f>MAX(0,M29-M28)</f>
        <v/>
      </c>
      <c r="O29" s="12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HISTORICOS'!AC6)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RESUMO'!AC6</f>
        <v/>
      </c>
      <c r="N30" s="129">
        <f>MAX(0,M30-M29)</f>
        <v/>
      </c>
      <c r="O30" s="12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HISTORICOS'!AD6)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RESUMO'!AD6</f>
        <v/>
      </c>
      <c r="N31" s="129">
        <f>MAX(0,M31-M30)</f>
        <v/>
      </c>
      <c r="O31" s="12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HISTORICOS'!AE6)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RESUMO'!AE6</f>
        <v/>
      </c>
      <c r="N32" s="129">
        <f>MAX(0,M32-M31)</f>
        <v/>
      </c>
      <c r="O32" s="12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HISTORICOS'!AF6)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RESUMO'!AF6</f>
        <v/>
      </c>
      <c r="N33" s="129">
        <f>MAX(0,M33-M32)</f>
        <v/>
      </c>
      <c r="O33" s="12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HISTORICOS'!AG6)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RESUMO'!AG6</f>
        <v/>
      </c>
      <c r="N34" s="129">
        <f>MAX(0,M34-M33)</f>
        <v/>
      </c>
      <c r="O34" s="12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HISTORICOS'!AH6)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RESUMO'!AH6</f>
        <v/>
      </c>
      <c r="N35" s="129">
        <f>MAX(0,M35-M34)</f>
        <v/>
      </c>
      <c r="O35" s="12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HISTORICOS'!AI6)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RESUMO'!AI6</f>
        <v/>
      </c>
      <c r="N36" s="129">
        <f>MAX(0,M36-M35)</f>
        <v/>
      </c>
      <c r="O36" s="12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HISTORICOS'!AJ6)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RESUMO'!AJ6</f>
        <v/>
      </c>
      <c r="N37" s="129">
        <f>MAX(0,M37-M36)</f>
        <v/>
      </c>
      <c r="O37" s="12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HISTORICOS'!AK6)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RESUMO'!AK6</f>
        <v/>
      </c>
      <c r="N38" s="129">
        <f>MAX(0,M38-M37)</f>
        <v/>
      </c>
      <c r="O38" s="12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HISTORICOS'!AL6)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RESUMO'!AL6</f>
        <v/>
      </c>
      <c r="N39" s="129">
        <f>MAX(0,M39-M38)</f>
        <v/>
      </c>
      <c r="O39" s="12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HISTORICOS'!AM6)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RESUMO'!AM6</f>
        <v/>
      </c>
      <c r="N40" s="129">
        <f>MAX(0,M40-M39)</f>
        <v/>
      </c>
      <c r="O40" s="12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HISTORICOS'!AN6)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RESUMO'!AN6</f>
        <v/>
      </c>
      <c r="N41" s="129">
        <f>MAX(0,M41-M40)</f>
        <v/>
      </c>
      <c r="O41" s="12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HISTORICOS'!AO6)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RESUMO'!AO6</f>
        <v/>
      </c>
      <c r="N42" s="129">
        <f>MAX(0,M42-M41)</f>
        <v/>
      </c>
      <c r="O42" s="12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HISTORICOS'!AP6)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RESUMO'!AP6</f>
        <v/>
      </c>
      <c r="N43" s="129">
        <f>MAX(0,M43-M42)</f>
        <v/>
      </c>
      <c r="O43" s="12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HISTORICOS'!AQ6)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RESUMO'!AQ6</f>
        <v/>
      </c>
      <c r="N44" s="129">
        <f>MAX(0,M44-M43)</f>
        <v/>
      </c>
      <c r="O44" s="12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HISTORICOS'!AR6)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RESUMO'!AR6</f>
        <v/>
      </c>
      <c r="N45" s="129">
        <f>MAX(0,M45-M44)</f>
        <v/>
      </c>
      <c r="O45" s="12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HISTORICOS'!AS6)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RESUMO'!AS6</f>
        <v/>
      </c>
      <c r="N46" s="129">
        <f>MAX(0,M46-M45)</f>
        <v/>
      </c>
      <c r="O46" s="12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HISTORICOS'!AT6)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RESUMO'!AT6</f>
        <v/>
      </c>
      <c r="N47" s="129">
        <f>MAX(0,M47-M46)</f>
        <v/>
      </c>
      <c r="O47" s="12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HISTORICOS'!AU6)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RESUMO'!AU6</f>
        <v/>
      </c>
      <c r="N48" s="129">
        <f>MAX(0,M48-M47)</f>
        <v/>
      </c>
      <c r="O48" s="12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HISTORICOS'!AV6)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RESUMO'!AV6</f>
        <v/>
      </c>
      <c r="N49" s="129">
        <f>MAX(0,M49-M48)</f>
        <v/>
      </c>
      <c r="O49" s="12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HISTORICOS'!AW6)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RESUMO'!AW6</f>
        <v/>
      </c>
      <c r="N50" s="129">
        <f>MAX(0,M50-M49)</f>
        <v/>
      </c>
      <c r="O50" s="12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HISTORICOS'!AX6)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RESUMO'!AX6</f>
        <v/>
      </c>
      <c r="N51" s="129">
        <f>MAX(0,M51-M50)</f>
        <v/>
      </c>
      <c r="O51" s="12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HISTORICOS'!AY6)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RESUMO'!AY6</f>
        <v/>
      </c>
      <c r="N52" s="129">
        <f>MAX(0,M52-M51)</f>
        <v/>
      </c>
      <c r="O52" s="12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HISTORICOS'!AZ6)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RESUMO'!AZ6</f>
        <v/>
      </c>
      <c r="N53" s="129">
        <f>MAX(0,M53-M52)</f>
        <v/>
      </c>
      <c r="O53" s="12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HISTORICOS'!BA6)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RESUMO'!BA6</f>
        <v/>
      </c>
      <c r="N54" s="129">
        <f>MAX(0,M54-M53)</f>
        <v/>
      </c>
      <c r="O54" s="12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HISTORICOS'!BB6)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RESUMO'!BB6</f>
        <v/>
      </c>
      <c r="N55" s="129">
        <f>MAX(0,M55-M54)</f>
        <v/>
      </c>
      <c r="O55" s="12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HISTORICOS'!BC6)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RESUMO'!BC6</f>
        <v/>
      </c>
      <c r="N56" s="129">
        <f>MAX(0,M56-M55)</f>
        <v/>
      </c>
      <c r="O56" s="12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HISTORICOS'!BD6)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RESUMO'!BD6</f>
        <v/>
      </c>
      <c r="N57" s="129">
        <f>MAX(0,M57-M56)</f>
        <v/>
      </c>
      <c r="O57" s="12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HISTORICOS'!BE6)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RESUMO'!BE6</f>
        <v/>
      </c>
      <c r="N58" s="129">
        <f>MAX(0,M58-M57)</f>
        <v/>
      </c>
      <c r="O58" s="12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HISTORICOS'!BF6)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RESUMO'!BF6</f>
        <v/>
      </c>
      <c r="N59" s="129">
        <f>MAX(0,M59-M58)</f>
        <v/>
      </c>
      <c r="O59" s="12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HISTORICOS'!BG6)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RESUMO'!BG6</f>
        <v/>
      </c>
      <c r="N60" s="129">
        <f>MAX(0,M60-M59)</f>
        <v/>
      </c>
      <c r="O60" s="12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HISTORICOS'!BH6)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RESUMO'!BH6</f>
        <v/>
      </c>
      <c r="N61" s="129">
        <f>MAX(0,M61-M60)</f>
        <v/>
      </c>
      <c r="O61" s="12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HISTORICOS'!BI6)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RESUMO'!BI6</f>
        <v/>
      </c>
      <c r="N62" s="129">
        <f>MAX(0,M62-M61)</f>
        <v/>
      </c>
      <c r="O62" s="12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HISTORICOS'!BJ6)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RESUMO'!BJ6</f>
        <v/>
      </c>
      <c r="N63" s="129">
        <f>MAX(0,M63-M62)</f>
        <v/>
      </c>
      <c r="O63" s="12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HISTORICOS'!BK6)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RESUMO'!BK6</f>
        <v/>
      </c>
      <c r="N64" s="129">
        <f>MAX(0,M64-M63)</f>
        <v/>
      </c>
      <c r="O64" s="12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HISTORICOS'!BL6)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RESUMO'!BL6</f>
        <v/>
      </c>
      <c r="N65" s="129">
        <f>MAX(0,M65-M64)</f>
        <v/>
      </c>
      <c r="O65" s="12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HISTORICOS'!BM6)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RESUMO'!BM6</f>
        <v/>
      </c>
      <c r="N66" s="129">
        <f>MAX(0,M66-M65)</f>
        <v/>
      </c>
      <c r="O66" s="12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HISTORICOS'!BN6)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RESUMO'!BN6</f>
        <v/>
      </c>
      <c r="N67" s="129">
        <f>MAX(0,M67-M66)</f>
        <v/>
      </c>
      <c r="O67" s="12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HISTORICOS'!BO6)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RESUMO'!BO6</f>
        <v/>
      </c>
      <c r="N68" s="129">
        <f>MAX(0,M68-M67)</f>
        <v/>
      </c>
      <c r="O68" s="12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HISTORICOS'!BP6)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RESUMO'!BP6</f>
        <v/>
      </c>
      <c r="N69" s="129">
        <f>MAX(0,M69-M68)</f>
        <v/>
      </c>
      <c r="O69" s="12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HISTORICOS'!BQ6)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RESUMO'!BQ6</f>
        <v/>
      </c>
      <c r="N70" s="129">
        <f>MAX(0,M70-M69)</f>
        <v/>
      </c>
      <c r="O70" s="12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HISTORICOS'!BR6)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RESUMO'!BR6</f>
        <v/>
      </c>
      <c r="N71" s="129">
        <f>MAX(0,M71-M70)</f>
        <v/>
      </c>
      <c r="O71" s="12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HISTORICOS'!BS6)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RESUMO'!BS6</f>
        <v/>
      </c>
      <c r="N72" s="129">
        <f>MAX(0,M72-M71)</f>
        <v/>
      </c>
      <c r="O72" s="12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HISTORICOS'!BT6)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RESUMO'!BT6</f>
        <v/>
      </c>
      <c r="N73" s="129">
        <f>MAX(0,M73-M72)</f>
        <v/>
      </c>
      <c r="O73" s="12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HISTORICOS'!BU6)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RESUMO'!BU6</f>
        <v/>
      </c>
      <c r="N74" s="129">
        <f>MAX(0,M74-M73)</f>
        <v/>
      </c>
      <c r="O74" s="12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HISTORICOS'!BV6)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RESUMO'!BV6</f>
        <v/>
      </c>
      <c r="N75" s="129">
        <f>MAX(0,M75-M74)</f>
        <v/>
      </c>
      <c r="O75" s="12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HISTORICOS'!BW6)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RESUMO'!BW6</f>
        <v/>
      </c>
      <c r="N76" s="129">
        <f>MAX(0,M76-M75)</f>
        <v/>
      </c>
      <c r="O76" s="12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HISTORICOS'!D7)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28">
        <f>'CP RESUMO'!D7</f>
        <v/>
      </c>
      <c r="N5" s="129" t="n">
        <v>0</v>
      </c>
      <c r="O5" s="12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HISTORICOS'!E7)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PL'!H13</f>
        <v/>
      </c>
      <c r="L6" s="50">
        <f>C6/IF(B6&lt;='VALOR POR PL'!$P$5,IFERROR(INDEX('"INCC-FGV"'!$B$2:$B$800,MATCH(B6,'"INCC-FGV"'!$A$2:$A$800,0)),$K$2),$K$2)</f>
        <v/>
      </c>
      <c r="M6" s="128">
        <f>'CP RESUMO'!E7</f>
        <v/>
      </c>
      <c r="N6" s="129">
        <f>MAX(0,M6-M5)</f>
        <v/>
      </c>
      <c r="O6" s="12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HISTORICOS'!F7)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RESUMO'!F7</f>
        <v/>
      </c>
      <c r="N7" s="129">
        <f>MAX(0,M7-M6)</f>
        <v/>
      </c>
      <c r="O7" s="12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HISTORICOS'!G7)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RESUMO'!G7</f>
        <v/>
      </c>
      <c r="N8" s="129">
        <f>MAX(0,M8-M7)</f>
        <v/>
      </c>
      <c r="O8" s="12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HISTORICOS'!H7)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RESUMO'!H7</f>
        <v/>
      </c>
      <c r="N9" s="129">
        <f>MAX(0,M9-M8)</f>
        <v/>
      </c>
      <c r="O9" s="12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HISTORICOS'!I7)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RESUMO'!I7</f>
        <v/>
      </c>
      <c r="N10" s="129">
        <f>MAX(0,M10-M9)</f>
        <v/>
      </c>
      <c r="O10" s="12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HISTORICOS'!J7)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RESUMO'!J7</f>
        <v/>
      </c>
      <c r="N11" s="129">
        <f>MAX(0,M11-M10)</f>
        <v/>
      </c>
      <c r="O11" s="12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HISTORICOS'!K7)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RESUMO'!K7</f>
        <v/>
      </c>
      <c r="N12" s="129">
        <f>MAX(0,M12-M11)</f>
        <v/>
      </c>
      <c r="O12" s="12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HISTORICOS'!L7)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PL'!I13</f>
        <v/>
      </c>
      <c r="L13" s="50">
        <f>C13/IF(B13&lt;='VALOR POR PL'!$P$5,IFERROR(INDEX('"INCC-FGV"'!$B$2:$B$800,MATCH(B13,'"INCC-FGV"'!$A$2:$A$800,0)),$K$2),$K$2)</f>
        <v/>
      </c>
      <c r="M13" s="128">
        <f>'CP RESUMO'!L7</f>
        <v/>
      </c>
      <c r="N13" s="129">
        <f>MAX(0,M13-M12)</f>
        <v/>
      </c>
      <c r="O13" s="12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HISTORICOS'!M7)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RESUMO'!M7</f>
        <v/>
      </c>
      <c r="N14" s="129">
        <f>MAX(0,M14-M13)</f>
        <v/>
      </c>
      <c r="O14" s="12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HISTORICOS'!N7)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RESUMO'!N7</f>
        <v/>
      </c>
      <c r="N15" s="129">
        <f>MAX(0,M15-M14)</f>
        <v/>
      </c>
      <c r="O15" s="12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HISTORICOS'!O7)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RESUMO'!O7</f>
        <v/>
      </c>
      <c r="N16" s="129">
        <f>MAX(0,M16-M15)</f>
        <v/>
      </c>
      <c r="O16" s="12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HISTORICOS'!P7)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RESUMO'!P7</f>
        <v/>
      </c>
      <c r="N17" s="129">
        <f>MAX(0,M17-M16)</f>
        <v/>
      </c>
      <c r="O17" s="12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HISTORICOS'!Q7)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RESUMO'!Q7</f>
        <v/>
      </c>
      <c r="N18" s="129">
        <f>MAX(0,M18-M17)</f>
        <v/>
      </c>
      <c r="O18" s="12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HISTORICOS'!R7)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RESUMO'!R7</f>
        <v/>
      </c>
      <c r="N19" s="129">
        <f>MAX(0,M19-M18)</f>
        <v/>
      </c>
      <c r="O19" s="12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HISTORICOS'!S7)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RESUMO'!S7</f>
        <v/>
      </c>
      <c r="N20" s="129">
        <f>MAX(0,M20-M19)</f>
        <v/>
      </c>
      <c r="O20" s="12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HISTORICOS'!T7)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RESUMO'!T7</f>
        <v/>
      </c>
      <c r="N21" s="129">
        <f>MAX(0,M21-M20)</f>
        <v/>
      </c>
      <c r="O21" s="12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HISTORICOS'!U7)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RESUMO'!U7</f>
        <v/>
      </c>
      <c r="N22" s="129">
        <f>MAX(0,M22-M21)</f>
        <v/>
      </c>
      <c r="O22" s="12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HISTORICOS'!V7)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RESUMO'!V7</f>
        <v/>
      </c>
      <c r="N23" s="129">
        <f>MAX(0,M23-M22)</f>
        <v/>
      </c>
      <c r="O23" s="12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HISTORICOS'!W7)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RESUMO'!W7</f>
        <v/>
      </c>
      <c r="N24" s="129">
        <f>MAX(0,M24-M23)</f>
        <v/>
      </c>
      <c r="O24" s="12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HISTORICOS'!X7)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RESUMO'!X7</f>
        <v/>
      </c>
      <c r="N25" s="129">
        <f>MAX(0,M25-M24)</f>
        <v/>
      </c>
      <c r="O25" s="12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HISTORICOS'!Y7)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RESUMO'!Y7</f>
        <v/>
      </c>
      <c r="N26" s="129">
        <f>MAX(0,M26-M25)</f>
        <v/>
      </c>
      <c r="O26" s="12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HISTORICOS'!Z7)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RESUMO'!Z7</f>
        <v/>
      </c>
      <c r="N27" s="129">
        <f>MAX(0,M27-M26)</f>
        <v/>
      </c>
      <c r="O27" s="12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HISTORICOS'!AA7)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RESUMO'!AA7</f>
        <v/>
      </c>
      <c r="N28" s="129">
        <f>MAX(0,M28-M27)</f>
        <v/>
      </c>
      <c r="O28" s="12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HISTORICOS'!AB7)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RESUMO'!AB7</f>
        <v/>
      </c>
      <c r="N29" s="129">
        <f>MAX(0,M29-M28)</f>
        <v/>
      </c>
      <c r="O29" s="12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HISTORICOS'!AC7)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RESUMO'!AC7</f>
        <v/>
      </c>
      <c r="N30" s="129">
        <f>MAX(0,M30-M29)</f>
        <v/>
      </c>
      <c r="O30" s="12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HISTORICOS'!AD7)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RESUMO'!AD7</f>
        <v/>
      </c>
      <c r="N31" s="129">
        <f>MAX(0,M31-M30)</f>
        <v/>
      </c>
      <c r="O31" s="12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HISTORICOS'!AE7)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RESUMO'!AE7</f>
        <v/>
      </c>
      <c r="N32" s="129">
        <f>MAX(0,M32-M31)</f>
        <v/>
      </c>
      <c r="O32" s="12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HISTORICOS'!AF7)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RESUMO'!AF7</f>
        <v/>
      </c>
      <c r="N33" s="129">
        <f>MAX(0,M33-M32)</f>
        <v/>
      </c>
      <c r="O33" s="12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HISTORICOS'!AG7)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RESUMO'!AG7</f>
        <v/>
      </c>
      <c r="N34" s="129">
        <f>MAX(0,M34-M33)</f>
        <v/>
      </c>
      <c r="O34" s="12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HISTORICOS'!AH7)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RESUMO'!AH7</f>
        <v/>
      </c>
      <c r="N35" s="129">
        <f>MAX(0,M35-M34)</f>
        <v/>
      </c>
      <c r="O35" s="12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HISTORICOS'!AI7)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RESUMO'!AI7</f>
        <v/>
      </c>
      <c r="N36" s="129">
        <f>MAX(0,M36-M35)</f>
        <v/>
      </c>
      <c r="O36" s="12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HISTORICOS'!AJ7)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RESUMO'!AJ7</f>
        <v/>
      </c>
      <c r="N37" s="129">
        <f>MAX(0,M37-M36)</f>
        <v/>
      </c>
      <c r="O37" s="12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HISTORICOS'!AK7)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RESUMO'!AK7</f>
        <v/>
      </c>
      <c r="N38" s="129">
        <f>MAX(0,M38-M37)</f>
        <v/>
      </c>
      <c r="O38" s="12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HISTORICOS'!AL7)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RESUMO'!AL7</f>
        <v/>
      </c>
      <c r="N39" s="129">
        <f>MAX(0,M39-M38)</f>
        <v/>
      </c>
      <c r="O39" s="12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HISTORICOS'!AM7)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RESUMO'!AM7</f>
        <v/>
      </c>
      <c r="N40" s="129">
        <f>MAX(0,M40-M39)</f>
        <v/>
      </c>
      <c r="O40" s="12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HISTORICOS'!AN7)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RESUMO'!AN7</f>
        <v/>
      </c>
      <c r="N41" s="129">
        <f>MAX(0,M41-M40)</f>
        <v/>
      </c>
      <c r="O41" s="12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HISTORICOS'!AO7)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RESUMO'!AO7</f>
        <v/>
      </c>
      <c r="N42" s="129">
        <f>MAX(0,M42-M41)</f>
        <v/>
      </c>
      <c r="O42" s="12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HISTORICOS'!AP7)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RESUMO'!AP7</f>
        <v/>
      </c>
      <c r="N43" s="129">
        <f>MAX(0,M43-M42)</f>
        <v/>
      </c>
      <c r="O43" s="12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HISTORICOS'!AQ7)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RESUMO'!AQ7</f>
        <v/>
      </c>
      <c r="N44" s="129">
        <f>MAX(0,M44-M43)</f>
        <v/>
      </c>
      <c r="O44" s="12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HISTORICOS'!AR7)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RESUMO'!AR7</f>
        <v/>
      </c>
      <c r="N45" s="129">
        <f>MAX(0,M45-M44)</f>
        <v/>
      </c>
      <c r="O45" s="12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HISTORICOS'!AS7)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RESUMO'!AS7</f>
        <v/>
      </c>
      <c r="N46" s="129">
        <f>MAX(0,M46-M45)</f>
        <v/>
      </c>
      <c r="O46" s="12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HISTORICOS'!AT7)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RESUMO'!AT7</f>
        <v/>
      </c>
      <c r="N47" s="129">
        <f>MAX(0,M47-M46)</f>
        <v/>
      </c>
      <c r="O47" s="12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HISTORICOS'!AU7)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RESUMO'!AU7</f>
        <v/>
      </c>
      <c r="N48" s="129">
        <f>MAX(0,M48-M47)</f>
        <v/>
      </c>
      <c r="O48" s="12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HISTORICOS'!AV7)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RESUMO'!AV7</f>
        <v/>
      </c>
      <c r="N49" s="129">
        <f>MAX(0,M49-M48)</f>
        <v/>
      </c>
      <c r="O49" s="12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HISTORICOS'!AW7)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RESUMO'!AW7</f>
        <v/>
      </c>
      <c r="N50" s="129">
        <f>MAX(0,M50-M49)</f>
        <v/>
      </c>
      <c r="O50" s="12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HISTORICOS'!AX7)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RESUMO'!AX7</f>
        <v/>
      </c>
      <c r="N51" s="129">
        <f>MAX(0,M51-M50)</f>
        <v/>
      </c>
      <c r="O51" s="12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HISTORICOS'!AY7)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RESUMO'!AY7</f>
        <v/>
      </c>
      <c r="N52" s="129">
        <f>MAX(0,M52-M51)</f>
        <v/>
      </c>
      <c r="O52" s="12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HISTORICOS'!AZ7)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RESUMO'!AZ7</f>
        <v/>
      </c>
      <c r="N53" s="129">
        <f>MAX(0,M53-M52)</f>
        <v/>
      </c>
      <c r="O53" s="12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HISTORICOS'!BA7)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RESUMO'!BA7</f>
        <v/>
      </c>
      <c r="N54" s="129">
        <f>MAX(0,M54-M53)</f>
        <v/>
      </c>
      <c r="O54" s="12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HISTORICOS'!BB7)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RESUMO'!BB7</f>
        <v/>
      </c>
      <c r="N55" s="129">
        <f>MAX(0,M55-M54)</f>
        <v/>
      </c>
      <c r="O55" s="12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HISTORICOS'!BC7)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RESUMO'!BC7</f>
        <v/>
      </c>
      <c r="N56" s="129">
        <f>MAX(0,M56-M55)</f>
        <v/>
      </c>
      <c r="O56" s="12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HISTORICOS'!BD7)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RESUMO'!BD7</f>
        <v/>
      </c>
      <c r="N57" s="129">
        <f>MAX(0,M57-M56)</f>
        <v/>
      </c>
      <c r="O57" s="12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HISTORICOS'!BE7)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RESUMO'!BE7</f>
        <v/>
      </c>
      <c r="N58" s="129">
        <f>MAX(0,M58-M57)</f>
        <v/>
      </c>
      <c r="O58" s="12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HISTORICOS'!BF7)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RESUMO'!BF7</f>
        <v/>
      </c>
      <c r="N59" s="129">
        <f>MAX(0,M59-M58)</f>
        <v/>
      </c>
      <c r="O59" s="12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HISTORICOS'!BG7)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RESUMO'!BG7</f>
        <v/>
      </c>
      <c r="N60" s="129">
        <f>MAX(0,M60-M59)</f>
        <v/>
      </c>
      <c r="O60" s="12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HISTORICOS'!BH7)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RESUMO'!BH7</f>
        <v/>
      </c>
      <c r="N61" s="129">
        <f>MAX(0,M61-M60)</f>
        <v/>
      </c>
      <c r="O61" s="12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HISTORICOS'!BI7)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RESUMO'!BI7</f>
        <v/>
      </c>
      <c r="N62" s="129">
        <f>MAX(0,M62-M61)</f>
        <v/>
      </c>
      <c r="O62" s="12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HISTORICOS'!BJ7)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RESUMO'!BJ7</f>
        <v/>
      </c>
      <c r="N63" s="129">
        <f>MAX(0,M63-M62)</f>
        <v/>
      </c>
      <c r="O63" s="12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HISTORICOS'!BK7)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RESUMO'!BK7</f>
        <v/>
      </c>
      <c r="N64" s="129">
        <f>MAX(0,M64-M63)</f>
        <v/>
      </c>
      <c r="O64" s="12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HISTORICOS'!BL7)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RESUMO'!BL7</f>
        <v/>
      </c>
      <c r="N65" s="129">
        <f>MAX(0,M65-M64)</f>
        <v/>
      </c>
      <c r="O65" s="12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HISTORICOS'!BM7)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RESUMO'!BM7</f>
        <v/>
      </c>
      <c r="N66" s="129">
        <f>MAX(0,M66-M65)</f>
        <v/>
      </c>
      <c r="O66" s="12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HISTORICOS'!BN7)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RESUMO'!BN7</f>
        <v/>
      </c>
      <c r="N67" s="129">
        <f>MAX(0,M67-M66)</f>
        <v/>
      </c>
      <c r="O67" s="12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HISTORICOS'!BO7)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RESUMO'!BO7</f>
        <v/>
      </c>
      <c r="N68" s="129">
        <f>MAX(0,M68-M67)</f>
        <v/>
      </c>
      <c r="O68" s="12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HISTORICOS'!BP7)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RESUMO'!BP7</f>
        <v/>
      </c>
      <c r="N69" s="129">
        <f>MAX(0,M69-M68)</f>
        <v/>
      </c>
      <c r="O69" s="12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HISTORICOS'!BQ7)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RESUMO'!BQ7</f>
        <v/>
      </c>
      <c r="N70" s="129">
        <f>MAX(0,M70-M69)</f>
        <v/>
      </c>
      <c r="O70" s="12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HISTORICOS'!BR7)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RESUMO'!BR7</f>
        <v/>
      </c>
      <c r="N71" s="129">
        <f>MAX(0,M71-M70)</f>
        <v/>
      </c>
      <c r="O71" s="12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HISTORICOS'!BS7)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RESUMO'!BS7</f>
        <v/>
      </c>
      <c r="N72" s="129">
        <f>MAX(0,M72-M71)</f>
        <v/>
      </c>
      <c r="O72" s="12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HISTORICOS'!BT7)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RESUMO'!BT7</f>
        <v/>
      </c>
      <c r="N73" s="129">
        <f>MAX(0,M73-M72)</f>
        <v/>
      </c>
      <c r="O73" s="12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HISTORICOS'!BU7)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RESUMO'!BU7</f>
        <v/>
      </c>
      <c r="N74" s="129">
        <f>MAX(0,M74-M73)</f>
        <v/>
      </c>
      <c r="O74" s="12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HISTORICOS'!BV7)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RESUMO'!BV7</f>
        <v/>
      </c>
      <c r="N75" s="129">
        <f>MAX(0,M75-M74)</f>
        <v/>
      </c>
      <c r="O75" s="12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HISTORICOS'!BW7)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RESUMO'!BW7</f>
        <v/>
      </c>
      <c r="N76" s="129">
        <f>MAX(0,M76-M75)</f>
        <v/>
      </c>
      <c r="O76" s="12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HISTORICOS'!D8)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28">
        <f>'CP RESUMO'!D8</f>
        <v/>
      </c>
      <c r="N5" s="129" t="n">
        <v>0</v>
      </c>
      <c r="O5" s="12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HISTORICOS'!E8)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PL'!H14</f>
        <v/>
      </c>
      <c r="L6" s="50">
        <f>C6/IF(B6&lt;='VALOR POR PL'!$P$5,IFERROR(INDEX('"INCC-FGV"'!$B$2:$B$800,MATCH(B6,'"INCC-FGV"'!$A$2:$A$800,0)),$K$2),$K$2)</f>
        <v/>
      </c>
      <c r="M6" s="128">
        <f>'CP RESUMO'!E8</f>
        <v/>
      </c>
      <c r="N6" s="129">
        <f>MAX(0,M6-M5)</f>
        <v/>
      </c>
      <c r="O6" s="12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HISTORICOS'!F8)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RESUMO'!F8</f>
        <v/>
      </c>
      <c r="N7" s="129">
        <f>MAX(0,M7-M6)</f>
        <v/>
      </c>
      <c r="O7" s="12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HISTORICOS'!G8)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RESUMO'!G8</f>
        <v/>
      </c>
      <c r="N8" s="129">
        <f>MAX(0,M8-M7)</f>
        <v/>
      </c>
      <c r="O8" s="12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HISTORICOS'!H8)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RESUMO'!H8</f>
        <v/>
      </c>
      <c r="N9" s="129">
        <f>MAX(0,M9-M8)</f>
        <v/>
      </c>
      <c r="O9" s="12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HISTORICOS'!I8)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RESUMO'!I8</f>
        <v/>
      </c>
      <c r="N10" s="129">
        <f>MAX(0,M10-M9)</f>
        <v/>
      </c>
      <c r="O10" s="12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HISTORICOS'!J8)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RESUMO'!J8</f>
        <v/>
      </c>
      <c r="N11" s="129">
        <f>MAX(0,M11-M10)</f>
        <v/>
      </c>
      <c r="O11" s="12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HISTORICOS'!K8)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RESUMO'!K8</f>
        <v/>
      </c>
      <c r="N12" s="129">
        <f>MAX(0,M12-M11)</f>
        <v/>
      </c>
      <c r="O12" s="12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HISTORICOS'!L8)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PL'!I14</f>
        <v/>
      </c>
      <c r="L13" s="50">
        <f>C13/IF(B13&lt;='VALOR POR PL'!$P$5,IFERROR(INDEX('"INCC-FGV"'!$B$2:$B$800,MATCH(B13,'"INCC-FGV"'!$A$2:$A$800,0)),$K$2),$K$2)</f>
        <v/>
      </c>
      <c r="M13" s="128">
        <f>'CP RESUMO'!L8</f>
        <v/>
      </c>
      <c r="N13" s="129">
        <f>MAX(0,M13-M12)</f>
        <v/>
      </c>
      <c r="O13" s="12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HISTORICOS'!M8)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RESUMO'!M8</f>
        <v/>
      </c>
      <c r="N14" s="129">
        <f>MAX(0,M14-M13)</f>
        <v/>
      </c>
      <c r="O14" s="12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HISTORICOS'!N8)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RESUMO'!N8</f>
        <v/>
      </c>
      <c r="N15" s="129">
        <f>MAX(0,M15-M14)</f>
        <v/>
      </c>
      <c r="O15" s="12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HISTORICOS'!O8)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RESUMO'!O8</f>
        <v/>
      </c>
      <c r="N16" s="129">
        <f>MAX(0,M16-M15)</f>
        <v/>
      </c>
      <c r="O16" s="12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HISTORICOS'!P8)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RESUMO'!P8</f>
        <v/>
      </c>
      <c r="N17" s="129">
        <f>MAX(0,M17-M16)</f>
        <v/>
      </c>
      <c r="O17" s="12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HISTORICOS'!Q8)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RESUMO'!Q8</f>
        <v/>
      </c>
      <c r="N18" s="129">
        <f>MAX(0,M18-M17)</f>
        <v/>
      </c>
      <c r="O18" s="12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HISTORICOS'!R8)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RESUMO'!R8</f>
        <v/>
      </c>
      <c r="N19" s="129">
        <f>MAX(0,M19-M18)</f>
        <v/>
      </c>
      <c r="O19" s="12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HISTORICOS'!S8)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RESUMO'!S8</f>
        <v/>
      </c>
      <c r="N20" s="129">
        <f>MAX(0,M20-M19)</f>
        <v/>
      </c>
      <c r="O20" s="12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HISTORICOS'!T8)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RESUMO'!T8</f>
        <v/>
      </c>
      <c r="N21" s="129">
        <f>MAX(0,M21-M20)</f>
        <v/>
      </c>
      <c r="O21" s="12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HISTORICOS'!U8)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RESUMO'!U8</f>
        <v/>
      </c>
      <c r="N22" s="129">
        <f>MAX(0,M22-M21)</f>
        <v/>
      </c>
      <c r="O22" s="12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HISTORICOS'!V8)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RESUMO'!V8</f>
        <v/>
      </c>
      <c r="N23" s="129">
        <f>MAX(0,M23-M22)</f>
        <v/>
      </c>
      <c r="O23" s="12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HISTORICOS'!W8)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RESUMO'!W8</f>
        <v/>
      </c>
      <c r="N24" s="129">
        <f>MAX(0,M24-M23)</f>
        <v/>
      </c>
      <c r="O24" s="12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HISTORICOS'!X8)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RESUMO'!X8</f>
        <v/>
      </c>
      <c r="N25" s="129">
        <f>MAX(0,M25-M24)</f>
        <v/>
      </c>
      <c r="O25" s="12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HISTORICOS'!Y8)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RESUMO'!Y8</f>
        <v/>
      </c>
      <c r="N26" s="129">
        <f>MAX(0,M26-M25)</f>
        <v/>
      </c>
      <c r="O26" s="12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HISTORICOS'!Z8)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RESUMO'!Z8</f>
        <v/>
      </c>
      <c r="N27" s="129">
        <f>MAX(0,M27-M26)</f>
        <v/>
      </c>
      <c r="O27" s="12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HISTORICOS'!AA8)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RESUMO'!AA8</f>
        <v/>
      </c>
      <c r="N28" s="129">
        <f>MAX(0,M28-M27)</f>
        <v/>
      </c>
      <c r="O28" s="12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HISTORICOS'!AB8)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RESUMO'!AB8</f>
        <v/>
      </c>
      <c r="N29" s="129">
        <f>MAX(0,M29-M28)</f>
        <v/>
      </c>
      <c r="O29" s="12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HISTORICOS'!AC8)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RESUMO'!AC8</f>
        <v/>
      </c>
      <c r="N30" s="129">
        <f>MAX(0,M30-M29)</f>
        <v/>
      </c>
      <c r="O30" s="12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HISTORICOS'!AD8)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RESUMO'!AD8</f>
        <v/>
      </c>
      <c r="N31" s="129">
        <f>MAX(0,M31-M30)</f>
        <v/>
      </c>
      <c r="O31" s="12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HISTORICOS'!AE8)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RESUMO'!AE8</f>
        <v/>
      </c>
      <c r="N32" s="129">
        <f>MAX(0,M32-M31)</f>
        <v/>
      </c>
      <c r="O32" s="12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HISTORICOS'!AF8)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RESUMO'!AF8</f>
        <v/>
      </c>
      <c r="N33" s="129">
        <f>MAX(0,M33-M32)</f>
        <v/>
      </c>
      <c r="O33" s="12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HISTORICOS'!AG8)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RESUMO'!AG8</f>
        <v/>
      </c>
      <c r="N34" s="129">
        <f>MAX(0,M34-M33)</f>
        <v/>
      </c>
      <c r="O34" s="12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HISTORICOS'!AH8)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RESUMO'!AH8</f>
        <v/>
      </c>
      <c r="N35" s="129">
        <f>MAX(0,M35-M34)</f>
        <v/>
      </c>
      <c r="O35" s="12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HISTORICOS'!AI8)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RESUMO'!AI8</f>
        <v/>
      </c>
      <c r="N36" s="129">
        <f>MAX(0,M36-M35)</f>
        <v/>
      </c>
      <c r="O36" s="12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HISTORICOS'!AJ8)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RESUMO'!AJ8</f>
        <v/>
      </c>
      <c r="N37" s="129">
        <f>MAX(0,M37-M36)</f>
        <v/>
      </c>
      <c r="O37" s="12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HISTORICOS'!AK8)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RESUMO'!AK8</f>
        <v/>
      </c>
      <c r="N38" s="129">
        <f>MAX(0,M38-M37)</f>
        <v/>
      </c>
      <c r="O38" s="12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HISTORICOS'!AL8)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RESUMO'!AL8</f>
        <v/>
      </c>
      <c r="N39" s="129">
        <f>MAX(0,M39-M38)</f>
        <v/>
      </c>
      <c r="O39" s="12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HISTORICOS'!AM8)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RESUMO'!AM8</f>
        <v/>
      </c>
      <c r="N40" s="129">
        <f>MAX(0,M40-M39)</f>
        <v/>
      </c>
      <c r="O40" s="12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HISTORICOS'!AN8)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RESUMO'!AN8</f>
        <v/>
      </c>
      <c r="N41" s="129">
        <f>MAX(0,M41-M40)</f>
        <v/>
      </c>
      <c r="O41" s="12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HISTORICOS'!AO8)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RESUMO'!AO8</f>
        <v/>
      </c>
      <c r="N42" s="129">
        <f>MAX(0,M42-M41)</f>
        <v/>
      </c>
      <c r="O42" s="12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HISTORICOS'!AP8)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RESUMO'!AP8</f>
        <v/>
      </c>
      <c r="N43" s="129">
        <f>MAX(0,M43-M42)</f>
        <v/>
      </c>
      <c r="O43" s="12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HISTORICOS'!AQ8)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RESUMO'!AQ8</f>
        <v/>
      </c>
      <c r="N44" s="129">
        <f>MAX(0,M44-M43)</f>
        <v/>
      </c>
      <c r="O44" s="12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HISTORICOS'!AR8)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RESUMO'!AR8</f>
        <v/>
      </c>
      <c r="N45" s="129">
        <f>MAX(0,M45-M44)</f>
        <v/>
      </c>
      <c r="O45" s="12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HISTORICOS'!AS8)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RESUMO'!AS8</f>
        <v/>
      </c>
      <c r="N46" s="129">
        <f>MAX(0,M46-M45)</f>
        <v/>
      </c>
      <c r="O46" s="12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HISTORICOS'!AT8)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RESUMO'!AT8</f>
        <v/>
      </c>
      <c r="N47" s="129">
        <f>MAX(0,M47-M46)</f>
        <v/>
      </c>
      <c r="O47" s="12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HISTORICOS'!AU8)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RESUMO'!AU8</f>
        <v/>
      </c>
      <c r="N48" s="129">
        <f>MAX(0,M48-M47)</f>
        <v/>
      </c>
      <c r="O48" s="12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HISTORICOS'!AV8)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RESUMO'!AV8</f>
        <v/>
      </c>
      <c r="N49" s="129">
        <f>MAX(0,M49-M48)</f>
        <v/>
      </c>
      <c r="O49" s="12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HISTORICOS'!AW8)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RESUMO'!AW8</f>
        <v/>
      </c>
      <c r="N50" s="129">
        <f>MAX(0,M50-M49)</f>
        <v/>
      </c>
      <c r="O50" s="12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HISTORICOS'!AX8)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RESUMO'!AX8</f>
        <v/>
      </c>
      <c r="N51" s="129">
        <f>MAX(0,M51-M50)</f>
        <v/>
      </c>
      <c r="O51" s="12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HISTORICOS'!AY8)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RESUMO'!AY8</f>
        <v/>
      </c>
      <c r="N52" s="129">
        <f>MAX(0,M52-M51)</f>
        <v/>
      </c>
      <c r="O52" s="12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HISTORICOS'!AZ8)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RESUMO'!AZ8</f>
        <v/>
      </c>
      <c r="N53" s="129">
        <f>MAX(0,M53-M52)</f>
        <v/>
      </c>
      <c r="O53" s="12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HISTORICOS'!BA8)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RESUMO'!BA8</f>
        <v/>
      </c>
      <c r="N54" s="129">
        <f>MAX(0,M54-M53)</f>
        <v/>
      </c>
      <c r="O54" s="12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HISTORICOS'!BB8)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RESUMO'!BB8</f>
        <v/>
      </c>
      <c r="N55" s="129">
        <f>MAX(0,M55-M54)</f>
        <v/>
      </c>
      <c r="O55" s="12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HISTORICOS'!BC8)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RESUMO'!BC8</f>
        <v/>
      </c>
      <c r="N56" s="129">
        <f>MAX(0,M56-M55)</f>
        <v/>
      </c>
      <c r="O56" s="12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HISTORICOS'!BD8)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RESUMO'!BD8</f>
        <v/>
      </c>
      <c r="N57" s="129">
        <f>MAX(0,M57-M56)</f>
        <v/>
      </c>
      <c r="O57" s="12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HISTORICOS'!BE8)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RESUMO'!BE8</f>
        <v/>
      </c>
      <c r="N58" s="129">
        <f>MAX(0,M58-M57)</f>
        <v/>
      </c>
      <c r="O58" s="12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HISTORICOS'!BF8)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RESUMO'!BF8</f>
        <v/>
      </c>
      <c r="N59" s="129">
        <f>MAX(0,M59-M58)</f>
        <v/>
      </c>
      <c r="O59" s="12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HISTORICOS'!BG8)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RESUMO'!BG8</f>
        <v/>
      </c>
      <c r="N60" s="129">
        <f>MAX(0,M60-M59)</f>
        <v/>
      </c>
      <c r="O60" s="12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HISTORICOS'!BH8)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RESUMO'!BH8</f>
        <v/>
      </c>
      <c r="N61" s="129">
        <f>MAX(0,M61-M60)</f>
        <v/>
      </c>
      <c r="O61" s="12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HISTORICOS'!BI8)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RESUMO'!BI8</f>
        <v/>
      </c>
      <c r="N62" s="129">
        <f>MAX(0,M62-M61)</f>
        <v/>
      </c>
      <c r="O62" s="12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HISTORICOS'!BJ8)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RESUMO'!BJ8</f>
        <v/>
      </c>
      <c r="N63" s="129">
        <f>MAX(0,M63-M62)</f>
        <v/>
      </c>
      <c r="O63" s="12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HISTORICOS'!BK8)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RESUMO'!BK8</f>
        <v/>
      </c>
      <c r="N64" s="129">
        <f>MAX(0,M64-M63)</f>
        <v/>
      </c>
      <c r="O64" s="12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HISTORICOS'!BL8)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RESUMO'!BL8</f>
        <v/>
      </c>
      <c r="N65" s="129">
        <f>MAX(0,M65-M64)</f>
        <v/>
      </c>
      <c r="O65" s="12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HISTORICOS'!BM8)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RESUMO'!BM8</f>
        <v/>
      </c>
      <c r="N66" s="129">
        <f>MAX(0,M66-M65)</f>
        <v/>
      </c>
      <c r="O66" s="12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HISTORICOS'!BN8)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RESUMO'!BN8</f>
        <v/>
      </c>
      <c r="N67" s="129">
        <f>MAX(0,M67-M66)</f>
        <v/>
      </c>
      <c r="O67" s="12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HISTORICOS'!BO8)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RESUMO'!BO8</f>
        <v/>
      </c>
      <c r="N68" s="129">
        <f>MAX(0,M68-M67)</f>
        <v/>
      </c>
      <c r="O68" s="12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HISTORICOS'!BP8)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RESUMO'!BP8</f>
        <v/>
      </c>
      <c r="N69" s="129">
        <f>MAX(0,M69-M68)</f>
        <v/>
      </c>
      <c r="O69" s="12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HISTORICOS'!BQ8)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RESUMO'!BQ8</f>
        <v/>
      </c>
      <c r="N70" s="129">
        <f>MAX(0,M70-M69)</f>
        <v/>
      </c>
      <c r="O70" s="12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HISTORICOS'!BR8)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RESUMO'!BR8</f>
        <v/>
      </c>
      <c r="N71" s="129">
        <f>MAX(0,M71-M70)</f>
        <v/>
      </c>
      <c r="O71" s="12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HISTORICOS'!BS8)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RESUMO'!BS8</f>
        <v/>
      </c>
      <c r="N72" s="129">
        <f>MAX(0,M72-M71)</f>
        <v/>
      </c>
      <c r="O72" s="12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HISTORICOS'!BT8)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RESUMO'!BT8</f>
        <v/>
      </c>
      <c r="N73" s="129">
        <f>MAX(0,M73-M72)</f>
        <v/>
      </c>
      <c r="O73" s="12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HISTORICOS'!BU8)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RESUMO'!BU8</f>
        <v/>
      </c>
      <c r="N74" s="129">
        <f>MAX(0,M74-M73)</f>
        <v/>
      </c>
      <c r="O74" s="12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HISTORICOS'!BV8)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RESUMO'!BV8</f>
        <v/>
      </c>
      <c r="N75" s="129">
        <f>MAX(0,M75-M74)</f>
        <v/>
      </c>
      <c r="O75" s="12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HISTORICOS'!BW8)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RESUMO'!BW8</f>
        <v/>
      </c>
      <c r="N76" s="129">
        <f>MAX(0,M76-M75)</f>
        <v/>
      </c>
      <c r="O76" s="12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HISTORICOS'!D9)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28">
        <f>'CP RESUMO'!D9</f>
        <v/>
      </c>
      <c r="N5" s="129" t="n">
        <v>0</v>
      </c>
      <c r="O5" s="12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HISTORICOS'!E9)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PL'!H15</f>
        <v/>
      </c>
      <c r="L6" s="50">
        <f>C6/IF(B6&lt;='VALOR POR PL'!$P$5,IFERROR(INDEX('"INCC-FGV"'!$B$2:$B$800,MATCH(B6,'"INCC-FGV"'!$A$2:$A$800,0)),$K$2),$K$2)</f>
        <v/>
      </c>
      <c r="M6" s="128">
        <f>'CP RESUMO'!E9</f>
        <v/>
      </c>
      <c r="N6" s="129">
        <f>MAX(0,M6-M5)</f>
        <v/>
      </c>
      <c r="O6" s="12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HISTORICOS'!F9)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RESUMO'!F9</f>
        <v/>
      </c>
      <c r="N7" s="129">
        <f>MAX(0,M7-M6)</f>
        <v/>
      </c>
      <c r="O7" s="12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HISTORICOS'!G9)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RESUMO'!G9</f>
        <v/>
      </c>
      <c r="N8" s="129">
        <f>MAX(0,M8-M7)</f>
        <v/>
      </c>
      <c r="O8" s="12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HISTORICOS'!H9)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RESUMO'!H9</f>
        <v/>
      </c>
      <c r="N9" s="129">
        <f>MAX(0,M9-M8)</f>
        <v/>
      </c>
      <c r="O9" s="12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HISTORICOS'!I9)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RESUMO'!I9</f>
        <v/>
      </c>
      <c r="N10" s="129">
        <f>MAX(0,M10-M9)</f>
        <v/>
      </c>
      <c r="O10" s="12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HISTORICOS'!J9)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RESUMO'!J9</f>
        <v/>
      </c>
      <c r="N11" s="129">
        <f>MAX(0,M11-M10)</f>
        <v/>
      </c>
      <c r="O11" s="12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HISTORICOS'!K9)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RESUMO'!K9</f>
        <v/>
      </c>
      <c r="N12" s="129">
        <f>MAX(0,M12-M11)</f>
        <v/>
      </c>
      <c r="O12" s="12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HISTORICOS'!L9)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PL'!I15</f>
        <v/>
      </c>
      <c r="L13" s="50">
        <f>C13/IF(B13&lt;='VALOR POR PL'!$P$5,IFERROR(INDEX('"INCC-FGV"'!$B$2:$B$800,MATCH(B13,'"INCC-FGV"'!$A$2:$A$800,0)),$K$2),$K$2)</f>
        <v/>
      </c>
      <c r="M13" s="128">
        <f>'CP RESUMO'!L9</f>
        <v/>
      </c>
      <c r="N13" s="129">
        <f>MAX(0,M13-M12)</f>
        <v/>
      </c>
      <c r="O13" s="12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HISTORICOS'!M9)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RESUMO'!M9</f>
        <v/>
      </c>
      <c r="N14" s="129">
        <f>MAX(0,M14-M13)</f>
        <v/>
      </c>
      <c r="O14" s="12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HISTORICOS'!N9)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RESUMO'!N9</f>
        <v/>
      </c>
      <c r="N15" s="129">
        <f>MAX(0,M15-M14)</f>
        <v/>
      </c>
      <c r="O15" s="12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HISTORICOS'!O9)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RESUMO'!O9</f>
        <v/>
      </c>
      <c r="N16" s="129">
        <f>MAX(0,M16-M15)</f>
        <v/>
      </c>
      <c r="O16" s="12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HISTORICOS'!P9)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RESUMO'!P9</f>
        <v/>
      </c>
      <c r="N17" s="129">
        <f>MAX(0,M17-M16)</f>
        <v/>
      </c>
      <c r="O17" s="12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HISTORICOS'!Q9)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RESUMO'!Q9</f>
        <v/>
      </c>
      <c r="N18" s="129">
        <f>MAX(0,M18-M17)</f>
        <v/>
      </c>
      <c r="O18" s="12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HISTORICOS'!R9)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RESUMO'!R9</f>
        <v/>
      </c>
      <c r="N19" s="129">
        <f>MAX(0,M19-M18)</f>
        <v/>
      </c>
      <c r="O19" s="12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HISTORICOS'!S9)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RESUMO'!S9</f>
        <v/>
      </c>
      <c r="N20" s="129">
        <f>MAX(0,M20-M19)</f>
        <v/>
      </c>
      <c r="O20" s="12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HISTORICOS'!T9)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RESUMO'!T9</f>
        <v/>
      </c>
      <c r="N21" s="129">
        <f>MAX(0,M21-M20)</f>
        <v/>
      </c>
      <c r="O21" s="12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HISTORICOS'!U9)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RESUMO'!U9</f>
        <v/>
      </c>
      <c r="N22" s="129">
        <f>MAX(0,M22-M21)</f>
        <v/>
      </c>
      <c r="O22" s="12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HISTORICOS'!V9)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RESUMO'!V9</f>
        <v/>
      </c>
      <c r="N23" s="129">
        <f>MAX(0,M23-M22)</f>
        <v/>
      </c>
      <c r="O23" s="12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HISTORICOS'!W9)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RESUMO'!W9</f>
        <v/>
      </c>
      <c r="N24" s="129">
        <f>MAX(0,M24-M23)</f>
        <v/>
      </c>
      <c r="O24" s="12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HISTORICOS'!X9)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RESUMO'!X9</f>
        <v/>
      </c>
      <c r="N25" s="129">
        <f>MAX(0,M25-M24)</f>
        <v/>
      </c>
      <c r="O25" s="12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HISTORICOS'!Y9)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RESUMO'!Y9</f>
        <v/>
      </c>
      <c r="N26" s="129">
        <f>MAX(0,M26-M25)</f>
        <v/>
      </c>
      <c r="O26" s="12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HISTORICOS'!Z9)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RESUMO'!Z9</f>
        <v/>
      </c>
      <c r="N27" s="129">
        <f>MAX(0,M27-M26)</f>
        <v/>
      </c>
      <c r="O27" s="12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HISTORICOS'!AA9)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RESUMO'!AA9</f>
        <v/>
      </c>
      <c r="N28" s="129">
        <f>MAX(0,M28-M27)</f>
        <v/>
      </c>
      <c r="O28" s="12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HISTORICOS'!AB9)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RESUMO'!AB9</f>
        <v/>
      </c>
      <c r="N29" s="129">
        <f>MAX(0,M29-M28)</f>
        <v/>
      </c>
      <c r="O29" s="12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HISTORICOS'!AC9)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RESUMO'!AC9</f>
        <v/>
      </c>
      <c r="N30" s="129">
        <f>MAX(0,M30-M29)</f>
        <v/>
      </c>
      <c r="O30" s="12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HISTORICOS'!AD9)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RESUMO'!AD9</f>
        <v/>
      </c>
      <c r="N31" s="129">
        <f>MAX(0,M31-M30)</f>
        <v/>
      </c>
      <c r="O31" s="12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HISTORICOS'!AE9)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RESUMO'!AE9</f>
        <v/>
      </c>
      <c r="N32" s="129">
        <f>MAX(0,M32-M31)</f>
        <v/>
      </c>
      <c r="O32" s="12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HISTORICOS'!AF9)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RESUMO'!AF9</f>
        <v/>
      </c>
      <c r="N33" s="129">
        <f>MAX(0,M33-M32)</f>
        <v/>
      </c>
      <c r="O33" s="12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HISTORICOS'!AG9)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RESUMO'!AG9</f>
        <v/>
      </c>
      <c r="N34" s="129">
        <f>MAX(0,M34-M33)</f>
        <v/>
      </c>
      <c r="O34" s="12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HISTORICOS'!AH9)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RESUMO'!AH9</f>
        <v/>
      </c>
      <c r="N35" s="129">
        <f>MAX(0,M35-M34)</f>
        <v/>
      </c>
      <c r="O35" s="12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HISTORICOS'!AI9)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RESUMO'!AI9</f>
        <v/>
      </c>
      <c r="N36" s="129">
        <f>MAX(0,M36-M35)</f>
        <v/>
      </c>
      <c r="O36" s="12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HISTORICOS'!AJ9)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RESUMO'!AJ9</f>
        <v/>
      </c>
      <c r="N37" s="129">
        <f>MAX(0,M37-M36)</f>
        <v/>
      </c>
      <c r="O37" s="12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HISTORICOS'!AK9)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RESUMO'!AK9</f>
        <v/>
      </c>
      <c r="N38" s="129">
        <f>MAX(0,M38-M37)</f>
        <v/>
      </c>
      <c r="O38" s="12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HISTORICOS'!AL9)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RESUMO'!AL9</f>
        <v/>
      </c>
      <c r="N39" s="129">
        <f>MAX(0,M39-M38)</f>
        <v/>
      </c>
      <c r="O39" s="12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HISTORICOS'!AM9)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RESUMO'!AM9</f>
        <v/>
      </c>
      <c r="N40" s="129">
        <f>MAX(0,M40-M39)</f>
        <v/>
      </c>
      <c r="O40" s="12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HISTORICOS'!AN9)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RESUMO'!AN9</f>
        <v/>
      </c>
      <c r="N41" s="129">
        <f>MAX(0,M41-M40)</f>
        <v/>
      </c>
      <c r="O41" s="12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HISTORICOS'!AO9)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RESUMO'!AO9</f>
        <v/>
      </c>
      <c r="N42" s="129">
        <f>MAX(0,M42-M41)</f>
        <v/>
      </c>
      <c r="O42" s="12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HISTORICOS'!AP9)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RESUMO'!AP9</f>
        <v/>
      </c>
      <c r="N43" s="129">
        <f>MAX(0,M43-M42)</f>
        <v/>
      </c>
      <c r="O43" s="12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HISTORICOS'!AQ9)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RESUMO'!AQ9</f>
        <v/>
      </c>
      <c r="N44" s="129">
        <f>MAX(0,M44-M43)</f>
        <v/>
      </c>
      <c r="O44" s="12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HISTORICOS'!AR9)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RESUMO'!AR9</f>
        <v/>
      </c>
      <c r="N45" s="129">
        <f>MAX(0,M45-M44)</f>
        <v/>
      </c>
      <c r="O45" s="12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HISTORICOS'!AS9)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RESUMO'!AS9</f>
        <v/>
      </c>
      <c r="N46" s="129">
        <f>MAX(0,M46-M45)</f>
        <v/>
      </c>
      <c r="O46" s="12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HISTORICOS'!AT9)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RESUMO'!AT9</f>
        <v/>
      </c>
      <c r="N47" s="129">
        <f>MAX(0,M47-M46)</f>
        <v/>
      </c>
      <c r="O47" s="12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HISTORICOS'!AU9)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RESUMO'!AU9</f>
        <v/>
      </c>
      <c r="N48" s="129">
        <f>MAX(0,M48-M47)</f>
        <v/>
      </c>
      <c r="O48" s="12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HISTORICOS'!AV9)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RESUMO'!AV9</f>
        <v/>
      </c>
      <c r="N49" s="129">
        <f>MAX(0,M49-M48)</f>
        <v/>
      </c>
      <c r="O49" s="12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HISTORICOS'!AW9)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RESUMO'!AW9</f>
        <v/>
      </c>
      <c r="N50" s="129">
        <f>MAX(0,M50-M49)</f>
        <v/>
      </c>
      <c r="O50" s="12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HISTORICOS'!AX9)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RESUMO'!AX9</f>
        <v/>
      </c>
      <c r="N51" s="129">
        <f>MAX(0,M51-M50)</f>
        <v/>
      </c>
      <c r="O51" s="12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HISTORICOS'!AY9)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RESUMO'!AY9</f>
        <v/>
      </c>
      <c r="N52" s="129">
        <f>MAX(0,M52-M51)</f>
        <v/>
      </c>
      <c r="O52" s="12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HISTORICOS'!AZ9)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RESUMO'!AZ9</f>
        <v/>
      </c>
      <c r="N53" s="129">
        <f>MAX(0,M53-M52)</f>
        <v/>
      </c>
      <c r="O53" s="12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HISTORICOS'!BA9)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RESUMO'!BA9</f>
        <v/>
      </c>
      <c r="N54" s="129">
        <f>MAX(0,M54-M53)</f>
        <v/>
      </c>
      <c r="O54" s="12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HISTORICOS'!BB9)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RESUMO'!BB9</f>
        <v/>
      </c>
      <c r="N55" s="129">
        <f>MAX(0,M55-M54)</f>
        <v/>
      </c>
      <c r="O55" s="12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HISTORICOS'!BC9)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RESUMO'!BC9</f>
        <v/>
      </c>
      <c r="N56" s="129">
        <f>MAX(0,M56-M55)</f>
        <v/>
      </c>
      <c r="O56" s="12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HISTORICOS'!BD9)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RESUMO'!BD9</f>
        <v/>
      </c>
      <c r="N57" s="129">
        <f>MAX(0,M57-M56)</f>
        <v/>
      </c>
      <c r="O57" s="12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HISTORICOS'!BE9)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RESUMO'!BE9</f>
        <v/>
      </c>
      <c r="N58" s="129">
        <f>MAX(0,M58-M57)</f>
        <v/>
      </c>
      <c r="O58" s="12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HISTORICOS'!BF9)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RESUMO'!BF9</f>
        <v/>
      </c>
      <c r="N59" s="129">
        <f>MAX(0,M59-M58)</f>
        <v/>
      </c>
      <c r="O59" s="12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HISTORICOS'!BG9)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RESUMO'!BG9</f>
        <v/>
      </c>
      <c r="N60" s="129">
        <f>MAX(0,M60-M59)</f>
        <v/>
      </c>
      <c r="O60" s="12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HISTORICOS'!BH9)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RESUMO'!BH9</f>
        <v/>
      </c>
      <c r="N61" s="129">
        <f>MAX(0,M61-M60)</f>
        <v/>
      </c>
      <c r="O61" s="12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HISTORICOS'!BI9)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RESUMO'!BI9</f>
        <v/>
      </c>
      <c r="N62" s="129">
        <f>MAX(0,M62-M61)</f>
        <v/>
      </c>
      <c r="O62" s="12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HISTORICOS'!BJ9)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RESUMO'!BJ9</f>
        <v/>
      </c>
      <c r="N63" s="129">
        <f>MAX(0,M63-M62)</f>
        <v/>
      </c>
      <c r="O63" s="12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HISTORICOS'!BK9)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RESUMO'!BK9</f>
        <v/>
      </c>
      <c r="N64" s="129">
        <f>MAX(0,M64-M63)</f>
        <v/>
      </c>
      <c r="O64" s="12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HISTORICOS'!BL9)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RESUMO'!BL9</f>
        <v/>
      </c>
      <c r="N65" s="129">
        <f>MAX(0,M65-M64)</f>
        <v/>
      </c>
      <c r="O65" s="12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HISTORICOS'!BM9)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RESUMO'!BM9</f>
        <v/>
      </c>
      <c r="N66" s="129">
        <f>MAX(0,M66-M65)</f>
        <v/>
      </c>
      <c r="O66" s="12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HISTORICOS'!BN9)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RESUMO'!BN9</f>
        <v/>
      </c>
      <c r="N67" s="129">
        <f>MAX(0,M67-M66)</f>
        <v/>
      </c>
      <c r="O67" s="12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HISTORICOS'!BO9)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RESUMO'!BO9</f>
        <v/>
      </c>
      <c r="N68" s="129">
        <f>MAX(0,M68-M67)</f>
        <v/>
      </c>
      <c r="O68" s="12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HISTORICOS'!BP9)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RESUMO'!BP9</f>
        <v/>
      </c>
      <c r="N69" s="129">
        <f>MAX(0,M69-M68)</f>
        <v/>
      </c>
      <c r="O69" s="12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HISTORICOS'!BQ9)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RESUMO'!BQ9</f>
        <v/>
      </c>
      <c r="N70" s="129">
        <f>MAX(0,M70-M69)</f>
        <v/>
      </c>
      <c r="O70" s="12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HISTORICOS'!BR9)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RESUMO'!BR9</f>
        <v/>
      </c>
      <c r="N71" s="129">
        <f>MAX(0,M71-M70)</f>
        <v/>
      </c>
      <c r="O71" s="12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HISTORICOS'!BS9)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RESUMO'!BS9</f>
        <v/>
      </c>
      <c r="N72" s="129">
        <f>MAX(0,M72-M71)</f>
        <v/>
      </c>
      <c r="O72" s="12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HISTORICOS'!BT9)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RESUMO'!BT9</f>
        <v/>
      </c>
      <c r="N73" s="129">
        <f>MAX(0,M73-M72)</f>
        <v/>
      </c>
      <c r="O73" s="12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HISTORICOS'!BU9)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RESUMO'!BU9</f>
        <v/>
      </c>
      <c r="N74" s="129">
        <f>MAX(0,M74-M73)</f>
        <v/>
      </c>
      <c r="O74" s="12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HISTORICOS'!BV9)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RESUMO'!BV9</f>
        <v/>
      </c>
      <c r="N75" s="129">
        <f>MAX(0,M75-M74)</f>
        <v/>
      </c>
      <c r="O75" s="12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HISTORICOS'!BW9)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RESUMO'!BW9</f>
        <v/>
      </c>
      <c r="N76" s="129">
        <f>MAX(0,M76-M75)</f>
        <v/>
      </c>
      <c r="O76" s="12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HISTORICOS'!D10)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28">
        <f>'CP RESUMO'!D10</f>
        <v/>
      </c>
      <c r="N5" s="129" t="n">
        <v>0</v>
      </c>
      <c r="O5" s="12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HISTORICOS'!E10)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PL'!H16</f>
        <v/>
      </c>
      <c r="L6" s="50">
        <f>C6/IF(B6&lt;='VALOR POR PL'!$P$5,IFERROR(INDEX('"INCC-FGV"'!$B$2:$B$800,MATCH(B6,'"INCC-FGV"'!$A$2:$A$800,0)),$K$2),$K$2)</f>
        <v/>
      </c>
      <c r="M6" s="128">
        <f>'CP RESUMO'!E10</f>
        <v/>
      </c>
      <c r="N6" s="129">
        <f>MAX(0,M6-M5)</f>
        <v/>
      </c>
      <c r="O6" s="12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HISTORICOS'!F10)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RESUMO'!F10</f>
        <v/>
      </c>
      <c r="N7" s="129">
        <f>MAX(0,M7-M6)</f>
        <v/>
      </c>
      <c r="O7" s="12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HISTORICOS'!G10)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RESUMO'!G10</f>
        <v/>
      </c>
      <c r="N8" s="129">
        <f>MAX(0,M8-M7)</f>
        <v/>
      </c>
      <c r="O8" s="12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HISTORICOS'!H10)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RESUMO'!H10</f>
        <v/>
      </c>
      <c r="N9" s="129">
        <f>MAX(0,M9-M8)</f>
        <v/>
      </c>
      <c r="O9" s="12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HISTORICOS'!I10)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RESUMO'!I10</f>
        <v/>
      </c>
      <c r="N10" s="129">
        <f>MAX(0,M10-M9)</f>
        <v/>
      </c>
      <c r="O10" s="12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HISTORICOS'!J10)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RESUMO'!J10</f>
        <v/>
      </c>
      <c r="N11" s="129">
        <f>MAX(0,M11-M10)</f>
        <v/>
      </c>
      <c r="O11" s="12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HISTORICOS'!K10)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RESUMO'!K10</f>
        <v/>
      </c>
      <c r="N12" s="129">
        <f>MAX(0,M12-M11)</f>
        <v/>
      </c>
      <c r="O12" s="12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HISTORICOS'!L10)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PL'!I16</f>
        <v/>
      </c>
      <c r="L13" s="50">
        <f>C13/IF(B13&lt;='VALOR POR PL'!$P$5,IFERROR(INDEX('"INCC-FGV"'!$B$2:$B$800,MATCH(B13,'"INCC-FGV"'!$A$2:$A$800,0)),$K$2),$K$2)</f>
        <v/>
      </c>
      <c r="M13" s="128">
        <f>'CP RESUMO'!L10</f>
        <v/>
      </c>
      <c r="N13" s="129">
        <f>MAX(0,M13-M12)</f>
        <v/>
      </c>
      <c r="O13" s="12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HISTORICOS'!M10)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RESUMO'!M10</f>
        <v/>
      </c>
      <c r="N14" s="129">
        <f>MAX(0,M14-M13)</f>
        <v/>
      </c>
      <c r="O14" s="12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HISTORICOS'!N10)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RESUMO'!N10</f>
        <v/>
      </c>
      <c r="N15" s="129">
        <f>MAX(0,M15-M14)</f>
        <v/>
      </c>
      <c r="O15" s="12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HISTORICOS'!O10)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RESUMO'!O10</f>
        <v/>
      </c>
      <c r="N16" s="129">
        <f>MAX(0,M16-M15)</f>
        <v/>
      </c>
      <c r="O16" s="12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HISTORICOS'!P10)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RESUMO'!P10</f>
        <v/>
      </c>
      <c r="N17" s="129">
        <f>MAX(0,M17-M16)</f>
        <v/>
      </c>
      <c r="O17" s="12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HISTORICOS'!Q10)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RESUMO'!Q10</f>
        <v/>
      </c>
      <c r="N18" s="129">
        <f>MAX(0,M18-M17)</f>
        <v/>
      </c>
      <c r="O18" s="12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HISTORICOS'!R10)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RESUMO'!R10</f>
        <v/>
      </c>
      <c r="N19" s="129">
        <f>MAX(0,M19-M18)</f>
        <v/>
      </c>
      <c r="O19" s="12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HISTORICOS'!S10)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RESUMO'!S10</f>
        <v/>
      </c>
      <c r="N20" s="129">
        <f>MAX(0,M20-M19)</f>
        <v/>
      </c>
      <c r="O20" s="12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HISTORICOS'!T10)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RESUMO'!T10</f>
        <v/>
      </c>
      <c r="N21" s="129">
        <f>MAX(0,M21-M20)</f>
        <v/>
      </c>
      <c r="O21" s="12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HISTORICOS'!U10)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RESUMO'!U10</f>
        <v/>
      </c>
      <c r="N22" s="129">
        <f>MAX(0,M22-M21)</f>
        <v/>
      </c>
      <c r="O22" s="12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HISTORICOS'!V10)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RESUMO'!V10</f>
        <v/>
      </c>
      <c r="N23" s="129">
        <f>MAX(0,M23-M22)</f>
        <v/>
      </c>
      <c r="O23" s="12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HISTORICOS'!W10)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RESUMO'!W10</f>
        <v/>
      </c>
      <c r="N24" s="129">
        <f>MAX(0,M24-M23)</f>
        <v/>
      </c>
      <c r="O24" s="12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HISTORICOS'!X10)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RESUMO'!X10</f>
        <v/>
      </c>
      <c r="N25" s="129">
        <f>MAX(0,M25-M24)</f>
        <v/>
      </c>
      <c r="O25" s="12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HISTORICOS'!Y10)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RESUMO'!Y10</f>
        <v/>
      </c>
      <c r="N26" s="129">
        <f>MAX(0,M26-M25)</f>
        <v/>
      </c>
      <c r="O26" s="12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HISTORICOS'!Z10)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RESUMO'!Z10</f>
        <v/>
      </c>
      <c r="N27" s="129">
        <f>MAX(0,M27-M26)</f>
        <v/>
      </c>
      <c r="O27" s="12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HISTORICOS'!AA10)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RESUMO'!AA10</f>
        <v/>
      </c>
      <c r="N28" s="129">
        <f>MAX(0,M28-M27)</f>
        <v/>
      </c>
      <c r="O28" s="12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HISTORICOS'!AB10)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RESUMO'!AB10</f>
        <v/>
      </c>
      <c r="N29" s="129">
        <f>MAX(0,M29-M28)</f>
        <v/>
      </c>
      <c r="O29" s="12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HISTORICOS'!AC10)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RESUMO'!AC10</f>
        <v/>
      </c>
      <c r="N30" s="129">
        <f>MAX(0,M30-M29)</f>
        <v/>
      </c>
      <c r="O30" s="12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HISTORICOS'!AD10)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RESUMO'!AD10</f>
        <v/>
      </c>
      <c r="N31" s="129">
        <f>MAX(0,M31-M30)</f>
        <v/>
      </c>
      <c r="O31" s="12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HISTORICOS'!AE10)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RESUMO'!AE10</f>
        <v/>
      </c>
      <c r="N32" s="129">
        <f>MAX(0,M32-M31)</f>
        <v/>
      </c>
      <c r="O32" s="12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HISTORICOS'!AF10)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RESUMO'!AF10</f>
        <v/>
      </c>
      <c r="N33" s="129">
        <f>MAX(0,M33-M32)</f>
        <v/>
      </c>
      <c r="O33" s="12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HISTORICOS'!AG10)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RESUMO'!AG10</f>
        <v/>
      </c>
      <c r="N34" s="129">
        <f>MAX(0,M34-M33)</f>
        <v/>
      </c>
      <c r="O34" s="12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HISTORICOS'!AH10)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RESUMO'!AH10</f>
        <v/>
      </c>
      <c r="N35" s="129">
        <f>MAX(0,M35-M34)</f>
        <v/>
      </c>
      <c r="O35" s="12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HISTORICOS'!AI10)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RESUMO'!AI10</f>
        <v/>
      </c>
      <c r="N36" s="129">
        <f>MAX(0,M36-M35)</f>
        <v/>
      </c>
      <c r="O36" s="12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HISTORICOS'!AJ10)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RESUMO'!AJ10</f>
        <v/>
      </c>
      <c r="N37" s="129">
        <f>MAX(0,M37-M36)</f>
        <v/>
      </c>
      <c r="O37" s="12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HISTORICOS'!AK10)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RESUMO'!AK10</f>
        <v/>
      </c>
      <c r="N38" s="129">
        <f>MAX(0,M38-M37)</f>
        <v/>
      </c>
      <c r="O38" s="12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HISTORICOS'!AL10)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RESUMO'!AL10</f>
        <v/>
      </c>
      <c r="N39" s="129">
        <f>MAX(0,M39-M38)</f>
        <v/>
      </c>
      <c r="O39" s="12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HISTORICOS'!AM10)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RESUMO'!AM10</f>
        <v/>
      </c>
      <c r="N40" s="129">
        <f>MAX(0,M40-M39)</f>
        <v/>
      </c>
      <c r="O40" s="12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HISTORICOS'!AN10)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RESUMO'!AN10</f>
        <v/>
      </c>
      <c r="N41" s="129">
        <f>MAX(0,M41-M40)</f>
        <v/>
      </c>
      <c r="O41" s="12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HISTORICOS'!AO10)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RESUMO'!AO10</f>
        <v/>
      </c>
      <c r="N42" s="129">
        <f>MAX(0,M42-M41)</f>
        <v/>
      </c>
      <c r="O42" s="12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HISTORICOS'!AP10)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RESUMO'!AP10</f>
        <v/>
      </c>
      <c r="N43" s="129">
        <f>MAX(0,M43-M42)</f>
        <v/>
      </c>
      <c r="O43" s="12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HISTORICOS'!AQ10)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RESUMO'!AQ10</f>
        <v/>
      </c>
      <c r="N44" s="129">
        <f>MAX(0,M44-M43)</f>
        <v/>
      </c>
      <c r="O44" s="12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HISTORICOS'!AR10)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RESUMO'!AR10</f>
        <v/>
      </c>
      <c r="N45" s="129">
        <f>MAX(0,M45-M44)</f>
        <v/>
      </c>
      <c r="O45" s="12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HISTORICOS'!AS10)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RESUMO'!AS10</f>
        <v/>
      </c>
      <c r="N46" s="129">
        <f>MAX(0,M46-M45)</f>
        <v/>
      </c>
      <c r="O46" s="12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HISTORICOS'!AT10)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RESUMO'!AT10</f>
        <v/>
      </c>
      <c r="N47" s="129">
        <f>MAX(0,M47-M46)</f>
        <v/>
      </c>
      <c r="O47" s="12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HISTORICOS'!AU10)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RESUMO'!AU10</f>
        <v/>
      </c>
      <c r="N48" s="129">
        <f>MAX(0,M48-M47)</f>
        <v/>
      </c>
      <c r="O48" s="12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HISTORICOS'!AV10)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RESUMO'!AV10</f>
        <v/>
      </c>
      <c r="N49" s="129">
        <f>MAX(0,M49-M48)</f>
        <v/>
      </c>
      <c r="O49" s="12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HISTORICOS'!AW10)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RESUMO'!AW10</f>
        <v/>
      </c>
      <c r="N50" s="129">
        <f>MAX(0,M50-M49)</f>
        <v/>
      </c>
      <c r="O50" s="12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HISTORICOS'!AX10)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RESUMO'!AX10</f>
        <v/>
      </c>
      <c r="N51" s="129">
        <f>MAX(0,M51-M50)</f>
        <v/>
      </c>
      <c r="O51" s="12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HISTORICOS'!AY10)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RESUMO'!AY10</f>
        <v/>
      </c>
      <c r="N52" s="129">
        <f>MAX(0,M52-M51)</f>
        <v/>
      </c>
      <c r="O52" s="12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HISTORICOS'!AZ10)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RESUMO'!AZ10</f>
        <v/>
      </c>
      <c r="N53" s="129">
        <f>MAX(0,M53-M52)</f>
        <v/>
      </c>
      <c r="O53" s="12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HISTORICOS'!BA10)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RESUMO'!BA10</f>
        <v/>
      </c>
      <c r="N54" s="129">
        <f>MAX(0,M54-M53)</f>
        <v/>
      </c>
      <c r="O54" s="12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HISTORICOS'!BB10)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RESUMO'!BB10</f>
        <v/>
      </c>
      <c r="N55" s="129">
        <f>MAX(0,M55-M54)</f>
        <v/>
      </c>
      <c r="O55" s="12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HISTORICOS'!BC10)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RESUMO'!BC10</f>
        <v/>
      </c>
      <c r="N56" s="129">
        <f>MAX(0,M56-M55)</f>
        <v/>
      </c>
      <c r="O56" s="12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HISTORICOS'!BD10)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RESUMO'!BD10</f>
        <v/>
      </c>
      <c r="N57" s="129">
        <f>MAX(0,M57-M56)</f>
        <v/>
      </c>
      <c r="O57" s="12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HISTORICOS'!BE10)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RESUMO'!BE10</f>
        <v/>
      </c>
      <c r="N58" s="129">
        <f>MAX(0,M58-M57)</f>
        <v/>
      </c>
      <c r="O58" s="12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HISTORICOS'!BF10)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RESUMO'!BF10</f>
        <v/>
      </c>
      <c r="N59" s="129">
        <f>MAX(0,M59-M58)</f>
        <v/>
      </c>
      <c r="O59" s="12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HISTORICOS'!BG10)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RESUMO'!BG10</f>
        <v/>
      </c>
      <c r="N60" s="129">
        <f>MAX(0,M60-M59)</f>
        <v/>
      </c>
      <c r="O60" s="12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HISTORICOS'!BH10)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RESUMO'!BH10</f>
        <v/>
      </c>
      <c r="N61" s="129">
        <f>MAX(0,M61-M60)</f>
        <v/>
      </c>
      <c r="O61" s="12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HISTORICOS'!BI10)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RESUMO'!BI10</f>
        <v/>
      </c>
      <c r="N62" s="129">
        <f>MAX(0,M62-M61)</f>
        <v/>
      </c>
      <c r="O62" s="12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HISTORICOS'!BJ10)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RESUMO'!BJ10</f>
        <v/>
      </c>
      <c r="N63" s="129">
        <f>MAX(0,M63-M62)</f>
        <v/>
      </c>
      <c r="O63" s="12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HISTORICOS'!BK10)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RESUMO'!BK10</f>
        <v/>
      </c>
      <c r="N64" s="129">
        <f>MAX(0,M64-M63)</f>
        <v/>
      </c>
      <c r="O64" s="12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HISTORICOS'!BL10)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RESUMO'!BL10</f>
        <v/>
      </c>
      <c r="N65" s="129">
        <f>MAX(0,M65-M64)</f>
        <v/>
      </c>
      <c r="O65" s="12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HISTORICOS'!BM10)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RESUMO'!BM10</f>
        <v/>
      </c>
      <c r="N66" s="129">
        <f>MAX(0,M66-M65)</f>
        <v/>
      </c>
      <c r="O66" s="12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HISTORICOS'!BN10)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RESUMO'!BN10</f>
        <v/>
      </c>
      <c r="N67" s="129">
        <f>MAX(0,M67-M66)</f>
        <v/>
      </c>
      <c r="O67" s="12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HISTORICOS'!BO10)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RESUMO'!BO10</f>
        <v/>
      </c>
      <c r="N68" s="129">
        <f>MAX(0,M68-M67)</f>
        <v/>
      </c>
      <c r="O68" s="12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HISTORICOS'!BP10)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RESUMO'!BP10</f>
        <v/>
      </c>
      <c r="N69" s="129">
        <f>MAX(0,M69-M68)</f>
        <v/>
      </c>
      <c r="O69" s="12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HISTORICOS'!BQ10)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RESUMO'!BQ10</f>
        <v/>
      </c>
      <c r="N70" s="129">
        <f>MAX(0,M70-M69)</f>
        <v/>
      </c>
      <c r="O70" s="12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HISTORICOS'!BR10)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RESUMO'!BR10</f>
        <v/>
      </c>
      <c r="N71" s="129">
        <f>MAX(0,M71-M70)</f>
        <v/>
      </c>
      <c r="O71" s="12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HISTORICOS'!BS10)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RESUMO'!BS10</f>
        <v/>
      </c>
      <c r="N72" s="129">
        <f>MAX(0,M72-M71)</f>
        <v/>
      </c>
      <c r="O72" s="12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HISTORICOS'!BT10)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RESUMO'!BT10</f>
        <v/>
      </c>
      <c r="N73" s="129">
        <f>MAX(0,M73-M72)</f>
        <v/>
      </c>
      <c r="O73" s="12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HISTORICOS'!BU10)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RESUMO'!BU10</f>
        <v/>
      </c>
      <c r="N74" s="129">
        <f>MAX(0,M74-M73)</f>
        <v/>
      </c>
      <c r="O74" s="12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HISTORICOS'!BV10)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RESUMO'!BV10</f>
        <v/>
      </c>
      <c r="N75" s="129">
        <f>MAX(0,M75-M74)</f>
        <v/>
      </c>
      <c r="O75" s="12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HISTORICOS'!BW10)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RESUMO'!BW10</f>
        <v/>
      </c>
      <c r="N76" s="129">
        <f>MAX(0,M76-M75)</f>
        <v/>
      </c>
      <c r="O76" s="12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HISTORICOS'!D11)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28">
        <f>'CP RESUMO'!D11</f>
        <v/>
      </c>
      <c r="N5" s="129" t="n">
        <v>0</v>
      </c>
      <c r="O5" s="12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HISTORICOS'!E11)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PL'!H17</f>
        <v/>
      </c>
      <c r="L6" s="50">
        <f>C6/IF(B6&lt;='VALOR POR PL'!$P$5,IFERROR(INDEX('"INCC-FGV"'!$B$2:$B$800,MATCH(B6,'"INCC-FGV"'!$A$2:$A$800,0)),$K$2),$K$2)</f>
        <v/>
      </c>
      <c r="M6" s="128">
        <f>'CP RESUMO'!E11</f>
        <v/>
      </c>
      <c r="N6" s="129">
        <f>MAX(0,M6-M5)</f>
        <v/>
      </c>
      <c r="O6" s="12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HISTORICOS'!F11)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RESUMO'!F11</f>
        <v/>
      </c>
      <c r="N7" s="129">
        <f>MAX(0,M7-M6)</f>
        <v/>
      </c>
      <c r="O7" s="12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HISTORICOS'!G11)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RESUMO'!G11</f>
        <v/>
      </c>
      <c r="N8" s="129">
        <f>MAX(0,M8-M7)</f>
        <v/>
      </c>
      <c r="O8" s="12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HISTORICOS'!H11)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RESUMO'!H11</f>
        <v/>
      </c>
      <c r="N9" s="129">
        <f>MAX(0,M9-M8)</f>
        <v/>
      </c>
      <c r="O9" s="12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HISTORICOS'!I11)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RESUMO'!I11</f>
        <v/>
      </c>
      <c r="N10" s="129">
        <f>MAX(0,M10-M9)</f>
        <v/>
      </c>
      <c r="O10" s="12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HISTORICOS'!J11)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RESUMO'!J11</f>
        <v/>
      </c>
      <c r="N11" s="129">
        <f>MAX(0,M11-M10)</f>
        <v/>
      </c>
      <c r="O11" s="12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HISTORICOS'!K11)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RESUMO'!K11</f>
        <v/>
      </c>
      <c r="N12" s="129">
        <f>MAX(0,M12-M11)</f>
        <v/>
      </c>
      <c r="O12" s="12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HISTORICOS'!L11)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PL'!I17</f>
        <v/>
      </c>
      <c r="L13" s="50">
        <f>C13/IF(B13&lt;='VALOR POR PL'!$P$5,IFERROR(INDEX('"INCC-FGV"'!$B$2:$B$800,MATCH(B13,'"INCC-FGV"'!$A$2:$A$800,0)),$K$2),$K$2)</f>
        <v/>
      </c>
      <c r="M13" s="128">
        <f>'CP RESUMO'!L11</f>
        <v/>
      </c>
      <c r="N13" s="129">
        <f>MAX(0,M13-M12)</f>
        <v/>
      </c>
      <c r="O13" s="12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HISTORICOS'!M11)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RESUMO'!M11</f>
        <v/>
      </c>
      <c r="N14" s="129">
        <f>MAX(0,M14-M13)</f>
        <v/>
      </c>
      <c r="O14" s="12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HISTORICOS'!N11)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RESUMO'!N11</f>
        <v/>
      </c>
      <c r="N15" s="129">
        <f>MAX(0,M15-M14)</f>
        <v/>
      </c>
      <c r="O15" s="12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HISTORICOS'!O11)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RESUMO'!O11</f>
        <v/>
      </c>
      <c r="N16" s="129">
        <f>MAX(0,M16-M15)</f>
        <v/>
      </c>
      <c r="O16" s="12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HISTORICOS'!P11)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RESUMO'!P11</f>
        <v/>
      </c>
      <c r="N17" s="129">
        <f>MAX(0,M17-M16)</f>
        <v/>
      </c>
      <c r="O17" s="12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HISTORICOS'!Q11)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RESUMO'!Q11</f>
        <v/>
      </c>
      <c r="N18" s="129">
        <f>MAX(0,M18-M17)</f>
        <v/>
      </c>
      <c r="O18" s="12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HISTORICOS'!R11)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RESUMO'!R11</f>
        <v/>
      </c>
      <c r="N19" s="129">
        <f>MAX(0,M19-M18)</f>
        <v/>
      </c>
      <c r="O19" s="12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HISTORICOS'!S11)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RESUMO'!S11</f>
        <v/>
      </c>
      <c r="N20" s="129">
        <f>MAX(0,M20-M19)</f>
        <v/>
      </c>
      <c r="O20" s="12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HISTORICOS'!T11)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RESUMO'!T11</f>
        <v/>
      </c>
      <c r="N21" s="129">
        <f>MAX(0,M21-M20)</f>
        <v/>
      </c>
      <c r="O21" s="12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HISTORICOS'!U11)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RESUMO'!U11</f>
        <v/>
      </c>
      <c r="N22" s="129">
        <f>MAX(0,M22-M21)</f>
        <v/>
      </c>
      <c r="O22" s="12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HISTORICOS'!V11)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RESUMO'!V11</f>
        <v/>
      </c>
      <c r="N23" s="129">
        <f>MAX(0,M23-M22)</f>
        <v/>
      </c>
      <c r="O23" s="12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HISTORICOS'!W11)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RESUMO'!W11</f>
        <v/>
      </c>
      <c r="N24" s="129">
        <f>MAX(0,M24-M23)</f>
        <v/>
      </c>
      <c r="O24" s="12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HISTORICOS'!X11)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RESUMO'!X11</f>
        <v/>
      </c>
      <c r="N25" s="129">
        <f>MAX(0,M25-M24)</f>
        <v/>
      </c>
      <c r="O25" s="12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HISTORICOS'!Y11)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RESUMO'!Y11</f>
        <v/>
      </c>
      <c r="N26" s="129">
        <f>MAX(0,M26-M25)</f>
        <v/>
      </c>
      <c r="O26" s="12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HISTORICOS'!Z11)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RESUMO'!Z11</f>
        <v/>
      </c>
      <c r="N27" s="129">
        <f>MAX(0,M27-M26)</f>
        <v/>
      </c>
      <c r="O27" s="12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HISTORICOS'!AA11)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RESUMO'!AA11</f>
        <v/>
      </c>
      <c r="N28" s="129">
        <f>MAX(0,M28-M27)</f>
        <v/>
      </c>
      <c r="O28" s="12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HISTORICOS'!AB11)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RESUMO'!AB11</f>
        <v/>
      </c>
      <c r="N29" s="129">
        <f>MAX(0,M29-M28)</f>
        <v/>
      </c>
      <c r="O29" s="12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HISTORICOS'!AC11)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RESUMO'!AC11</f>
        <v/>
      </c>
      <c r="N30" s="129">
        <f>MAX(0,M30-M29)</f>
        <v/>
      </c>
      <c r="O30" s="12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HISTORICOS'!AD11)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RESUMO'!AD11</f>
        <v/>
      </c>
      <c r="N31" s="129">
        <f>MAX(0,M31-M30)</f>
        <v/>
      </c>
      <c r="O31" s="12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HISTORICOS'!AE11)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RESUMO'!AE11</f>
        <v/>
      </c>
      <c r="N32" s="129">
        <f>MAX(0,M32-M31)</f>
        <v/>
      </c>
      <c r="O32" s="12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HISTORICOS'!AF11)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RESUMO'!AF11</f>
        <v/>
      </c>
      <c r="N33" s="129">
        <f>MAX(0,M33-M32)</f>
        <v/>
      </c>
      <c r="O33" s="12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HISTORICOS'!AG11)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RESUMO'!AG11</f>
        <v/>
      </c>
      <c r="N34" s="129">
        <f>MAX(0,M34-M33)</f>
        <v/>
      </c>
      <c r="O34" s="12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HISTORICOS'!AH11)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RESUMO'!AH11</f>
        <v/>
      </c>
      <c r="N35" s="129">
        <f>MAX(0,M35-M34)</f>
        <v/>
      </c>
      <c r="O35" s="12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HISTORICOS'!AI11)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RESUMO'!AI11</f>
        <v/>
      </c>
      <c r="N36" s="129">
        <f>MAX(0,M36-M35)</f>
        <v/>
      </c>
      <c r="O36" s="12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HISTORICOS'!AJ11)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RESUMO'!AJ11</f>
        <v/>
      </c>
      <c r="N37" s="129">
        <f>MAX(0,M37-M36)</f>
        <v/>
      </c>
      <c r="O37" s="12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HISTORICOS'!AK11)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RESUMO'!AK11</f>
        <v/>
      </c>
      <c r="N38" s="129">
        <f>MAX(0,M38-M37)</f>
        <v/>
      </c>
      <c r="O38" s="12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HISTORICOS'!AL11)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RESUMO'!AL11</f>
        <v/>
      </c>
      <c r="N39" s="129">
        <f>MAX(0,M39-M38)</f>
        <v/>
      </c>
      <c r="O39" s="12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HISTORICOS'!AM11)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RESUMO'!AM11</f>
        <v/>
      </c>
      <c r="N40" s="129">
        <f>MAX(0,M40-M39)</f>
        <v/>
      </c>
      <c r="O40" s="12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HISTORICOS'!AN11)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RESUMO'!AN11</f>
        <v/>
      </c>
      <c r="N41" s="129">
        <f>MAX(0,M41-M40)</f>
        <v/>
      </c>
      <c r="O41" s="12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HISTORICOS'!AO11)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RESUMO'!AO11</f>
        <v/>
      </c>
      <c r="N42" s="129">
        <f>MAX(0,M42-M41)</f>
        <v/>
      </c>
      <c r="O42" s="12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HISTORICOS'!AP11)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RESUMO'!AP11</f>
        <v/>
      </c>
      <c r="N43" s="129">
        <f>MAX(0,M43-M42)</f>
        <v/>
      </c>
      <c r="O43" s="12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HISTORICOS'!AQ11)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RESUMO'!AQ11</f>
        <v/>
      </c>
      <c r="N44" s="129">
        <f>MAX(0,M44-M43)</f>
        <v/>
      </c>
      <c r="O44" s="12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HISTORICOS'!AR11)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RESUMO'!AR11</f>
        <v/>
      </c>
      <c r="N45" s="129">
        <f>MAX(0,M45-M44)</f>
        <v/>
      </c>
      <c r="O45" s="12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HISTORICOS'!AS11)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RESUMO'!AS11</f>
        <v/>
      </c>
      <c r="N46" s="129">
        <f>MAX(0,M46-M45)</f>
        <v/>
      </c>
      <c r="O46" s="12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HISTORICOS'!AT11)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RESUMO'!AT11</f>
        <v/>
      </c>
      <c r="N47" s="129">
        <f>MAX(0,M47-M46)</f>
        <v/>
      </c>
      <c r="O47" s="12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HISTORICOS'!AU11)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RESUMO'!AU11</f>
        <v/>
      </c>
      <c r="N48" s="129">
        <f>MAX(0,M48-M47)</f>
        <v/>
      </c>
      <c r="O48" s="12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HISTORICOS'!AV11)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RESUMO'!AV11</f>
        <v/>
      </c>
      <c r="N49" s="129">
        <f>MAX(0,M49-M48)</f>
        <v/>
      </c>
      <c r="O49" s="12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HISTORICOS'!AW11)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RESUMO'!AW11</f>
        <v/>
      </c>
      <c r="N50" s="129">
        <f>MAX(0,M50-M49)</f>
        <v/>
      </c>
      <c r="O50" s="12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HISTORICOS'!AX11)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RESUMO'!AX11</f>
        <v/>
      </c>
      <c r="N51" s="129">
        <f>MAX(0,M51-M50)</f>
        <v/>
      </c>
      <c r="O51" s="12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HISTORICOS'!AY11)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RESUMO'!AY11</f>
        <v/>
      </c>
      <c r="N52" s="129">
        <f>MAX(0,M52-M51)</f>
        <v/>
      </c>
      <c r="O52" s="12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HISTORICOS'!AZ11)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RESUMO'!AZ11</f>
        <v/>
      </c>
      <c r="N53" s="129">
        <f>MAX(0,M53-M52)</f>
        <v/>
      </c>
      <c r="O53" s="12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HISTORICOS'!BA11)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RESUMO'!BA11</f>
        <v/>
      </c>
      <c r="N54" s="129">
        <f>MAX(0,M54-M53)</f>
        <v/>
      </c>
      <c r="O54" s="12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HISTORICOS'!BB11)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RESUMO'!BB11</f>
        <v/>
      </c>
      <c r="N55" s="129">
        <f>MAX(0,M55-M54)</f>
        <v/>
      </c>
      <c r="O55" s="12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HISTORICOS'!BC11)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RESUMO'!BC11</f>
        <v/>
      </c>
      <c r="N56" s="129">
        <f>MAX(0,M56-M55)</f>
        <v/>
      </c>
      <c r="O56" s="12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HISTORICOS'!BD11)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RESUMO'!BD11</f>
        <v/>
      </c>
      <c r="N57" s="129">
        <f>MAX(0,M57-M56)</f>
        <v/>
      </c>
      <c r="O57" s="12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HISTORICOS'!BE11)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RESUMO'!BE11</f>
        <v/>
      </c>
      <c r="N58" s="129">
        <f>MAX(0,M58-M57)</f>
        <v/>
      </c>
      <c r="O58" s="12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HISTORICOS'!BF11)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RESUMO'!BF11</f>
        <v/>
      </c>
      <c r="N59" s="129">
        <f>MAX(0,M59-M58)</f>
        <v/>
      </c>
      <c r="O59" s="12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HISTORICOS'!BG11)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RESUMO'!BG11</f>
        <v/>
      </c>
      <c r="N60" s="129">
        <f>MAX(0,M60-M59)</f>
        <v/>
      </c>
      <c r="O60" s="12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HISTORICOS'!BH11)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RESUMO'!BH11</f>
        <v/>
      </c>
      <c r="N61" s="129">
        <f>MAX(0,M61-M60)</f>
        <v/>
      </c>
      <c r="O61" s="12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HISTORICOS'!BI11)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RESUMO'!BI11</f>
        <v/>
      </c>
      <c r="N62" s="129">
        <f>MAX(0,M62-M61)</f>
        <v/>
      </c>
      <c r="O62" s="12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HISTORICOS'!BJ11)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RESUMO'!BJ11</f>
        <v/>
      </c>
      <c r="N63" s="129">
        <f>MAX(0,M63-M62)</f>
        <v/>
      </c>
      <c r="O63" s="12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HISTORICOS'!BK11)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RESUMO'!BK11</f>
        <v/>
      </c>
      <c r="N64" s="129">
        <f>MAX(0,M64-M63)</f>
        <v/>
      </c>
      <c r="O64" s="12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HISTORICOS'!BL11)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RESUMO'!BL11</f>
        <v/>
      </c>
      <c r="N65" s="129">
        <f>MAX(0,M65-M64)</f>
        <v/>
      </c>
      <c r="O65" s="12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HISTORICOS'!BM11)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RESUMO'!BM11</f>
        <v/>
      </c>
      <c r="N66" s="129">
        <f>MAX(0,M66-M65)</f>
        <v/>
      </c>
      <c r="O66" s="12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HISTORICOS'!BN11)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RESUMO'!BN11</f>
        <v/>
      </c>
      <c r="N67" s="129">
        <f>MAX(0,M67-M66)</f>
        <v/>
      </c>
      <c r="O67" s="12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HISTORICOS'!BO11)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RESUMO'!BO11</f>
        <v/>
      </c>
      <c r="N68" s="129">
        <f>MAX(0,M68-M67)</f>
        <v/>
      </c>
      <c r="O68" s="12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HISTORICOS'!BP11)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RESUMO'!BP11</f>
        <v/>
      </c>
      <c r="N69" s="129">
        <f>MAX(0,M69-M68)</f>
        <v/>
      </c>
      <c r="O69" s="12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HISTORICOS'!BQ11)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RESUMO'!BQ11</f>
        <v/>
      </c>
      <c r="N70" s="129">
        <f>MAX(0,M70-M69)</f>
        <v/>
      </c>
      <c r="O70" s="12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HISTORICOS'!BR11)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RESUMO'!BR11</f>
        <v/>
      </c>
      <c r="N71" s="129">
        <f>MAX(0,M71-M70)</f>
        <v/>
      </c>
      <c r="O71" s="12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HISTORICOS'!BS11)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RESUMO'!BS11</f>
        <v/>
      </c>
      <c r="N72" s="129">
        <f>MAX(0,M72-M71)</f>
        <v/>
      </c>
      <c r="O72" s="12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HISTORICOS'!BT11)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RESUMO'!BT11</f>
        <v/>
      </c>
      <c r="N73" s="129">
        <f>MAX(0,M73-M72)</f>
        <v/>
      </c>
      <c r="O73" s="12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HISTORICOS'!BU11)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RESUMO'!BU11</f>
        <v/>
      </c>
      <c r="N74" s="129">
        <f>MAX(0,M74-M73)</f>
        <v/>
      </c>
      <c r="O74" s="12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HISTORICOS'!BV11)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RESUMO'!BV11</f>
        <v/>
      </c>
      <c r="N75" s="129">
        <f>MAX(0,M75-M74)</f>
        <v/>
      </c>
      <c r="O75" s="12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HISTORICOS'!BW11)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RESUMO'!BW11</f>
        <v/>
      </c>
      <c r="N76" s="129">
        <f>MAX(0,M76-M75)</f>
        <v/>
      </c>
      <c r="O76" s="12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HISTORICOS'!D12)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28">
        <f>'CP RESUMO'!D12</f>
        <v/>
      </c>
      <c r="N5" s="129" t="n">
        <v>0</v>
      </c>
      <c r="O5" s="12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HISTORICOS'!E12)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PL'!H18</f>
        <v/>
      </c>
      <c r="L6" s="50">
        <f>C6/IF(B6&lt;='VALOR POR PL'!$P$5,IFERROR(INDEX('"INCC-FGV"'!$B$2:$B$800,MATCH(B6,'"INCC-FGV"'!$A$2:$A$800,0)),$K$2),$K$2)</f>
        <v/>
      </c>
      <c r="M6" s="128">
        <f>'CP RESUMO'!E12</f>
        <v/>
      </c>
      <c r="N6" s="129">
        <f>MAX(0,M6-M5)</f>
        <v/>
      </c>
      <c r="O6" s="12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HISTORICOS'!F12)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RESUMO'!F12</f>
        <v/>
      </c>
      <c r="N7" s="129">
        <f>MAX(0,M7-M6)</f>
        <v/>
      </c>
      <c r="O7" s="12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HISTORICOS'!G12)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RESUMO'!G12</f>
        <v/>
      </c>
      <c r="N8" s="129">
        <f>MAX(0,M8-M7)</f>
        <v/>
      </c>
      <c r="O8" s="12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HISTORICOS'!H12)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RESUMO'!H12</f>
        <v/>
      </c>
      <c r="N9" s="129">
        <f>MAX(0,M9-M8)</f>
        <v/>
      </c>
      <c r="O9" s="12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HISTORICOS'!I12)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RESUMO'!I12</f>
        <v/>
      </c>
      <c r="N10" s="129">
        <f>MAX(0,M10-M9)</f>
        <v/>
      </c>
      <c r="O10" s="12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HISTORICOS'!J12)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RESUMO'!J12</f>
        <v/>
      </c>
      <c r="N11" s="129">
        <f>MAX(0,M11-M10)</f>
        <v/>
      </c>
      <c r="O11" s="12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HISTORICOS'!K12)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RESUMO'!K12</f>
        <v/>
      </c>
      <c r="N12" s="129">
        <f>MAX(0,M12-M11)</f>
        <v/>
      </c>
      <c r="O12" s="12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HISTORICOS'!L12)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PL'!I18</f>
        <v/>
      </c>
      <c r="L13" s="50">
        <f>C13/IF(B13&lt;='VALOR POR PL'!$P$5,IFERROR(INDEX('"INCC-FGV"'!$B$2:$B$800,MATCH(B13,'"INCC-FGV"'!$A$2:$A$800,0)),$K$2),$K$2)</f>
        <v/>
      </c>
      <c r="M13" s="128">
        <f>'CP RESUMO'!L12</f>
        <v/>
      </c>
      <c r="N13" s="129">
        <f>MAX(0,M13-M12)</f>
        <v/>
      </c>
      <c r="O13" s="12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HISTORICOS'!M12)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RESUMO'!M12</f>
        <v/>
      </c>
      <c r="N14" s="129">
        <f>MAX(0,M14-M13)</f>
        <v/>
      </c>
      <c r="O14" s="12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HISTORICOS'!N12)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RESUMO'!N12</f>
        <v/>
      </c>
      <c r="N15" s="129">
        <f>MAX(0,M15-M14)</f>
        <v/>
      </c>
      <c r="O15" s="12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HISTORICOS'!O12)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RESUMO'!O12</f>
        <v/>
      </c>
      <c r="N16" s="129">
        <f>MAX(0,M16-M15)</f>
        <v/>
      </c>
      <c r="O16" s="12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HISTORICOS'!P12)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RESUMO'!P12</f>
        <v/>
      </c>
      <c r="N17" s="129">
        <f>MAX(0,M17-M16)</f>
        <v/>
      </c>
      <c r="O17" s="12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HISTORICOS'!Q12)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RESUMO'!Q12</f>
        <v/>
      </c>
      <c r="N18" s="129">
        <f>MAX(0,M18-M17)</f>
        <v/>
      </c>
      <c r="O18" s="12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HISTORICOS'!R12)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RESUMO'!R12</f>
        <v/>
      </c>
      <c r="N19" s="129">
        <f>MAX(0,M19-M18)</f>
        <v/>
      </c>
      <c r="O19" s="12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HISTORICOS'!S12)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RESUMO'!S12</f>
        <v/>
      </c>
      <c r="N20" s="129">
        <f>MAX(0,M20-M19)</f>
        <v/>
      </c>
      <c r="O20" s="12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HISTORICOS'!T12)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RESUMO'!T12</f>
        <v/>
      </c>
      <c r="N21" s="129">
        <f>MAX(0,M21-M20)</f>
        <v/>
      </c>
      <c r="O21" s="12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HISTORICOS'!U12)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RESUMO'!U12</f>
        <v/>
      </c>
      <c r="N22" s="129">
        <f>MAX(0,M22-M21)</f>
        <v/>
      </c>
      <c r="O22" s="12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HISTORICOS'!V12)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RESUMO'!V12</f>
        <v/>
      </c>
      <c r="N23" s="129">
        <f>MAX(0,M23-M22)</f>
        <v/>
      </c>
      <c r="O23" s="12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HISTORICOS'!W12)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RESUMO'!W12</f>
        <v/>
      </c>
      <c r="N24" s="129">
        <f>MAX(0,M24-M23)</f>
        <v/>
      </c>
      <c r="O24" s="12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HISTORICOS'!X12)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RESUMO'!X12</f>
        <v/>
      </c>
      <c r="N25" s="129">
        <f>MAX(0,M25-M24)</f>
        <v/>
      </c>
      <c r="O25" s="12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HISTORICOS'!Y12)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RESUMO'!Y12</f>
        <v/>
      </c>
      <c r="N26" s="129">
        <f>MAX(0,M26-M25)</f>
        <v/>
      </c>
      <c r="O26" s="12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HISTORICOS'!Z12)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RESUMO'!Z12</f>
        <v/>
      </c>
      <c r="N27" s="129">
        <f>MAX(0,M27-M26)</f>
        <v/>
      </c>
      <c r="O27" s="12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HISTORICOS'!AA12)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RESUMO'!AA12</f>
        <v/>
      </c>
      <c r="N28" s="129">
        <f>MAX(0,M28-M27)</f>
        <v/>
      </c>
      <c r="O28" s="12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HISTORICOS'!AB12)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RESUMO'!AB12</f>
        <v/>
      </c>
      <c r="N29" s="129">
        <f>MAX(0,M29-M28)</f>
        <v/>
      </c>
      <c r="O29" s="12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HISTORICOS'!AC12)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RESUMO'!AC12</f>
        <v/>
      </c>
      <c r="N30" s="129">
        <f>MAX(0,M30-M29)</f>
        <v/>
      </c>
      <c r="O30" s="12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HISTORICOS'!AD12)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RESUMO'!AD12</f>
        <v/>
      </c>
      <c r="N31" s="129">
        <f>MAX(0,M31-M30)</f>
        <v/>
      </c>
      <c r="O31" s="12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HISTORICOS'!AE12)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RESUMO'!AE12</f>
        <v/>
      </c>
      <c r="N32" s="129">
        <f>MAX(0,M32-M31)</f>
        <v/>
      </c>
      <c r="O32" s="12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HISTORICOS'!AF12)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RESUMO'!AF12</f>
        <v/>
      </c>
      <c r="N33" s="129">
        <f>MAX(0,M33-M32)</f>
        <v/>
      </c>
      <c r="O33" s="12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HISTORICOS'!AG12)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RESUMO'!AG12</f>
        <v/>
      </c>
      <c r="N34" s="129">
        <f>MAX(0,M34-M33)</f>
        <v/>
      </c>
      <c r="O34" s="12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HISTORICOS'!AH12)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RESUMO'!AH12</f>
        <v/>
      </c>
      <c r="N35" s="129">
        <f>MAX(0,M35-M34)</f>
        <v/>
      </c>
      <c r="O35" s="12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HISTORICOS'!AI12)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RESUMO'!AI12</f>
        <v/>
      </c>
      <c r="N36" s="129">
        <f>MAX(0,M36-M35)</f>
        <v/>
      </c>
      <c r="O36" s="12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HISTORICOS'!AJ12)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RESUMO'!AJ12</f>
        <v/>
      </c>
      <c r="N37" s="129">
        <f>MAX(0,M37-M36)</f>
        <v/>
      </c>
      <c r="O37" s="12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HISTORICOS'!AK12)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RESUMO'!AK12</f>
        <v/>
      </c>
      <c r="N38" s="129">
        <f>MAX(0,M38-M37)</f>
        <v/>
      </c>
      <c r="O38" s="12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HISTORICOS'!AL12)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RESUMO'!AL12</f>
        <v/>
      </c>
      <c r="N39" s="129">
        <f>MAX(0,M39-M38)</f>
        <v/>
      </c>
      <c r="O39" s="12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HISTORICOS'!AM12)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RESUMO'!AM12</f>
        <v/>
      </c>
      <c r="N40" s="129">
        <f>MAX(0,M40-M39)</f>
        <v/>
      </c>
      <c r="O40" s="12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HISTORICOS'!AN12)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RESUMO'!AN12</f>
        <v/>
      </c>
      <c r="N41" s="129">
        <f>MAX(0,M41-M40)</f>
        <v/>
      </c>
      <c r="O41" s="12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HISTORICOS'!AO12)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RESUMO'!AO12</f>
        <v/>
      </c>
      <c r="N42" s="129">
        <f>MAX(0,M42-M41)</f>
        <v/>
      </c>
      <c r="O42" s="12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HISTORICOS'!AP12)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RESUMO'!AP12</f>
        <v/>
      </c>
      <c r="N43" s="129">
        <f>MAX(0,M43-M42)</f>
        <v/>
      </c>
      <c r="O43" s="12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HISTORICOS'!AQ12)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RESUMO'!AQ12</f>
        <v/>
      </c>
      <c r="N44" s="129">
        <f>MAX(0,M44-M43)</f>
        <v/>
      </c>
      <c r="O44" s="12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HISTORICOS'!AR12)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RESUMO'!AR12</f>
        <v/>
      </c>
      <c r="N45" s="129">
        <f>MAX(0,M45-M44)</f>
        <v/>
      </c>
      <c r="O45" s="12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HISTORICOS'!AS12)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RESUMO'!AS12</f>
        <v/>
      </c>
      <c r="N46" s="129">
        <f>MAX(0,M46-M45)</f>
        <v/>
      </c>
      <c r="O46" s="12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HISTORICOS'!AT12)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RESUMO'!AT12</f>
        <v/>
      </c>
      <c r="N47" s="129">
        <f>MAX(0,M47-M46)</f>
        <v/>
      </c>
      <c r="O47" s="12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HISTORICOS'!AU12)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RESUMO'!AU12</f>
        <v/>
      </c>
      <c r="N48" s="129">
        <f>MAX(0,M48-M47)</f>
        <v/>
      </c>
      <c r="O48" s="12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HISTORICOS'!AV12)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RESUMO'!AV12</f>
        <v/>
      </c>
      <c r="N49" s="129">
        <f>MAX(0,M49-M48)</f>
        <v/>
      </c>
      <c r="O49" s="12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HISTORICOS'!AW12)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RESUMO'!AW12</f>
        <v/>
      </c>
      <c r="N50" s="129">
        <f>MAX(0,M50-M49)</f>
        <v/>
      </c>
      <c r="O50" s="12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HISTORICOS'!AX12)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RESUMO'!AX12</f>
        <v/>
      </c>
      <c r="N51" s="129">
        <f>MAX(0,M51-M50)</f>
        <v/>
      </c>
      <c r="O51" s="12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HISTORICOS'!AY12)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RESUMO'!AY12</f>
        <v/>
      </c>
      <c r="N52" s="129">
        <f>MAX(0,M52-M51)</f>
        <v/>
      </c>
      <c r="O52" s="12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HISTORICOS'!AZ12)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RESUMO'!AZ12</f>
        <v/>
      </c>
      <c r="N53" s="129">
        <f>MAX(0,M53-M52)</f>
        <v/>
      </c>
      <c r="O53" s="12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HISTORICOS'!BA12)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RESUMO'!BA12</f>
        <v/>
      </c>
      <c r="N54" s="129">
        <f>MAX(0,M54-M53)</f>
        <v/>
      </c>
      <c r="O54" s="12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HISTORICOS'!BB12)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RESUMO'!BB12</f>
        <v/>
      </c>
      <c r="N55" s="129">
        <f>MAX(0,M55-M54)</f>
        <v/>
      </c>
      <c r="O55" s="12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HISTORICOS'!BC12)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RESUMO'!BC12</f>
        <v/>
      </c>
      <c r="N56" s="129">
        <f>MAX(0,M56-M55)</f>
        <v/>
      </c>
      <c r="O56" s="12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HISTORICOS'!BD12)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RESUMO'!BD12</f>
        <v/>
      </c>
      <c r="N57" s="129">
        <f>MAX(0,M57-M56)</f>
        <v/>
      </c>
      <c r="O57" s="12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HISTORICOS'!BE12)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RESUMO'!BE12</f>
        <v/>
      </c>
      <c r="N58" s="129">
        <f>MAX(0,M58-M57)</f>
        <v/>
      </c>
      <c r="O58" s="12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HISTORICOS'!BF12)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RESUMO'!BF12</f>
        <v/>
      </c>
      <c r="N59" s="129">
        <f>MAX(0,M59-M58)</f>
        <v/>
      </c>
      <c r="O59" s="12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HISTORICOS'!BG12)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RESUMO'!BG12</f>
        <v/>
      </c>
      <c r="N60" s="129">
        <f>MAX(0,M60-M59)</f>
        <v/>
      </c>
      <c r="O60" s="12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HISTORICOS'!BH12)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RESUMO'!BH12</f>
        <v/>
      </c>
      <c r="N61" s="129">
        <f>MAX(0,M61-M60)</f>
        <v/>
      </c>
      <c r="O61" s="12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HISTORICOS'!BI12)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RESUMO'!BI12</f>
        <v/>
      </c>
      <c r="N62" s="129">
        <f>MAX(0,M62-M61)</f>
        <v/>
      </c>
      <c r="O62" s="12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HISTORICOS'!BJ12)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RESUMO'!BJ12</f>
        <v/>
      </c>
      <c r="N63" s="129">
        <f>MAX(0,M63-M62)</f>
        <v/>
      </c>
      <c r="O63" s="12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HISTORICOS'!BK12)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RESUMO'!BK12</f>
        <v/>
      </c>
      <c r="N64" s="129">
        <f>MAX(0,M64-M63)</f>
        <v/>
      </c>
      <c r="O64" s="12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HISTORICOS'!BL12)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RESUMO'!BL12</f>
        <v/>
      </c>
      <c r="N65" s="129">
        <f>MAX(0,M65-M64)</f>
        <v/>
      </c>
      <c r="O65" s="12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HISTORICOS'!BM12)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RESUMO'!BM12</f>
        <v/>
      </c>
      <c r="N66" s="129">
        <f>MAX(0,M66-M65)</f>
        <v/>
      </c>
      <c r="O66" s="12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HISTORICOS'!BN12)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RESUMO'!BN12</f>
        <v/>
      </c>
      <c r="N67" s="129">
        <f>MAX(0,M67-M66)</f>
        <v/>
      </c>
      <c r="O67" s="12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HISTORICOS'!BO12)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RESUMO'!BO12</f>
        <v/>
      </c>
      <c r="N68" s="129">
        <f>MAX(0,M68-M67)</f>
        <v/>
      </c>
      <c r="O68" s="12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HISTORICOS'!BP12)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RESUMO'!BP12</f>
        <v/>
      </c>
      <c r="N69" s="129">
        <f>MAX(0,M69-M68)</f>
        <v/>
      </c>
      <c r="O69" s="12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HISTORICOS'!BQ12)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RESUMO'!BQ12</f>
        <v/>
      </c>
      <c r="N70" s="129">
        <f>MAX(0,M70-M69)</f>
        <v/>
      </c>
      <c r="O70" s="12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HISTORICOS'!BR12)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RESUMO'!BR12</f>
        <v/>
      </c>
      <c r="N71" s="129">
        <f>MAX(0,M71-M70)</f>
        <v/>
      </c>
      <c r="O71" s="12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HISTORICOS'!BS12)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RESUMO'!BS12</f>
        <v/>
      </c>
      <c r="N72" s="129">
        <f>MAX(0,M72-M71)</f>
        <v/>
      </c>
      <c r="O72" s="12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HISTORICOS'!BT12)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RESUMO'!BT12</f>
        <v/>
      </c>
      <c r="N73" s="129">
        <f>MAX(0,M73-M72)</f>
        <v/>
      </c>
      <c r="O73" s="12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HISTORICOS'!BU12)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RESUMO'!BU12</f>
        <v/>
      </c>
      <c r="N74" s="129">
        <f>MAX(0,M74-M73)</f>
        <v/>
      </c>
      <c r="O74" s="12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HISTORICOS'!BV12)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RESUMO'!BV12</f>
        <v/>
      </c>
      <c r="N75" s="129">
        <f>MAX(0,M75-M74)</f>
        <v/>
      </c>
      <c r="O75" s="12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HISTORICOS'!BW12)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RESUMO'!BW12</f>
        <v/>
      </c>
      <c r="N76" s="129">
        <f>MAX(0,M76-M75)</f>
        <v/>
      </c>
      <c r="O76" s="12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HISTORICOS'!D13)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28">
        <f>'CP RESUMO'!D13</f>
        <v/>
      </c>
      <c r="N5" s="129" t="n">
        <v>0</v>
      </c>
      <c r="O5" s="12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HISTORICOS'!E13)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PL'!H19</f>
        <v/>
      </c>
      <c r="L6" s="50">
        <f>C6/IF(B6&lt;='VALOR POR PL'!$P$5,IFERROR(INDEX('"INCC-FGV"'!$B$2:$B$800,MATCH(B6,'"INCC-FGV"'!$A$2:$A$800,0)),$K$2),$K$2)</f>
        <v/>
      </c>
      <c r="M6" s="128">
        <f>'CP RESUMO'!E13</f>
        <v/>
      </c>
      <c r="N6" s="129">
        <f>MAX(0,M6-M5)</f>
        <v/>
      </c>
      <c r="O6" s="12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HISTORICOS'!F13)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RESUMO'!F13</f>
        <v/>
      </c>
      <c r="N7" s="129">
        <f>MAX(0,M7-M6)</f>
        <v/>
      </c>
      <c r="O7" s="12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HISTORICOS'!G13)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RESUMO'!G13</f>
        <v/>
      </c>
      <c r="N8" s="129">
        <f>MAX(0,M8-M7)</f>
        <v/>
      </c>
      <c r="O8" s="12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HISTORICOS'!H13)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RESUMO'!H13</f>
        <v/>
      </c>
      <c r="N9" s="129">
        <f>MAX(0,M9-M8)</f>
        <v/>
      </c>
      <c r="O9" s="12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HISTORICOS'!I13)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RESUMO'!I13</f>
        <v/>
      </c>
      <c r="N10" s="129">
        <f>MAX(0,M10-M9)</f>
        <v/>
      </c>
      <c r="O10" s="12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HISTORICOS'!J13)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RESUMO'!J13</f>
        <v/>
      </c>
      <c r="N11" s="129">
        <f>MAX(0,M11-M10)</f>
        <v/>
      </c>
      <c r="O11" s="12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HISTORICOS'!K13)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RESUMO'!K13</f>
        <v/>
      </c>
      <c r="N12" s="129">
        <f>MAX(0,M12-M11)</f>
        <v/>
      </c>
      <c r="O12" s="12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HISTORICOS'!L13)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PL'!I19</f>
        <v/>
      </c>
      <c r="L13" s="50">
        <f>C13/IF(B13&lt;='VALOR POR PL'!$P$5,IFERROR(INDEX('"INCC-FGV"'!$B$2:$B$800,MATCH(B13,'"INCC-FGV"'!$A$2:$A$800,0)),$K$2),$K$2)</f>
        <v/>
      </c>
      <c r="M13" s="128">
        <f>'CP RESUMO'!L13</f>
        <v/>
      </c>
      <c r="N13" s="129">
        <f>MAX(0,M13-M12)</f>
        <v/>
      </c>
      <c r="O13" s="12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HISTORICOS'!M13)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RESUMO'!M13</f>
        <v/>
      </c>
      <c r="N14" s="129">
        <f>MAX(0,M14-M13)</f>
        <v/>
      </c>
      <c r="O14" s="12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HISTORICOS'!N13)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RESUMO'!N13</f>
        <v/>
      </c>
      <c r="N15" s="129">
        <f>MAX(0,M15-M14)</f>
        <v/>
      </c>
      <c r="O15" s="12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HISTORICOS'!O13)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RESUMO'!O13</f>
        <v/>
      </c>
      <c r="N16" s="129">
        <f>MAX(0,M16-M15)</f>
        <v/>
      </c>
      <c r="O16" s="12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HISTORICOS'!P13)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RESUMO'!P13</f>
        <v/>
      </c>
      <c r="N17" s="129">
        <f>MAX(0,M17-M16)</f>
        <v/>
      </c>
      <c r="O17" s="12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HISTORICOS'!Q13)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RESUMO'!Q13</f>
        <v/>
      </c>
      <c r="N18" s="129">
        <f>MAX(0,M18-M17)</f>
        <v/>
      </c>
      <c r="O18" s="12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HISTORICOS'!R13)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RESUMO'!R13</f>
        <v/>
      </c>
      <c r="N19" s="129">
        <f>MAX(0,M19-M18)</f>
        <v/>
      </c>
      <c r="O19" s="12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HISTORICOS'!S13)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RESUMO'!S13</f>
        <v/>
      </c>
      <c r="N20" s="129">
        <f>MAX(0,M20-M19)</f>
        <v/>
      </c>
      <c r="O20" s="12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HISTORICOS'!T13)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RESUMO'!T13</f>
        <v/>
      </c>
      <c r="N21" s="129">
        <f>MAX(0,M21-M20)</f>
        <v/>
      </c>
      <c r="O21" s="12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HISTORICOS'!U13)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RESUMO'!U13</f>
        <v/>
      </c>
      <c r="N22" s="129">
        <f>MAX(0,M22-M21)</f>
        <v/>
      </c>
      <c r="O22" s="12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HISTORICOS'!V13)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RESUMO'!V13</f>
        <v/>
      </c>
      <c r="N23" s="129">
        <f>MAX(0,M23-M22)</f>
        <v/>
      </c>
      <c r="O23" s="12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HISTORICOS'!W13)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RESUMO'!W13</f>
        <v/>
      </c>
      <c r="N24" s="129">
        <f>MAX(0,M24-M23)</f>
        <v/>
      </c>
      <c r="O24" s="12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HISTORICOS'!X13)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RESUMO'!X13</f>
        <v/>
      </c>
      <c r="N25" s="129">
        <f>MAX(0,M25-M24)</f>
        <v/>
      </c>
      <c r="O25" s="12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HISTORICOS'!Y13)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RESUMO'!Y13</f>
        <v/>
      </c>
      <c r="N26" s="129">
        <f>MAX(0,M26-M25)</f>
        <v/>
      </c>
      <c r="O26" s="12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HISTORICOS'!Z13)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RESUMO'!Z13</f>
        <v/>
      </c>
      <c r="N27" s="129">
        <f>MAX(0,M27-M26)</f>
        <v/>
      </c>
      <c r="O27" s="12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HISTORICOS'!AA13)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RESUMO'!AA13</f>
        <v/>
      </c>
      <c r="N28" s="129">
        <f>MAX(0,M28-M27)</f>
        <v/>
      </c>
      <c r="O28" s="12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HISTORICOS'!AB13)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RESUMO'!AB13</f>
        <v/>
      </c>
      <c r="N29" s="129">
        <f>MAX(0,M29-M28)</f>
        <v/>
      </c>
      <c r="O29" s="12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HISTORICOS'!AC13)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RESUMO'!AC13</f>
        <v/>
      </c>
      <c r="N30" s="129">
        <f>MAX(0,M30-M29)</f>
        <v/>
      </c>
      <c r="O30" s="12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HISTORICOS'!AD13)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RESUMO'!AD13</f>
        <v/>
      </c>
      <c r="N31" s="129">
        <f>MAX(0,M31-M30)</f>
        <v/>
      </c>
      <c r="O31" s="12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HISTORICOS'!AE13)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RESUMO'!AE13</f>
        <v/>
      </c>
      <c r="N32" s="129">
        <f>MAX(0,M32-M31)</f>
        <v/>
      </c>
      <c r="O32" s="12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HISTORICOS'!AF13)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RESUMO'!AF13</f>
        <v/>
      </c>
      <c r="N33" s="129">
        <f>MAX(0,M33-M32)</f>
        <v/>
      </c>
      <c r="O33" s="12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HISTORICOS'!AG13)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RESUMO'!AG13</f>
        <v/>
      </c>
      <c r="N34" s="129">
        <f>MAX(0,M34-M33)</f>
        <v/>
      </c>
      <c r="O34" s="12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HISTORICOS'!AH13)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RESUMO'!AH13</f>
        <v/>
      </c>
      <c r="N35" s="129">
        <f>MAX(0,M35-M34)</f>
        <v/>
      </c>
      <c r="O35" s="12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HISTORICOS'!AI13)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RESUMO'!AI13</f>
        <v/>
      </c>
      <c r="N36" s="129">
        <f>MAX(0,M36-M35)</f>
        <v/>
      </c>
      <c r="O36" s="12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HISTORICOS'!AJ13)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RESUMO'!AJ13</f>
        <v/>
      </c>
      <c r="N37" s="129">
        <f>MAX(0,M37-M36)</f>
        <v/>
      </c>
      <c r="O37" s="12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HISTORICOS'!AK13)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RESUMO'!AK13</f>
        <v/>
      </c>
      <c r="N38" s="129">
        <f>MAX(0,M38-M37)</f>
        <v/>
      </c>
      <c r="O38" s="12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HISTORICOS'!AL13)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RESUMO'!AL13</f>
        <v/>
      </c>
      <c r="N39" s="129">
        <f>MAX(0,M39-M38)</f>
        <v/>
      </c>
      <c r="O39" s="12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HISTORICOS'!AM13)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RESUMO'!AM13</f>
        <v/>
      </c>
      <c r="N40" s="129">
        <f>MAX(0,M40-M39)</f>
        <v/>
      </c>
      <c r="O40" s="12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HISTORICOS'!AN13)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RESUMO'!AN13</f>
        <v/>
      </c>
      <c r="N41" s="129">
        <f>MAX(0,M41-M40)</f>
        <v/>
      </c>
      <c r="O41" s="12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HISTORICOS'!AO13)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RESUMO'!AO13</f>
        <v/>
      </c>
      <c r="N42" s="129">
        <f>MAX(0,M42-M41)</f>
        <v/>
      </c>
      <c r="O42" s="12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HISTORICOS'!AP13)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RESUMO'!AP13</f>
        <v/>
      </c>
      <c r="N43" s="129">
        <f>MAX(0,M43-M42)</f>
        <v/>
      </c>
      <c r="O43" s="12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HISTORICOS'!AQ13)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RESUMO'!AQ13</f>
        <v/>
      </c>
      <c r="N44" s="129">
        <f>MAX(0,M44-M43)</f>
        <v/>
      </c>
      <c r="O44" s="12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HISTORICOS'!AR13)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RESUMO'!AR13</f>
        <v/>
      </c>
      <c r="N45" s="129">
        <f>MAX(0,M45-M44)</f>
        <v/>
      </c>
      <c r="O45" s="12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HISTORICOS'!AS13)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RESUMO'!AS13</f>
        <v/>
      </c>
      <c r="N46" s="129">
        <f>MAX(0,M46-M45)</f>
        <v/>
      </c>
      <c r="O46" s="12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HISTORICOS'!AT13)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RESUMO'!AT13</f>
        <v/>
      </c>
      <c r="N47" s="129">
        <f>MAX(0,M47-M46)</f>
        <v/>
      </c>
      <c r="O47" s="12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HISTORICOS'!AU13)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RESUMO'!AU13</f>
        <v/>
      </c>
      <c r="N48" s="129">
        <f>MAX(0,M48-M47)</f>
        <v/>
      </c>
      <c r="O48" s="12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HISTORICOS'!AV13)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RESUMO'!AV13</f>
        <v/>
      </c>
      <c r="N49" s="129">
        <f>MAX(0,M49-M48)</f>
        <v/>
      </c>
      <c r="O49" s="12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HISTORICOS'!AW13)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RESUMO'!AW13</f>
        <v/>
      </c>
      <c r="N50" s="129">
        <f>MAX(0,M50-M49)</f>
        <v/>
      </c>
      <c r="O50" s="12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HISTORICOS'!AX13)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RESUMO'!AX13</f>
        <v/>
      </c>
      <c r="N51" s="129">
        <f>MAX(0,M51-M50)</f>
        <v/>
      </c>
      <c r="O51" s="12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HISTORICOS'!AY13)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RESUMO'!AY13</f>
        <v/>
      </c>
      <c r="N52" s="129">
        <f>MAX(0,M52-M51)</f>
        <v/>
      </c>
      <c r="O52" s="12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HISTORICOS'!AZ13)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RESUMO'!AZ13</f>
        <v/>
      </c>
      <c r="N53" s="129">
        <f>MAX(0,M53-M52)</f>
        <v/>
      </c>
      <c r="O53" s="12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HISTORICOS'!BA13)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RESUMO'!BA13</f>
        <v/>
      </c>
      <c r="N54" s="129">
        <f>MAX(0,M54-M53)</f>
        <v/>
      </c>
      <c r="O54" s="12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HISTORICOS'!BB13)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RESUMO'!BB13</f>
        <v/>
      </c>
      <c r="N55" s="129">
        <f>MAX(0,M55-M54)</f>
        <v/>
      </c>
      <c r="O55" s="12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HISTORICOS'!BC13)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RESUMO'!BC13</f>
        <v/>
      </c>
      <c r="N56" s="129">
        <f>MAX(0,M56-M55)</f>
        <v/>
      </c>
      <c r="O56" s="12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HISTORICOS'!BD13)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RESUMO'!BD13</f>
        <v/>
      </c>
      <c r="N57" s="129">
        <f>MAX(0,M57-M56)</f>
        <v/>
      </c>
      <c r="O57" s="12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HISTORICOS'!BE13)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RESUMO'!BE13</f>
        <v/>
      </c>
      <c r="N58" s="129">
        <f>MAX(0,M58-M57)</f>
        <v/>
      </c>
      <c r="O58" s="12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HISTORICOS'!BF13)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RESUMO'!BF13</f>
        <v/>
      </c>
      <c r="N59" s="129">
        <f>MAX(0,M59-M58)</f>
        <v/>
      </c>
      <c r="O59" s="12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HISTORICOS'!BG13)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RESUMO'!BG13</f>
        <v/>
      </c>
      <c r="N60" s="129">
        <f>MAX(0,M60-M59)</f>
        <v/>
      </c>
      <c r="O60" s="12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HISTORICOS'!BH13)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RESUMO'!BH13</f>
        <v/>
      </c>
      <c r="N61" s="129">
        <f>MAX(0,M61-M60)</f>
        <v/>
      </c>
      <c r="O61" s="12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HISTORICOS'!BI13)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RESUMO'!BI13</f>
        <v/>
      </c>
      <c r="N62" s="129">
        <f>MAX(0,M62-M61)</f>
        <v/>
      </c>
      <c r="O62" s="12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HISTORICOS'!BJ13)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RESUMO'!BJ13</f>
        <v/>
      </c>
      <c r="N63" s="129">
        <f>MAX(0,M63-M62)</f>
        <v/>
      </c>
      <c r="O63" s="12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HISTORICOS'!BK13)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RESUMO'!BK13</f>
        <v/>
      </c>
      <c r="N64" s="129">
        <f>MAX(0,M64-M63)</f>
        <v/>
      </c>
      <c r="O64" s="12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HISTORICOS'!BL13)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RESUMO'!BL13</f>
        <v/>
      </c>
      <c r="N65" s="129">
        <f>MAX(0,M65-M64)</f>
        <v/>
      </c>
      <c r="O65" s="12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HISTORICOS'!BM13)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RESUMO'!BM13</f>
        <v/>
      </c>
      <c r="N66" s="129">
        <f>MAX(0,M66-M65)</f>
        <v/>
      </c>
      <c r="O66" s="12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HISTORICOS'!BN13)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RESUMO'!BN13</f>
        <v/>
      </c>
      <c r="N67" s="129">
        <f>MAX(0,M67-M66)</f>
        <v/>
      </c>
      <c r="O67" s="12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HISTORICOS'!BO13)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RESUMO'!BO13</f>
        <v/>
      </c>
      <c r="N68" s="129">
        <f>MAX(0,M68-M67)</f>
        <v/>
      </c>
      <c r="O68" s="12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HISTORICOS'!BP13)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RESUMO'!BP13</f>
        <v/>
      </c>
      <c r="N69" s="129">
        <f>MAX(0,M69-M68)</f>
        <v/>
      </c>
      <c r="O69" s="12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HISTORICOS'!BQ13)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RESUMO'!BQ13</f>
        <v/>
      </c>
      <c r="N70" s="129">
        <f>MAX(0,M70-M69)</f>
        <v/>
      </c>
      <c r="O70" s="12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HISTORICOS'!BR13)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RESUMO'!BR13</f>
        <v/>
      </c>
      <c r="N71" s="129">
        <f>MAX(0,M71-M70)</f>
        <v/>
      </c>
      <c r="O71" s="12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HISTORICOS'!BS13)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RESUMO'!BS13</f>
        <v/>
      </c>
      <c r="N72" s="129">
        <f>MAX(0,M72-M71)</f>
        <v/>
      </c>
      <c r="O72" s="12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HISTORICOS'!BT13)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RESUMO'!BT13</f>
        <v/>
      </c>
      <c r="N73" s="129">
        <f>MAX(0,M73-M72)</f>
        <v/>
      </c>
      <c r="O73" s="12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HISTORICOS'!BU13)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RESUMO'!BU13</f>
        <v/>
      </c>
      <c r="N74" s="129">
        <f>MAX(0,M74-M73)</f>
        <v/>
      </c>
      <c r="O74" s="12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HISTORICOS'!BV13)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RESUMO'!BV13</f>
        <v/>
      </c>
      <c r="N75" s="129">
        <f>MAX(0,M75-M74)</f>
        <v/>
      </c>
      <c r="O75" s="12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HISTORICOS'!BW13)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RESUMO'!BW13</f>
        <v/>
      </c>
      <c r="N76" s="129">
        <f>MAX(0,M76-M75)</f>
        <v/>
      </c>
      <c r="O76" s="12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HISTORICOS'!D14)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28">
        <f>'CP RESUMO'!D14</f>
        <v/>
      </c>
      <c r="N5" s="129" t="n">
        <v>0</v>
      </c>
      <c r="O5" s="12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HISTORICOS'!E14)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PL'!H20</f>
        <v/>
      </c>
      <c r="L6" s="50">
        <f>C6/IF(B6&lt;='VALOR POR PL'!$P$5,IFERROR(INDEX('"INCC-FGV"'!$B$2:$B$800,MATCH(B6,'"INCC-FGV"'!$A$2:$A$800,0)),$K$2),$K$2)</f>
        <v/>
      </c>
      <c r="M6" s="128">
        <f>'CP RESUMO'!E14</f>
        <v/>
      </c>
      <c r="N6" s="129">
        <f>MAX(0,M6-M5)</f>
        <v/>
      </c>
      <c r="O6" s="12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HISTORICOS'!F14)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RESUMO'!F14</f>
        <v/>
      </c>
      <c r="N7" s="129">
        <f>MAX(0,M7-M6)</f>
        <v/>
      </c>
      <c r="O7" s="12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HISTORICOS'!G14)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RESUMO'!G14</f>
        <v/>
      </c>
      <c r="N8" s="129">
        <f>MAX(0,M8-M7)</f>
        <v/>
      </c>
      <c r="O8" s="12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HISTORICOS'!H14)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RESUMO'!H14</f>
        <v/>
      </c>
      <c r="N9" s="129">
        <f>MAX(0,M9-M8)</f>
        <v/>
      </c>
      <c r="O9" s="12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HISTORICOS'!I14)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RESUMO'!I14</f>
        <v/>
      </c>
      <c r="N10" s="129">
        <f>MAX(0,M10-M9)</f>
        <v/>
      </c>
      <c r="O10" s="12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HISTORICOS'!J14)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RESUMO'!J14</f>
        <v/>
      </c>
      <c r="N11" s="129">
        <f>MAX(0,M11-M10)</f>
        <v/>
      </c>
      <c r="O11" s="12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HISTORICOS'!K14)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RESUMO'!K14</f>
        <v/>
      </c>
      <c r="N12" s="129">
        <f>MAX(0,M12-M11)</f>
        <v/>
      </c>
      <c r="O12" s="12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HISTORICOS'!L14)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PL'!I20</f>
        <v/>
      </c>
      <c r="L13" s="50">
        <f>C13/IF(B13&lt;='VALOR POR PL'!$P$5,IFERROR(INDEX('"INCC-FGV"'!$B$2:$B$800,MATCH(B13,'"INCC-FGV"'!$A$2:$A$800,0)),$K$2),$K$2)</f>
        <v/>
      </c>
      <c r="M13" s="128">
        <f>'CP RESUMO'!L14</f>
        <v/>
      </c>
      <c r="N13" s="129">
        <f>MAX(0,M13-M12)</f>
        <v/>
      </c>
      <c r="O13" s="12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HISTORICOS'!M14)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RESUMO'!M14</f>
        <v/>
      </c>
      <c r="N14" s="129">
        <f>MAX(0,M14-M13)</f>
        <v/>
      </c>
      <c r="O14" s="12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HISTORICOS'!N14)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RESUMO'!N14</f>
        <v/>
      </c>
      <c r="N15" s="129">
        <f>MAX(0,M15-M14)</f>
        <v/>
      </c>
      <c r="O15" s="12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HISTORICOS'!O14)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RESUMO'!O14</f>
        <v/>
      </c>
      <c r="N16" s="129">
        <f>MAX(0,M16-M15)</f>
        <v/>
      </c>
      <c r="O16" s="12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HISTORICOS'!P14)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RESUMO'!P14</f>
        <v/>
      </c>
      <c r="N17" s="129">
        <f>MAX(0,M17-M16)</f>
        <v/>
      </c>
      <c r="O17" s="12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HISTORICOS'!Q14)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RESUMO'!Q14</f>
        <v/>
      </c>
      <c r="N18" s="129">
        <f>MAX(0,M18-M17)</f>
        <v/>
      </c>
      <c r="O18" s="12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HISTORICOS'!R14)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RESUMO'!R14</f>
        <v/>
      </c>
      <c r="N19" s="129">
        <f>MAX(0,M19-M18)</f>
        <v/>
      </c>
      <c r="O19" s="12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HISTORICOS'!S14)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RESUMO'!S14</f>
        <v/>
      </c>
      <c r="N20" s="129">
        <f>MAX(0,M20-M19)</f>
        <v/>
      </c>
      <c r="O20" s="12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HISTORICOS'!T14)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RESUMO'!T14</f>
        <v/>
      </c>
      <c r="N21" s="129">
        <f>MAX(0,M21-M20)</f>
        <v/>
      </c>
      <c r="O21" s="12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HISTORICOS'!U14)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RESUMO'!U14</f>
        <v/>
      </c>
      <c r="N22" s="129">
        <f>MAX(0,M22-M21)</f>
        <v/>
      </c>
      <c r="O22" s="12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HISTORICOS'!V14)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RESUMO'!V14</f>
        <v/>
      </c>
      <c r="N23" s="129">
        <f>MAX(0,M23-M22)</f>
        <v/>
      </c>
      <c r="O23" s="12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HISTORICOS'!W14)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RESUMO'!W14</f>
        <v/>
      </c>
      <c r="N24" s="129">
        <f>MAX(0,M24-M23)</f>
        <v/>
      </c>
      <c r="O24" s="12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HISTORICOS'!X14)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RESUMO'!X14</f>
        <v/>
      </c>
      <c r="N25" s="129">
        <f>MAX(0,M25-M24)</f>
        <v/>
      </c>
      <c r="O25" s="12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HISTORICOS'!Y14)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RESUMO'!Y14</f>
        <v/>
      </c>
      <c r="N26" s="129">
        <f>MAX(0,M26-M25)</f>
        <v/>
      </c>
      <c r="O26" s="12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HISTORICOS'!Z14)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RESUMO'!Z14</f>
        <v/>
      </c>
      <c r="N27" s="129">
        <f>MAX(0,M27-M26)</f>
        <v/>
      </c>
      <c r="O27" s="12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HISTORICOS'!AA14)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RESUMO'!AA14</f>
        <v/>
      </c>
      <c r="N28" s="129">
        <f>MAX(0,M28-M27)</f>
        <v/>
      </c>
      <c r="O28" s="12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HISTORICOS'!AB14)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RESUMO'!AB14</f>
        <v/>
      </c>
      <c r="N29" s="129">
        <f>MAX(0,M29-M28)</f>
        <v/>
      </c>
      <c r="O29" s="12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HISTORICOS'!AC14)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RESUMO'!AC14</f>
        <v/>
      </c>
      <c r="N30" s="129">
        <f>MAX(0,M30-M29)</f>
        <v/>
      </c>
      <c r="O30" s="12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HISTORICOS'!AD14)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RESUMO'!AD14</f>
        <v/>
      </c>
      <c r="N31" s="129">
        <f>MAX(0,M31-M30)</f>
        <v/>
      </c>
      <c r="O31" s="12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HISTORICOS'!AE14)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RESUMO'!AE14</f>
        <v/>
      </c>
      <c r="N32" s="129">
        <f>MAX(0,M32-M31)</f>
        <v/>
      </c>
      <c r="O32" s="12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HISTORICOS'!AF14)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RESUMO'!AF14</f>
        <v/>
      </c>
      <c r="N33" s="129">
        <f>MAX(0,M33-M32)</f>
        <v/>
      </c>
      <c r="O33" s="12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HISTORICOS'!AG14)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RESUMO'!AG14</f>
        <v/>
      </c>
      <c r="N34" s="129">
        <f>MAX(0,M34-M33)</f>
        <v/>
      </c>
      <c r="O34" s="12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HISTORICOS'!AH14)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RESUMO'!AH14</f>
        <v/>
      </c>
      <c r="N35" s="129">
        <f>MAX(0,M35-M34)</f>
        <v/>
      </c>
      <c r="O35" s="12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HISTORICOS'!AI14)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RESUMO'!AI14</f>
        <v/>
      </c>
      <c r="N36" s="129">
        <f>MAX(0,M36-M35)</f>
        <v/>
      </c>
      <c r="O36" s="12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HISTORICOS'!AJ14)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RESUMO'!AJ14</f>
        <v/>
      </c>
      <c r="N37" s="129">
        <f>MAX(0,M37-M36)</f>
        <v/>
      </c>
      <c r="O37" s="12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HISTORICOS'!AK14)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RESUMO'!AK14</f>
        <v/>
      </c>
      <c r="N38" s="129">
        <f>MAX(0,M38-M37)</f>
        <v/>
      </c>
      <c r="O38" s="12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HISTORICOS'!AL14)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RESUMO'!AL14</f>
        <v/>
      </c>
      <c r="N39" s="129">
        <f>MAX(0,M39-M38)</f>
        <v/>
      </c>
      <c r="O39" s="12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HISTORICOS'!AM14)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RESUMO'!AM14</f>
        <v/>
      </c>
      <c r="N40" s="129">
        <f>MAX(0,M40-M39)</f>
        <v/>
      </c>
      <c r="O40" s="12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HISTORICOS'!AN14)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RESUMO'!AN14</f>
        <v/>
      </c>
      <c r="N41" s="129">
        <f>MAX(0,M41-M40)</f>
        <v/>
      </c>
      <c r="O41" s="12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HISTORICOS'!AO14)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RESUMO'!AO14</f>
        <v/>
      </c>
      <c r="N42" s="129">
        <f>MAX(0,M42-M41)</f>
        <v/>
      </c>
      <c r="O42" s="12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HISTORICOS'!AP14)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RESUMO'!AP14</f>
        <v/>
      </c>
      <c r="N43" s="129">
        <f>MAX(0,M43-M42)</f>
        <v/>
      </c>
      <c r="O43" s="12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HISTORICOS'!AQ14)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RESUMO'!AQ14</f>
        <v/>
      </c>
      <c r="N44" s="129">
        <f>MAX(0,M44-M43)</f>
        <v/>
      </c>
      <c r="O44" s="12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HISTORICOS'!AR14)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RESUMO'!AR14</f>
        <v/>
      </c>
      <c r="N45" s="129">
        <f>MAX(0,M45-M44)</f>
        <v/>
      </c>
      <c r="O45" s="12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HISTORICOS'!AS14)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RESUMO'!AS14</f>
        <v/>
      </c>
      <c r="N46" s="129">
        <f>MAX(0,M46-M45)</f>
        <v/>
      </c>
      <c r="O46" s="12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HISTORICOS'!AT14)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RESUMO'!AT14</f>
        <v/>
      </c>
      <c r="N47" s="129">
        <f>MAX(0,M47-M46)</f>
        <v/>
      </c>
      <c r="O47" s="12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HISTORICOS'!AU14)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RESUMO'!AU14</f>
        <v/>
      </c>
      <c r="N48" s="129">
        <f>MAX(0,M48-M47)</f>
        <v/>
      </c>
      <c r="O48" s="12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HISTORICOS'!AV14)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RESUMO'!AV14</f>
        <v/>
      </c>
      <c r="N49" s="129">
        <f>MAX(0,M49-M48)</f>
        <v/>
      </c>
      <c r="O49" s="12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HISTORICOS'!AW14)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RESUMO'!AW14</f>
        <v/>
      </c>
      <c r="N50" s="129">
        <f>MAX(0,M50-M49)</f>
        <v/>
      </c>
      <c r="O50" s="12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HISTORICOS'!AX14)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RESUMO'!AX14</f>
        <v/>
      </c>
      <c r="N51" s="129">
        <f>MAX(0,M51-M50)</f>
        <v/>
      </c>
      <c r="O51" s="12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HISTORICOS'!AY14)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RESUMO'!AY14</f>
        <v/>
      </c>
      <c r="N52" s="129">
        <f>MAX(0,M52-M51)</f>
        <v/>
      </c>
      <c r="O52" s="12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HISTORICOS'!AZ14)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RESUMO'!AZ14</f>
        <v/>
      </c>
      <c r="N53" s="129">
        <f>MAX(0,M53-M52)</f>
        <v/>
      </c>
      <c r="O53" s="12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HISTORICOS'!BA14)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RESUMO'!BA14</f>
        <v/>
      </c>
      <c r="N54" s="129">
        <f>MAX(0,M54-M53)</f>
        <v/>
      </c>
      <c r="O54" s="12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HISTORICOS'!BB14)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RESUMO'!BB14</f>
        <v/>
      </c>
      <c r="N55" s="129">
        <f>MAX(0,M55-M54)</f>
        <v/>
      </c>
      <c r="O55" s="12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HISTORICOS'!BC14)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RESUMO'!BC14</f>
        <v/>
      </c>
      <c r="N56" s="129">
        <f>MAX(0,M56-M55)</f>
        <v/>
      </c>
      <c r="O56" s="12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HISTORICOS'!BD14)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RESUMO'!BD14</f>
        <v/>
      </c>
      <c r="N57" s="129">
        <f>MAX(0,M57-M56)</f>
        <v/>
      </c>
      <c r="O57" s="12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HISTORICOS'!BE14)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RESUMO'!BE14</f>
        <v/>
      </c>
      <c r="N58" s="129">
        <f>MAX(0,M58-M57)</f>
        <v/>
      </c>
      <c r="O58" s="12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HISTORICOS'!BF14)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RESUMO'!BF14</f>
        <v/>
      </c>
      <c r="N59" s="129">
        <f>MAX(0,M59-M58)</f>
        <v/>
      </c>
      <c r="O59" s="12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HISTORICOS'!BG14)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RESUMO'!BG14</f>
        <v/>
      </c>
      <c r="N60" s="129">
        <f>MAX(0,M60-M59)</f>
        <v/>
      </c>
      <c r="O60" s="12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HISTORICOS'!BH14)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RESUMO'!BH14</f>
        <v/>
      </c>
      <c r="N61" s="129">
        <f>MAX(0,M61-M60)</f>
        <v/>
      </c>
      <c r="O61" s="12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HISTORICOS'!BI14)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RESUMO'!BI14</f>
        <v/>
      </c>
      <c r="N62" s="129">
        <f>MAX(0,M62-M61)</f>
        <v/>
      </c>
      <c r="O62" s="12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HISTORICOS'!BJ14)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RESUMO'!BJ14</f>
        <v/>
      </c>
      <c r="N63" s="129">
        <f>MAX(0,M63-M62)</f>
        <v/>
      </c>
      <c r="O63" s="12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HISTORICOS'!BK14)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RESUMO'!BK14</f>
        <v/>
      </c>
      <c r="N64" s="129">
        <f>MAX(0,M64-M63)</f>
        <v/>
      </c>
      <c r="O64" s="12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HISTORICOS'!BL14)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RESUMO'!BL14</f>
        <v/>
      </c>
      <c r="N65" s="129">
        <f>MAX(0,M65-M64)</f>
        <v/>
      </c>
      <c r="O65" s="12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HISTORICOS'!BM14)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RESUMO'!BM14</f>
        <v/>
      </c>
      <c r="N66" s="129">
        <f>MAX(0,M66-M65)</f>
        <v/>
      </c>
      <c r="O66" s="12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HISTORICOS'!BN14)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RESUMO'!BN14</f>
        <v/>
      </c>
      <c r="N67" s="129">
        <f>MAX(0,M67-M66)</f>
        <v/>
      </c>
      <c r="O67" s="12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HISTORICOS'!BO14)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RESUMO'!BO14</f>
        <v/>
      </c>
      <c r="N68" s="129">
        <f>MAX(0,M68-M67)</f>
        <v/>
      </c>
      <c r="O68" s="12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HISTORICOS'!BP14)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RESUMO'!BP14</f>
        <v/>
      </c>
      <c r="N69" s="129">
        <f>MAX(0,M69-M68)</f>
        <v/>
      </c>
      <c r="O69" s="12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HISTORICOS'!BQ14)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RESUMO'!BQ14</f>
        <v/>
      </c>
      <c r="N70" s="129">
        <f>MAX(0,M70-M69)</f>
        <v/>
      </c>
      <c r="O70" s="12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HISTORICOS'!BR14)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RESUMO'!BR14</f>
        <v/>
      </c>
      <c r="N71" s="129">
        <f>MAX(0,M71-M70)</f>
        <v/>
      </c>
      <c r="O71" s="12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HISTORICOS'!BS14)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RESUMO'!BS14</f>
        <v/>
      </c>
      <c r="N72" s="129">
        <f>MAX(0,M72-M71)</f>
        <v/>
      </c>
      <c r="O72" s="12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HISTORICOS'!BT14)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RESUMO'!BT14</f>
        <v/>
      </c>
      <c r="N73" s="129">
        <f>MAX(0,M73-M72)</f>
        <v/>
      </c>
      <c r="O73" s="12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HISTORICOS'!BU14)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RESUMO'!BU14</f>
        <v/>
      </c>
      <c r="N74" s="129">
        <f>MAX(0,M74-M73)</f>
        <v/>
      </c>
      <c r="O74" s="12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HISTORICOS'!BV14)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RESUMO'!BV14</f>
        <v/>
      </c>
      <c r="N75" s="129">
        <f>MAX(0,M75-M74)</f>
        <v/>
      </c>
      <c r="O75" s="12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HISTORICOS'!BW14)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RESUMO'!BW14</f>
        <v/>
      </c>
      <c r="N76" s="129">
        <f>MAX(0,M76-M75)</f>
        <v/>
      </c>
      <c r="O76" s="12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HISTORICOS'!D15)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28">
        <f>'CP RESUMO'!D15</f>
        <v/>
      </c>
      <c r="N5" s="129" t="n">
        <v>0</v>
      </c>
      <c r="O5" s="12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HISTORICOS'!E15)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PL'!H21</f>
        <v/>
      </c>
      <c r="L6" s="50">
        <f>C6/IF(B6&lt;='VALOR POR PL'!$P$5,IFERROR(INDEX('"INCC-FGV"'!$B$2:$B$800,MATCH(B6,'"INCC-FGV"'!$A$2:$A$800,0)),$K$2),$K$2)</f>
        <v/>
      </c>
      <c r="M6" s="128">
        <f>'CP RESUMO'!E15</f>
        <v/>
      </c>
      <c r="N6" s="129">
        <f>MAX(0,M6-M5)</f>
        <v/>
      </c>
      <c r="O6" s="12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HISTORICOS'!F15)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RESUMO'!F15</f>
        <v/>
      </c>
      <c r="N7" s="129">
        <f>MAX(0,M7-M6)</f>
        <v/>
      </c>
      <c r="O7" s="12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HISTORICOS'!G15)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RESUMO'!G15</f>
        <v/>
      </c>
      <c r="N8" s="129">
        <f>MAX(0,M8-M7)</f>
        <v/>
      </c>
      <c r="O8" s="12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HISTORICOS'!H15)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RESUMO'!H15</f>
        <v/>
      </c>
      <c r="N9" s="129">
        <f>MAX(0,M9-M8)</f>
        <v/>
      </c>
      <c r="O9" s="12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HISTORICOS'!I15)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RESUMO'!I15</f>
        <v/>
      </c>
      <c r="N10" s="129">
        <f>MAX(0,M10-M9)</f>
        <v/>
      </c>
      <c r="O10" s="12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HISTORICOS'!J15)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RESUMO'!J15</f>
        <v/>
      </c>
      <c r="N11" s="129">
        <f>MAX(0,M11-M10)</f>
        <v/>
      </c>
      <c r="O11" s="12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HISTORICOS'!K15)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RESUMO'!K15</f>
        <v/>
      </c>
      <c r="N12" s="129">
        <f>MAX(0,M12-M11)</f>
        <v/>
      </c>
      <c r="O12" s="12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HISTORICOS'!L15)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PL'!I21</f>
        <v/>
      </c>
      <c r="L13" s="50">
        <f>C13/IF(B13&lt;='VALOR POR PL'!$P$5,IFERROR(INDEX('"INCC-FGV"'!$B$2:$B$800,MATCH(B13,'"INCC-FGV"'!$A$2:$A$800,0)),$K$2),$K$2)</f>
        <v/>
      </c>
      <c r="M13" s="128">
        <f>'CP RESUMO'!L15</f>
        <v/>
      </c>
      <c r="N13" s="129">
        <f>MAX(0,M13-M12)</f>
        <v/>
      </c>
      <c r="O13" s="12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HISTORICOS'!M15)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RESUMO'!M15</f>
        <v/>
      </c>
      <c r="N14" s="129">
        <f>MAX(0,M14-M13)</f>
        <v/>
      </c>
      <c r="O14" s="12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HISTORICOS'!N15)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RESUMO'!N15</f>
        <v/>
      </c>
      <c r="N15" s="129">
        <f>MAX(0,M15-M14)</f>
        <v/>
      </c>
      <c r="O15" s="12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HISTORICOS'!O15)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RESUMO'!O15</f>
        <v/>
      </c>
      <c r="N16" s="129">
        <f>MAX(0,M16-M15)</f>
        <v/>
      </c>
      <c r="O16" s="12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HISTORICOS'!P15)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RESUMO'!P15</f>
        <v/>
      </c>
      <c r="N17" s="129">
        <f>MAX(0,M17-M16)</f>
        <v/>
      </c>
      <c r="O17" s="12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HISTORICOS'!Q15)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RESUMO'!Q15</f>
        <v/>
      </c>
      <c r="N18" s="129">
        <f>MAX(0,M18-M17)</f>
        <v/>
      </c>
      <c r="O18" s="12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HISTORICOS'!R15)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RESUMO'!R15</f>
        <v/>
      </c>
      <c r="N19" s="129">
        <f>MAX(0,M19-M18)</f>
        <v/>
      </c>
      <c r="O19" s="12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HISTORICOS'!S15)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RESUMO'!S15</f>
        <v/>
      </c>
      <c r="N20" s="129">
        <f>MAX(0,M20-M19)</f>
        <v/>
      </c>
      <c r="O20" s="12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HISTORICOS'!T15)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RESUMO'!T15</f>
        <v/>
      </c>
      <c r="N21" s="129">
        <f>MAX(0,M21-M20)</f>
        <v/>
      </c>
      <c r="O21" s="12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HISTORICOS'!U15)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RESUMO'!U15</f>
        <v/>
      </c>
      <c r="N22" s="129">
        <f>MAX(0,M22-M21)</f>
        <v/>
      </c>
      <c r="O22" s="12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HISTORICOS'!V15)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RESUMO'!V15</f>
        <v/>
      </c>
      <c r="N23" s="129">
        <f>MAX(0,M23-M22)</f>
        <v/>
      </c>
      <c r="O23" s="12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HISTORICOS'!W15)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RESUMO'!W15</f>
        <v/>
      </c>
      <c r="N24" s="129">
        <f>MAX(0,M24-M23)</f>
        <v/>
      </c>
      <c r="O24" s="12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HISTORICOS'!X15)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RESUMO'!X15</f>
        <v/>
      </c>
      <c r="N25" s="129">
        <f>MAX(0,M25-M24)</f>
        <v/>
      </c>
      <c r="O25" s="12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HISTORICOS'!Y15)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RESUMO'!Y15</f>
        <v/>
      </c>
      <c r="N26" s="129">
        <f>MAX(0,M26-M25)</f>
        <v/>
      </c>
      <c r="O26" s="12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HISTORICOS'!Z15)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RESUMO'!Z15</f>
        <v/>
      </c>
      <c r="N27" s="129">
        <f>MAX(0,M27-M26)</f>
        <v/>
      </c>
      <c r="O27" s="12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HISTORICOS'!AA15)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RESUMO'!AA15</f>
        <v/>
      </c>
      <c r="N28" s="129">
        <f>MAX(0,M28-M27)</f>
        <v/>
      </c>
      <c r="O28" s="12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HISTORICOS'!AB15)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RESUMO'!AB15</f>
        <v/>
      </c>
      <c r="N29" s="129">
        <f>MAX(0,M29-M28)</f>
        <v/>
      </c>
      <c r="O29" s="12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HISTORICOS'!AC15)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RESUMO'!AC15</f>
        <v/>
      </c>
      <c r="N30" s="129">
        <f>MAX(0,M30-M29)</f>
        <v/>
      </c>
      <c r="O30" s="12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HISTORICOS'!AD15)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RESUMO'!AD15</f>
        <v/>
      </c>
      <c r="N31" s="129">
        <f>MAX(0,M31-M30)</f>
        <v/>
      </c>
      <c r="O31" s="12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HISTORICOS'!AE15)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RESUMO'!AE15</f>
        <v/>
      </c>
      <c r="N32" s="129">
        <f>MAX(0,M32-M31)</f>
        <v/>
      </c>
      <c r="O32" s="12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HISTORICOS'!AF15)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RESUMO'!AF15</f>
        <v/>
      </c>
      <c r="N33" s="129">
        <f>MAX(0,M33-M32)</f>
        <v/>
      </c>
      <c r="O33" s="12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HISTORICOS'!AG15)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RESUMO'!AG15</f>
        <v/>
      </c>
      <c r="N34" s="129">
        <f>MAX(0,M34-M33)</f>
        <v/>
      </c>
      <c r="O34" s="12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HISTORICOS'!AH15)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RESUMO'!AH15</f>
        <v/>
      </c>
      <c r="N35" s="129">
        <f>MAX(0,M35-M34)</f>
        <v/>
      </c>
      <c r="O35" s="12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HISTORICOS'!AI15)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RESUMO'!AI15</f>
        <v/>
      </c>
      <c r="N36" s="129">
        <f>MAX(0,M36-M35)</f>
        <v/>
      </c>
      <c r="O36" s="12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HISTORICOS'!AJ15)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RESUMO'!AJ15</f>
        <v/>
      </c>
      <c r="N37" s="129">
        <f>MAX(0,M37-M36)</f>
        <v/>
      </c>
      <c r="O37" s="12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HISTORICOS'!AK15)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RESUMO'!AK15</f>
        <v/>
      </c>
      <c r="N38" s="129">
        <f>MAX(0,M38-M37)</f>
        <v/>
      </c>
      <c r="O38" s="12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HISTORICOS'!AL15)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RESUMO'!AL15</f>
        <v/>
      </c>
      <c r="N39" s="129">
        <f>MAX(0,M39-M38)</f>
        <v/>
      </c>
      <c r="O39" s="12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HISTORICOS'!AM15)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RESUMO'!AM15</f>
        <v/>
      </c>
      <c r="N40" s="129">
        <f>MAX(0,M40-M39)</f>
        <v/>
      </c>
      <c r="O40" s="12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HISTORICOS'!AN15)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RESUMO'!AN15</f>
        <v/>
      </c>
      <c r="N41" s="129">
        <f>MAX(0,M41-M40)</f>
        <v/>
      </c>
      <c r="O41" s="12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HISTORICOS'!AO15)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RESUMO'!AO15</f>
        <v/>
      </c>
      <c r="N42" s="129">
        <f>MAX(0,M42-M41)</f>
        <v/>
      </c>
      <c r="O42" s="12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HISTORICOS'!AP15)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RESUMO'!AP15</f>
        <v/>
      </c>
      <c r="N43" s="129">
        <f>MAX(0,M43-M42)</f>
        <v/>
      </c>
      <c r="O43" s="12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HISTORICOS'!AQ15)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RESUMO'!AQ15</f>
        <v/>
      </c>
      <c r="N44" s="129">
        <f>MAX(0,M44-M43)</f>
        <v/>
      </c>
      <c r="O44" s="12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HISTORICOS'!AR15)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RESUMO'!AR15</f>
        <v/>
      </c>
      <c r="N45" s="129">
        <f>MAX(0,M45-M44)</f>
        <v/>
      </c>
      <c r="O45" s="12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HISTORICOS'!AS15)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RESUMO'!AS15</f>
        <v/>
      </c>
      <c r="N46" s="129">
        <f>MAX(0,M46-M45)</f>
        <v/>
      </c>
      <c r="O46" s="12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HISTORICOS'!AT15)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RESUMO'!AT15</f>
        <v/>
      </c>
      <c r="N47" s="129">
        <f>MAX(0,M47-M46)</f>
        <v/>
      </c>
      <c r="O47" s="12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HISTORICOS'!AU15)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RESUMO'!AU15</f>
        <v/>
      </c>
      <c r="N48" s="129">
        <f>MAX(0,M48-M47)</f>
        <v/>
      </c>
      <c r="O48" s="12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HISTORICOS'!AV15)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RESUMO'!AV15</f>
        <v/>
      </c>
      <c r="N49" s="129">
        <f>MAX(0,M49-M48)</f>
        <v/>
      </c>
      <c r="O49" s="12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HISTORICOS'!AW15)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RESUMO'!AW15</f>
        <v/>
      </c>
      <c r="N50" s="129">
        <f>MAX(0,M50-M49)</f>
        <v/>
      </c>
      <c r="O50" s="12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HISTORICOS'!AX15)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RESUMO'!AX15</f>
        <v/>
      </c>
      <c r="N51" s="129">
        <f>MAX(0,M51-M50)</f>
        <v/>
      </c>
      <c r="O51" s="12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HISTORICOS'!AY15)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RESUMO'!AY15</f>
        <v/>
      </c>
      <c r="N52" s="129">
        <f>MAX(0,M52-M51)</f>
        <v/>
      </c>
      <c r="O52" s="12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HISTORICOS'!AZ15)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RESUMO'!AZ15</f>
        <v/>
      </c>
      <c r="N53" s="129">
        <f>MAX(0,M53-M52)</f>
        <v/>
      </c>
      <c r="O53" s="12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HISTORICOS'!BA15)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RESUMO'!BA15</f>
        <v/>
      </c>
      <c r="N54" s="129">
        <f>MAX(0,M54-M53)</f>
        <v/>
      </c>
      <c r="O54" s="12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HISTORICOS'!BB15)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RESUMO'!BB15</f>
        <v/>
      </c>
      <c r="N55" s="129">
        <f>MAX(0,M55-M54)</f>
        <v/>
      </c>
      <c r="O55" s="12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HISTORICOS'!BC15)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RESUMO'!BC15</f>
        <v/>
      </c>
      <c r="N56" s="129">
        <f>MAX(0,M56-M55)</f>
        <v/>
      </c>
      <c r="O56" s="12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HISTORICOS'!BD15)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RESUMO'!BD15</f>
        <v/>
      </c>
      <c r="N57" s="129">
        <f>MAX(0,M57-M56)</f>
        <v/>
      </c>
      <c r="O57" s="12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HISTORICOS'!BE15)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RESUMO'!BE15</f>
        <v/>
      </c>
      <c r="N58" s="129">
        <f>MAX(0,M58-M57)</f>
        <v/>
      </c>
      <c r="O58" s="12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HISTORICOS'!BF15)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RESUMO'!BF15</f>
        <v/>
      </c>
      <c r="N59" s="129">
        <f>MAX(0,M59-M58)</f>
        <v/>
      </c>
      <c r="O59" s="12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HISTORICOS'!BG15)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RESUMO'!BG15</f>
        <v/>
      </c>
      <c r="N60" s="129">
        <f>MAX(0,M60-M59)</f>
        <v/>
      </c>
      <c r="O60" s="12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HISTORICOS'!BH15)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RESUMO'!BH15</f>
        <v/>
      </c>
      <c r="N61" s="129">
        <f>MAX(0,M61-M60)</f>
        <v/>
      </c>
      <c r="O61" s="12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HISTORICOS'!BI15)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RESUMO'!BI15</f>
        <v/>
      </c>
      <c r="N62" s="129">
        <f>MAX(0,M62-M61)</f>
        <v/>
      </c>
      <c r="O62" s="12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HISTORICOS'!BJ15)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RESUMO'!BJ15</f>
        <v/>
      </c>
      <c r="N63" s="129">
        <f>MAX(0,M63-M62)</f>
        <v/>
      </c>
      <c r="O63" s="12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HISTORICOS'!BK15)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RESUMO'!BK15</f>
        <v/>
      </c>
      <c r="N64" s="129">
        <f>MAX(0,M64-M63)</f>
        <v/>
      </c>
      <c r="O64" s="12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HISTORICOS'!BL15)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RESUMO'!BL15</f>
        <v/>
      </c>
      <c r="N65" s="129">
        <f>MAX(0,M65-M64)</f>
        <v/>
      </c>
      <c r="O65" s="12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HISTORICOS'!BM15)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RESUMO'!BM15</f>
        <v/>
      </c>
      <c r="N66" s="129">
        <f>MAX(0,M66-M65)</f>
        <v/>
      </c>
      <c r="O66" s="12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HISTORICOS'!BN15)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RESUMO'!BN15</f>
        <v/>
      </c>
      <c r="N67" s="129">
        <f>MAX(0,M67-M66)</f>
        <v/>
      </c>
      <c r="O67" s="12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HISTORICOS'!BO15)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RESUMO'!BO15</f>
        <v/>
      </c>
      <c r="N68" s="129">
        <f>MAX(0,M68-M67)</f>
        <v/>
      </c>
      <c r="O68" s="12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HISTORICOS'!BP15)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RESUMO'!BP15</f>
        <v/>
      </c>
      <c r="N69" s="129">
        <f>MAX(0,M69-M68)</f>
        <v/>
      </c>
      <c r="O69" s="12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HISTORICOS'!BQ15)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RESUMO'!BQ15</f>
        <v/>
      </c>
      <c r="N70" s="129">
        <f>MAX(0,M70-M69)</f>
        <v/>
      </c>
      <c r="O70" s="12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HISTORICOS'!BR15)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RESUMO'!BR15</f>
        <v/>
      </c>
      <c r="N71" s="129">
        <f>MAX(0,M71-M70)</f>
        <v/>
      </c>
      <c r="O71" s="12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HISTORICOS'!BS15)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RESUMO'!BS15</f>
        <v/>
      </c>
      <c r="N72" s="129">
        <f>MAX(0,M72-M71)</f>
        <v/>
      </c>
      <c r="O72" s="12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HISTORICOS'!BT15)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RESUMO'!BT15</f>
        <v/>
      </c>
      <c r="N73" s="129">
        <f>MAX(0,M73-M72)</f>
        <v/>
      </c>
      <c r="O73" s="12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HISTORICOS'!BU15)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RESUMO'!BU15</f>
        <v/>
      </c>
      <c r="N74" s="129">
        <f>MAX(0,M74-M73)</f>
        <v/>
      </c>
      <c r="O74" s="12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HISTORICOS'!BV15)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RESUMO'!BV15</f>
        <v/>
      </c>
      <c r="N75" s="129">
        <f>MAX(0,M75-M74)</f>
        <v/>
      </c>
      <c r="O75" s="12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HISTORICOS'!BW15)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RESUMO'!BW15</f>
        <v/>
      </c>
      <c r="N76" s="129">
        <f>MAX(0,M76-M75)</f>
        <v/>
      </c>
      <c r="O76" s="12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HISTORICOS'!D16)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28">
        <f>'CP RESUMO'!D16</f>
        <v/>
      </c>
      <c r="N5" s="129" t="n">
        <v>0</v>
      </c>
      <c r="O5" s="12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HISTORICOS'!E16)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PL'!H22</f>
        <v/>
      </c>
      <c r="L6" s="50">
        <f>C6/IF(B6&lt;='VALOR POR PL'!$P$5,IFERROR(INDEX('"INCC-FGV"'!$B$2:$B$800,MATCH(B6,'"INCC-FGV"'!$A$2:$A$800,0)),$K$2),$K$2)</f>
        <v/>
      </c>
      <c r="M6" s="128">
        <f>'CP RESUMO'!E16</f>
        <v/>
      </c>
      <c r="N6" s="129">
        <f>MAX(0,M6-M5)</f>
        <v/>
      </c>
      <c r="O6" s="12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HISTORICOS'!F16)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RESUMO'!F16</f>
        <v/>
      </c>
      <c r="N7" s="129">
        <f>MAX(0,M7-M6)</f>
        <v/>
      </c>
      <c r="O7" s="12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HISTORICOS'!G16)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RESUMO'!G16</f>
        <v/>
      </c>
      <c r="N8" s="129">
        <f>MAX(0,M8-M7)</f>
        <v/>
      </c>
      <c r="O8" s="12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HISTORICOS'!H16)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RESUMO'!H16</f>
        <v/>
      </c>
      <c r="N9" s="129">
        <f>MAX(0,M9-M8)</f>
        <v/>
      </c>
      <c r="O9" s="12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HISTORICOS'!I16)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RESUMO'!I16</f>
        <v/>
      </c>
      <c r="N10" s="129">
        <f>MAX(0,M10-M9)</f>
        <v/>
      </c>
      <c r="O10" s="12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HISTORICOS'!J16)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RESUMO'!J16</f>
        <v/>
      </c>
      <c r="N11" s="129">
        <f>MAX(0,M11-M10)</f>
        <v/>
      </c>
      <c r="O11" s="12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HISTORICOS'!K16)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RESUMO'!K16</f>
        <v/>
      </c>
      <c r="N12" s="129">
        <f>MAX(0,M12-M11)</f>
        <v/>
      </c>
      <c r="O12" s="12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HISTORICOS'!L16)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PL'!I22</f>
        <v/>
      </c>
      <c r="L13" s="50">
        <f>C13/IF(B13&lt;='VALOR POR PL'!$P$5,IFERROR(INDEX('"INCC-FGV"'!$B$2:$B$800,MATCH(B13,'"INCC-FGV"'!$A$2:$A$800,0)),$K$2),$K$2)</f>
        <v/>
      </c>
      <c r="M13" s="128">
        <f>'CP RESUMO'!L16</f>
        <v/>
      </c>
      <c r="N13" s="129">
        <f>MAX(0,M13-M12)</f>
        <v/>
      </c>
      <c r="O13" s="12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HISTORICOS'!M16)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RESUMO'!M16</f>
        <v/>
      </c>
      <c r="N14" s="129">
        <f>MAX(0,M14-M13)</f>
        <v/>
      </c>
      <c r="O14" s="12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HISTORICOS'!N16)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RESUMO'!N16</f>
        <v/>
      </c>
      <c r="N15" s="129">
        <f>MAX(0,M15-M14)</f>
        <v/>
      </c>
      <c r="O15" s="12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HISTORICOS'!O16)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RESUMO'!O16</f>
        <v/>
      </c>
      <c r="N16" s="129">
        <f>MAX(0,M16-M15)</f>
        <v/>
      </c>
      <c r="O16" s="12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HISTORICOS'!P16)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RESUMO'!P16</f>
        <v/>
      </c>
      <c r="N17" s="129">
        <f>MAX(0,M17-M16)</f>
        <v/>
      </c>
      <c r="O17" s="12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HISTORICOS'!Q16)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RESUMO'!Q16</f>
        <v/>
      </c>
      <c r="N18" s="129">
        <f>MAX(0,M18-M17)</f>
        <v/>
      </c>
      <c r="O18" s="12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HISTORICOS'!R16)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RESUMO'!R16</f>
        <v/>
      </c>
      <c r="N19" s="129">
        <f>MAX(0,M19-M18)</f>
        <v/>
      </c>
      <c r="O19" s="12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HISTORICOS'!S16)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RESUMO'!S16</f>
        <v/>
      </c>
      <c r="N20" s="129">
        <f>MAX(0,M20-M19)</f>
        <v/>
      </c>
      <c r="O20" s="12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HISTORICOS'!T16)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RESUMO'!T16</f>
        <v/>
      </c>
      <c r="N21" s="129">
        <f>MAX(0,M21-M20)</f>
        <v/>
      </c>
      <c r="O21" s="12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HISTORICOS'!U16)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RESUMO'!U16</f>
        <v/>
      </c>
      <c r="N22" s="129">
        <f>MAX(0,M22-M21)</f>
        <v/>
      </c>
      <c r="O22" s="12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HISTORICOS'!V16)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RESUMO'!V16</f>
        <v/>
      </c>
      <c r="N23" s="129">
        <f>MAX(0,M23-M22)</f>
        <v/>
      </c>
      <c r="O23" s="12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HISTORICOS'!W16)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RESUMO'!W16</f>
        <v/>
      </c>
      <c r="N24" s="129">
        <f>MAX(0,M24-M23)</f>
        <v/>
      </c>
      <c r="O24" s="12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HISTORICOS'!X16)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RESUMO'!X16</f>
        <v/>
      </c>
      <c r="N25" s="129">
        <f>MAX(0,M25-M24)</f>
        <v/>
      </c>
      <c r="O25" s="12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HISTORICOS'!Y16)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RESUMO'!Y16</f>
        <v/>
      </c>
      <c r="N26" s="129">
        <f>MAX(0,M26-M25)</f>
        <v/>
      </c>
      <c r="O26" s="12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HISTORICOS'!Z16)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RESUMO'!Z16</f>
        <v/>
      </c>
      <c r="N27" s="129">
        <f>MAX(0,M27-M26)</f>
        <v/>
      </c>
      <c r="O27" s="12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HISTORICOS'!AA16)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RESUMO'!AA16</f>
        <v/>
      </c>
      <c r="N28" s="129">
        <f>MAX(0,M28-M27)</f>
        <v/>
      </c>
      <c r="O28" s="12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HISTORICOS'!AB16)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RESUMO'!AB16</f>
        <v/>
      </c>
      <c r="N29" s="129">
        <f>MAX(0,M29-M28)</f>
        <v/>
      </c>
      <c r="O29" s="12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HISTORICOS'!AC16)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RESUMO'!AC16</f>
        <v/>
      </c>
      <c r="N30" s="129">
        <f>MAX(0,M30-M29)</f>
        <v/>
      </c>
      <c r="O30" s="12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HISTORICOS'!AD16)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RESUMO'!AD16</f>
        <v/>
      </c>
      <c r="N31" s="129">
        <f>MAX(0,M31-M30)</f>
        <v/>
      </c>
      <c r="O31" s="12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HISTORICOS'!AE16)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RESUMO'!AE16</f>
        <v/>
      </c>
      <c r="N32" s="129">
        <f>MAX(0,M32-M31)</f>
        <v/>
      </c>
      <c r="O32" s="12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HISTORICOS'!AF16)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RESUMO'!AF16</f>
        <v/>
      </c>
      <c r="N33" s="129">
        <f>MAX(0,M33-M32)</f>
        <v/>
      </c>
      <c r="O33" s="12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HISTORICOS'!AG16)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RESUMO'!AG16</f>
        <v/>
      </c>
      <c r="N34" s="129">
        <f>MAX(0,M34-M33)</f>
        <v/>
      </c>
      <c r="O34" s="12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HISTORICOS'!AH16)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RESUMO'!AH16</f>
        <v/>
      </c>
      <c r="N35" s="129">
        <f>MAX(0,M35-M34)</f>
        <v/>
      </c>
      <c r="O35" s="12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HISTORICOS'!AI16)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RESUMO'!AI16</f>
        <v/>
      </c>
      <c r="N36" s="129">
        <f>MAX(0,M36-M35)</f>
        <v/>
      </c>
      <c r="O36" s="12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HISTORICOS'!AJ16)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RESUMO'!AJ16</f>
        <v/>
      </c>
      <c r="N37" s="129">
        <f>MAX(0,M37-M36)</f>
        <v/>
      </c>
      <c r="O37" s="12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HISTORICOS'!AK16)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RESUMO'!AK16</f>
        <v/>
      </c>
      <c r="N38" s="129">
        <f>MAX(0,M38-M37)</f>
        <v/>
      </c>
      <c r="O38" s="12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HISTORICOS'!AL16)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RESUMO'!AL16</f>
        <v/>
      </c>
      <c r="N39" s="129">
        <f>MAX(0,M39-M38)</f>
        <v/>
      </c>
      <c r="O39" s="12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HISTORICOS'!AM16)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RESUMO'!AM16</f>
        <v/>
      </c>
      <c r="N40" s="129">
        <f>MAX(0,M40-M39)</f>
        <v/>
      </c>
      <c r="O40" s="12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HISTORICOS'!AN16)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RESUMO'!AN16</f>
        <v/>
      </c>
      <c r="N41" s="129">
        <f>MAX(0,M41-M40)</f>
        <v/>
      </c>
      <c r="O41" s="12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HISTORICOS'!AO16)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RESUMO'!AO16</f>
        <v/>
      </c>
      <c r="N42" s="129">
        <f>MAX(0,M42-M41)</f>
        <v/>
      </c>
      <c r="O42" s="12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HISTORICOS'!AP16)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RESUMO'!AP16</f>
        <v/>
      </c>
      <c r="N43" s="129">
        <f>MAX(0,M43-M42)</f>
        <v/>
      </c>
      <c r="O43" s="12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HISTORICOS'!AQ16)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RESUMO'!AQ16</f>
        <v/>
      </c>
      <c r="N44" s="129">
        <f>MAX(0,M44-M43)</f>
        <v/>
      </c>
      <c r="O44" s="12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HISTORICOS'!AR16)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RESUMO'!AR16</f>
        <v/>
      </c>
      <c r="N45" s="129">
        <f>MAX(0,M45-M44)</f>
        <v/>
      </c>
      <c r="O45" s="12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HISTORICOS'!AS16)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RESUMO'!AS16</f>
        <v/>
      </c>
      <c r="N46" s="129">
        <f>MAX(0,M46-M45)</f>
        <v/>
      </c>
      <c r="O46" s="12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HISTORICOS'!AT16)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RESUMO'!AT16</f>
        <v/>
      </c>
      <c r="N47" s="129">
        <f>MAX(0,M47-M46)</f>
        <v/>
      </c>
      <c r="O47" s="12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HISTORICOS'!AU16)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RESUMO'!AU16</f>
        <v/>
      </c>
      <c r="N48" s="129">
        <f>MAX(0,M48-M47)</f>
        <v/>
      </c>
      <c r="O48" s="12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HISTORICOS'!AV16)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RESUMO'!AV16</f>
        <v/>
      </c>
      <c r="N49" s="129">
        <f>MAX(0,M49-M48)</f>
        <v/>
      </c>
      <c r="O49" s="12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HISTORICOS'!AW16)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RESUMO'!AW16</f>
        <v/>
      </c>
      <c r="N50" s="129">
        <f>MAX(0,M50-M49)</f>
        <v/>
      </c>
      <c r="O50" s="12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HISTORICOS'!AX16)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RESUMO'!AX16</f>
        <v/>
      </c>
      <c r="N51" s="129">
        <f>MAX(0,M51-M50)</f>
        <v/>
      </c>
      <c r="O51" s="12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HISTORICOS'!AY16)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RESUMO'!AY16</f>
        <v/>
      </c>
      <c r="N52" s="129">
        <f>MAX(0,M52-M51)</f>
        <v/>
      </c>
      <c r="O52" s="12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HISTORICOS'!AZ16)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RESUMO'!AZ16</f>
        <v/>
      </c>
      <c r="N53" s="129">
        <f>MAX(0,M53-M52)</f>
        <v/>
      </c>
      <c r="O53" s="12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HISTORICOS'!BA16)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RESUMO'!BA16</f>
        <v/>
      </c>
      <c r="N54" s="129">
        <f>MAX(0,M54-M53)</f>
        <v/>
      </c>
      <c r="O54" s="12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HISTORICOS'!BB16)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RESUMO'!BB16</f>
        <v/>
      </c>
      <c r="N55" s="129">
        <f>MAX(0,M55-M54)</f>
        <v/>
      </c>
      <c r="O55" s="12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HISTORICOS'!BC16)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RESUMO'!BC16</f>
        <v/>
      </c>
      <c r="N56" s="129">
        <f>MAX(0,M56-M55)</f>
        <v/>
      </c>
      <c r="O56" s="12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HISTORICOS'!BD16)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RESUMO'!BD16</f>
        <v/>
      </c>
      <c r="N57" s="129">
        <f>MAX(0,M57-M56)</f>
        <v/>
      </c>
      <c r="O57" s="12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HISTORICOS'!BE16)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RESUMO'!BE16</f>
        <v/>
      </c>
      <c r="N58" s="129">
        <f>MAX(0,M58-M57)</f>
        <v/>
      </c>
      <c r="O58" s="12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HISTORICOS'!BF16)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RESUMO'!BF16</f>
        <v/>
      </c>
      <c r="N59" s="129">
        <f>MAX(0,M59-M58)</f>
        <v/>
      </c>
      <c r="O59" s="12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HISTORICOS'!BG16)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RESUMO'!BG16</f>
        <v/>
      </c>
      <c r="N60" s="129">
        <f>MAX(0,M60-M59)</f>
        <v/>
      </c>
      <c r="O60" s="12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HISTORICOS'!BH16)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RESUMO'!BH16</f>
        <v/>
      </c>
      <c r="N61" s="129">
        <f>MAX(0,M61-M60)</f>
        <v/>
      </c>
      <c r="O61" s="12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HISTORICOS'!BI16)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RESUMO'!BI16</f>
        <v/>
      </c>
      <c r="N62" s="129">
        <f>MAX(0,M62-M61)</f>
        <v/>
      </c>
      <c r="O62" s="12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HISTORICOS'!BJ16)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RESUMO'!BJ16</f>
        <v/>
      </c>
      <c r="N63" s="129">
        <f>MAX(0,M63-M62)</f>
        <v/>
      </c>
      <c r="O63" s="12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HISTORICOS'!BK16)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RESUMO'!BK16</f>
        <v/>
      </c>
      <c r="N64" s="129">
        <f>MAX(0,M64-M63)</f>
        <v/>
      </c>
      <c r="O64" s="12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HISTORICOS'!BL16)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RESUMO'!BL16</f>
        <v/>
      </c>
      <c r="N65" s="129">
        <f>MAX(0,M65-M64)</f>
        <v/>
      </c>
      <c r="O65" s="12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HISTORICOS'!BM16)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RESUMO'!BM16</f>
        <v/>
      </c>
      <c r="N66" s="129">
        <f>MAX(0,M66-M65)</f>
        <v/>
      </c>
      <c r="O66" s="12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HISTORICOS'!BN16)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RESUMO'!BN16</f>
        <v/>
      </c>
      <c r="N67" s="129">
        <f>MAX(0,M67-M66)</f>
        <v/>
      </c>
      <c r="O67" s="12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HISTORICOS'!BO16)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RESUMO'!BO16</f>
        <v/>
      </c>
      <c r="N68" s="129">
        <f>MAX(0,M68-M67)</f>
        <v/>
      </c>
      <c r="O68" s="12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HISTORICOS'!BP16)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RESUMO'!BP16</f>
        <v/>
      </c>
      <c r="N69" s="129">
        <f>MAX(0,M69-M68)</f>
        <v/>
      </c>
      <c r="O69" s="12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HISTORICOS'!BQ16)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RESUMO'!BQ16</f>
        <v/>
      </c>
      <c r="N70" s="129">
        <f>MAX(0,M70-M69)</f>
        <v/>
      </c>
      <c r="O70" s="12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HISTORICOS'!BR16)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RESUMO'!BR16</f>
        <v/>
      </c>
      <c r="N71" s="129">
        <f>MAX(0,M71-M70)</f>
        <v/>
      </c>
      <c r="O71" s="12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HISTORICOS'!BS16)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RESUMO'!BS16</f>
        <v/>
      </c>
      <c r="N72" s="129">
        <f>MAX(0,M72-M71)</f>
        <v/>
      </c>
      <c r="O72" s="12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HISTORICOS'!BT16)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RESUMO'!BT16</f>
        <v/>
      </c>
      <c r="N73" s="129">
        <f>MAX(0,M73-M72)</f>
        <v/>
      </c>
      <c r="O73" s="12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HISTORICOS'!BU16)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RESUMO'!BU16</f>
        <v/>
      </c>
      <c r="N74" s="129">
        <f>MAX(0,M74-M73)</f>
        <v/>
      </c>
      <c r="O74" s="12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HISTORICOS'!BV16)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RESUMO'!BV16</f>
        <v/>
      </c>
      <c r="N75" s="129">
        <f>MAX(0,M75-M74)</f>
        <v/>
      </c>
      <c r="O75" s="12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HISTORICOS'!BW16)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RESUMO'!BW16</f>
        <v/>
      </c>
      <c r="N76" s="129">
        <f>MAX(0,M76-M75)</f>
        <v/>
      </c>
      <c r="O76" s="12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HISTORICOS'!D17)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28">
        <f>'CP RESUMO'!D17</f>
        <v/>
      </c>
      <c r="N5" s="129" t="n">
        <v>0</v>
      </c>
      <c r="O5" s="12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HISTORICOS'!E17)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PL'!H23</f>
        <v/>
      </c>
      <c r="L6" s="50">
        <f>C6/IF(B6&lt;='VALOR POR PL'!$P$5,IFERROR(INDEX('"INCC-FGV"'!$B$2:$B$800,MATCH(B6,'"INCC-FGV"'!$A$2:$A$800,0)),$K$2),$K$2)</f>
        <v/>
      </c>
      <c r="M6" s="128">
        <f>'CP RESUMO'!E17</f>
        <v/>
      </c>
      <c r="N6" s="129">
        <f>MAX(0,M6-M5)</f>
        <v/>
      </c>
      <c r="O6" s="12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HISTORICOS'!F17)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RESUMO'!F17</f>
        <v/>
      </c>
      <c r="N7" s="129">
        <f>MAX(0,M7-M6)</f>
        <v/>
      </c>
      <c r="O7" s="12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HISTORICOS'!G17)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RESUMO'!G17</f>
        <v/>
      </c>
      <c r="N8" s="129">
        <f>MAX(0,M8-M7)</f>
        <v/>
      </c>
      <c r="O8" s="12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HISTORICOS'!H17)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RESUMO'!H17</f>
        <v/>
      </c>
      <c r="N9" s="129">
        <f>MAX(0,M9-M8)</f>
        <v/>
      </c>
      <c r="O9" s="12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HISTORICOS'!I17)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RESUMO'!I17</f>
        <v/>
      </c>
      <c r="N10" s="129">
        <f>MAX(0,M10-M9)</f>
        <v/>
      </c>
      <c r="O10" s="12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HISTORICOS'!J17)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RESUMO'!J17</f>
        <v/>
      </c>
      <c r="N11" s="129">
        <f>MAX(0,M11-M10)</f>
        <v/>
      </c>
      <c r="O11" s="12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HISTORICOS'!K17)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RESUMO'!K17</f>
        <v/>
      </c>
      <c r="N12" s="129">
        <f>MAX(0,M12-M11)</f>
        <v/>
      </c>
      <c r="O12" s="12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HISTORICOS'!L17)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PL'!I23</f>
        <v/>
      </c>
      <c r="L13" s="50">
        <f>C13/IF(B13&lt;='VALOR POR PL'!$P$5,IFERROR(INDEX('"INCC-FGV"'!$B$2:$B$800,MATCH(B13,'"INCC-FGV"'!$A$2:$A$800,0)),$K$2),$K$2)</f>
        <v/>
      </c>
      <c r="M13" s="128">
        <f>'CP RESUMO'!L17</f>
        <v/>
      </c>
      <c r="N13" s="129">
        <f>MAX(0,M13-M12)</f>
        <v/>
      </c>
      <c r="O13" s="12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HISTORICOS'!M17)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RESUMO'!M17</f>
        <v/>
      </c>
      <c r="N14" s="129">
        <f>MAX(0,M14-M13)</f>
        <v/>
      </c>
      <c r="O14" s="12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HISTORICOS'!N17)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RESUMO'!N17</f>
        <v/>
      </c>
      <c r="N15" s="129">
        <f>MAX(0,M15-M14)</f>
        <v/>
      </c>
      <c r="O15" s="12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HISTORICOS'!O17)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RESUMO'!O17</f>
        <v/>
      </c>
      <c r="N16" s="129">
        <f>MAX(0,M16-M15)</f>
        <v/>
      </c>
      <c r="O16" s="12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HISTORICOS'!P17)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RESUMO'!P17</f>
        <v/>
      </c>
      <c r="N17" s="129">
        <f>MAX(0,M17-M16)</f>
        <v/>
      </c>
      <c r="O17" s="12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HISTORICOS'!Q17)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RESUMO'!Q17</f>
        <v/>
      </c>
      <c r="N18" s="129">
        <f>MAX(0,M18-M17)</f>
        <v/>
      </c>
      <c r="O18" s="12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HISTORICOS'!R17)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RESUMO'!R17</f>
        <v/>
      </c>
      <c r="N19" s="129">
        <f>MAX(0,M19-M18)</f>
        <v/>
      </c>
      <c r="O19" s="12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HISTORICOS'!S17)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RESUMO'!S17</f>
        <v/>
      </c>
      <c r="N20" s="129">
        <f>MAX(0,M20-M19)</f>
        <v/>
      </c>
      <c r="O20" s="12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HISTORICOS'!T17)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RESUMO'!T17</f>
        <v/>
      </c>
      <c r="N21" s="129">
        <f>MAX(0,M21-M20)</f>
        <v/>
      </c>
      <c r="O21" s="12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HISTORICOS'!U17)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RESUMO'!U17</f>
        <v/>
      </c>
      <c r="N22" s="129">
        <f>MAX(0,M22-M21)</f>
        <v/>
      </c>
      <c r="O22" s="12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HISTORICOS'!V17)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RESUMO'!V17</f>
        <v/>
      </c>
      <c r="N23" s="129">
        <f>MAX(0,M23-M22)</f>
        <v/>
      </c>
      <c r="O23" s="12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HISTORICOS'!W17)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RESUMO'!W17</f>
        <v/>
      </c>
      <c r="N24" s="129">
        <f>MAX(0,M24-M23)</f>
        <v/>
      </c>
      <c r="O24" s="12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HISTORICOS'!X17)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RESUMO'!X17</f>
        <v/>
      </c>
      <c r="N25" s="129">
        <f>MAX(0,M25-M24)</f>
        <v/>
      </c>
      <c r="O25" s="12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HISTORICOS'!Y17)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RESUMO'!Y17</f>
        <v/>
      </c>
      <c r="N26" s="129">
        <f>MAX(0,M26-M25)</f>
        <v/>
      </c>
      <c r="O26" s="12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HISTORICOS'!Z17)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RESUMO'!Z17</f>
        <v/>
      </c>
      <c r="N27" s="129">
        <f>MAX(0,M27-M26)</f>
        <v/>
      </c>
      <c r="O27" s="12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HISTORICOS'!AA17)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RESUMO'!AA17</f>
        <v/>
      </c>
      <c r="N28" s="129">
        <f>MAX(0,M28-M27)</f>
        <v/>
      </c>
      <c r="O28" s="12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HISTORICOS'!AB17)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RESUMO'!AB17</f>
        <v/>
      </c>
      <c r="N29" s="129">
        <f>MAX(0,M29-M28)</f>
        <v/>
      </c>
      <c r="O29" s="12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HISTORICOS'!AC17)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RESUMO'!AC17</f>
        <v/>
      </c>
      <c r="N30" s="129">
        <f>MAX(0,M30-M29)</f>
        <v/>
      </c>
      <c r="O30" s="12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HISTORICOS'!AD17)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RESUMO'!AD17</f>
        <v/>
      </c>
      <c r="N31" s="129">
        <f>MAX(0,M31-M30)</f>
        <v/>
      </c>
      <c r="O31" s="12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HISTORICOS'!AE17)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RESUMO'!AE17</f>
        <v/>
      </c>
      <c r="N32" s="129">
        <f>MAX(0,M32-M31)</f>
        <v/>
      </c>
      <c r="O32" s="12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HISTORICOS'!AF17)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RESUMO'!AF17</f>
        <v/>
      </c>
      <c r="N33" s="129">
        <f>MAX(0,M33-M32)</f>
        <v/>
      </c>
      <c r="O33" s="12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HISTORICOS'!AG17)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RESUMO'!AG17</f>
        <v/>
      </c>
      <c r="N34" s="129">
        <f>MAX(0,M34-M33)</f>
        <v/>
      </c>
      <c r="O34" s="12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HISTORICOS'!AH17)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RESUMO'!AH17</f>
        <v/>
      </c>
      <c r="N35" s="129">
        <f>MAX(0,M35-M34)</f>
        <v/>
      </c>
      <c r="O35" s="12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HISTORICOS'!AI17)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RESUMO'!AI17</f>
        <v/>
      </c>
      <c r="N36" s="129">
        <f>MAX(0,M36-M35)</f>
        <v/>
      </c>
      <c r="O36" s="12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HISTORICOS'!AJ17)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RESUMO'!AJ17</f>
        <v/>
      </c>
      <c r="N37" s="129">
        <f>MAX(0,M37-M36)</f>
        <v/>
      </c>
      <c r="O37" s="12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HISTORICOS'!AK17)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RESUMO'!AK17</f>
        <v/>
      </c>
      <c r="N38" s="129">
        <f>MAX(0,M38-M37)</f>
        <v/>
      </c>
      <c r="O38" s="12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HISTORICOS'!AL17)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RESUMO'!AL17</f>
        <v/>
      </c>
      <c r="N39" s="129">
        <f>MAX(0,M39-M38)</f>
        <v/>
      </c>
      <c r="O39" s="12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HISTORICOS'!AM17)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RESUMO'!AM17</f>
        <v/>
      </c>
      <c r="N40" s="129">
        <f>MAX(0,M40-M39)</f>
        <v/>
      </c>
      <c r="O40" s="12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HISTORICOS'!AN17)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RESUMO'!AN17</f>
        <v/>
      </c>
      <c r="N41" s="129">
        <f>MAX(0,M41-M40)</f>
        <v/>
      </c>
      <c r="O41" s="12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HISTORICOS'!AO17)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RESUMO'!AO17</f>
        <v/>
      </c>
      <c r="N42" s="129">
        <f>MAX(0,M42-M41)</f>
        <v/>
      </c>
      <c r="O42" s="12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HISTORICOS'!AP17)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RESUMO'!AP17</f>
        <v/>
      </c>
      <c r="N43" s="129">
        <f>MAX(0,M43-M42)</f>
        <v/>
      </c>
      <c r="O43" s="12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HISTORICOS'!AQ17)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RESUMO'!AQ17</f>
        <v/>
      </c>
      <c r="N44" s="129">
        <f>MAX(0,M44-M43)</f>
        <v/>
      </c>
      <c r="O44" s="12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HISTORICOS'!AR17)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RESUMO'!AR17</f>
        <v/>
      </c>
      <c r="N45" s="129">
        <f>MAX(0,M45-M44)</f>
        <v/>
      </c>
      <c r="O45" s="12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HISTORICOS'!AS17)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RESUMO'!AS17</f>
        <v/>
      </c>
      <c r="N46" s="129">
        <f>MAX(0,M46-M45)</f>
        <v/>
      </c>
      <c r="O46" s="12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HISTORICOS'!AT17)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RESUMO'!AT17</f>
        <v/>
      </c>
      <c r="N47" s="129">
        <f>MAX(0,M47-M46)</f>
        <v/>
      </c>
      <c r="O47" s="12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HISTORICOS'!AU17)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RESUMO'!AU17</f>
        <v/>
      </c>
      <c r="N48" s="129">
        <f>MAX(0,M48-M47)</f>
        <v/>
      </c>
      <c r="O48" s="12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HISTORICOS'!AV17)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RESUMO'!AV17</f>
        <v/>
      </c>
      <c r="N49" s="129">
        <f>MAX(0,M49-M48)</f>
        <v/>
      </c>
      <c r="O49" s="12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HISTORICOS'!AW17)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RESUMO'!AW17</f>
        <v/>
      </c>
      <c r="N50" s="129">
        <f>MAX(0,M50-M49)</f>
        <v/>
      </c>
      <c r="O50" s="12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HISTORICOS'!AX17)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RESUMO'!AX17</f>
        <v/>
      </c>
      <c r="N51" s="129">
        <f>MAX(0,M51-M50)</f>
        <v/>
      </c>
      <c r="O51" s="12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HISTORICOS'!AY17)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RESUMO'!AY17</f>
        <v/>
      </c>
      <c r="N52" s="129">
        <f>MAX(0,M52-M51)</f>
        <v/>
      </c>
      <c r="O52" s="12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HISTORICOS'!AZ17)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RESUMO'!AZ17</f>
        <v/>
      </c>
      <c r="N53" s="129">
        <f>MAX(0,M53-M52)</f>
        <v/>
      </c>
      <c r="O53" s="12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HISTORICOS'!BA17)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RESUMO'!BA17</f>
        <v/>
      </c>
      <c r="N54" s="129">
        <f>MAX(0,M54-M53)</f>
        <v/>
      </c>
      <c r="O54" s="12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HISTORICOS'!BB17)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RESUMO'!BB17</f>
        <v/>
      </c>
      <c r="N55" s="129">
        <f>MAX(0,M55-M54)</f>
        <v/>
      </c>
      <c r="O55" s="12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HISTORICOS'!BC17)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RESUMO'!BC17</f>
        <v/>
      </c>
      <c r="N56" s="129">
        <f>MAX(0,M56-M55)</f>
        <v/>
      </c>
      <c r="O56" s="12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HISTORICOS'!BD17)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RESUMO'!BD17</f>
        <v/>
      </c>
      <c r="N57" s="129">
        <f>MAX(0,M57-M56)</f>
        <v/>
      </c>
      <c r="O57" s="12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HISTORICOS'!BE17)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RESUMO'!BE17</f>
        <v/>
      </c>
      <c r="N58" s="129">
        <f>MAX(0,M58-M57)</f>
        <v/>
      </c>
      <c r="O58" s="12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HISTORICOS'!BF17)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RESUMO'!BF17</f>
        <v/>
      </c>
      <c r="N59" s="129">
        <f>MAX(0,M59-M58)</f>
        <v/>
      </c>
      <c r="O59" s="12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HISTORICOS'!BG17)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RESUMO'!BG17</f>
        <v/>
      </c>
      <c r="N60" s="129">
        <f>MAX(0,M60-M59)</f>
        <v/>
      </c>
      <c r="O60" s="12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HISTORICOS'!BH17)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RESUMO'!BH17</f>
        <v/>
      </c>
      <c r="N61" s="129">
        <f>MAX(0,M61-M60)</f>
        <v/>
      </c>
      <c r="O61" s="12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HISTORICOS'!BI17)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RESUMO'!BI17</f>
        <v/>
      </c>
      <c r="N62" s="129">
        <f>MAX(0,M62-M61)</f>
        <v/>
      </c>
      <c r="O62" s="12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HISTORICOS'!BJ17)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RESUMO'!BJ17</f>
        <v/>
      </c>
      <c r="N63" s="129">
        <f>MAX(0,M63-M62)</f>
        <v/>
      </c>
      <c r="O63" s="12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HISTORICOS'!BK17)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RESUMO'!BK17</f>
        <v/>
      </c>
      <c r="N64" s="129">
        <f>MAX(0,M64-M63)</f>
        <v/>
      </c>
      <c r="O64" s="12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HISTORICOS'!BL17)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RESUMO'!BL17</f>
        <v/>
      </c>
      <c r="N65" s="129">
        <f>MAX(0,M65-M64)</f>
        <v/>
      </c>
      <c r="O65" s="12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HISTORICOS'!BM17)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RESUMO'!BM17</f>
        <v/>
      </c>
      <c r="N66" s="129">
        <f>MAX(0,M66-M65)</f>
        <v/>
      </c>
      <c r="O66" s="12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HISTORICOS'!BN17)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RESUMO'!BN17</f>
        <v/>
      </c>
      <c r="N67" s="129">
        <f>MAX(0,M67-M66)</f>
        <v/>
      </c>
      <c r="O67" s="12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HISTORICOS'!BO17)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RESUMO'!BO17</f>
        <v/>
      </c>
      <c r="N68" s="129">
        <f>MAX(0,M68-M67)</f>
        <v/>
      </c>
      <c r="O68" s="12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HISTORICOS'!BP17)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RESUMO'!BP17</f>
        <v/>
      </c>
      <c r="N69" s="129">
        <f>MAX(0,M69-M68)</f>
        <v/>
      </c>
      <c r="O69" s="12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HISTORICOS'!BQ17)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RESUMO'!BQ17</f>
        <v/>
      </c>
      <c r="N70" s="129">
        <f>MAX(0,M70-M69)</f>
        <v/>
      </c>
      <c r="O70" s="12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HISTORICOS'!BR17)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RESUMO'!BR17</f>
        <v/>
      </c>
      <c r="N71" s="129">
        <f>MAX(0,M71-M70)</f>
        <v/>
      </c>
      <c r="O71" s="12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HISTORICOS'!BS17)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RESUMO'!BS17</f>
        <v/>
      </c>
      <c r="N72" s="129">
        <f>MAX(0,M72-M71)</f>
        <v/>
      </c>
      <c r="O72" s="12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HISTORICOS'!BT17)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RESUMO'!BT17</f>
        <v/>
      </c>
      <c r="N73" s="129">
        <f>MAX(0,M73-M72)</f>
        <v/>
      </c>
      <c r="O73" s="12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HISTORICOS'!BU17)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RESUMO'!BU17</f>
        <v/>
      </c>
      <c r="N74" s="129">
        <f>MAX(0,M74-M73)</f>
        <v/>
      </c>
      <c r="O74" s="12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HISTORICOS'!BV17)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RESUMO'!BV17</f>
        <v/>
      </c>
      <c r="N75" s="129">
        <f>MAX(0,M75-M74)</f>
        <v/>
      </c>
      <c r="O75" s="12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HISTORICOS'!BW17)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RESUMO'!BW17</f>
        <v/>
      </c>
      <c r="N76" s="129">
        <f>MAX(0,M76-M75)</f>
        <v/>
      </c>
      <c r="O76" s="12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HISTORICOS'!D18)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28">
        <f>'CP RESUMO'!D18</f>
        <v/>
      </c>
      <c r="N5" s="129" t="n">
        <v>0</v>
      </c>
      <c r="O5" s="12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HISTORICOS'!E18)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PL'!H24</f>
        <v/>
      </c>
      <c r="L6" s="50">
        <f>C6/IF(B6&lt;='VALOR POR PL'!$P$5,IFERROR(INDEX('"INCC-FGV"'!$B$2:$B$800,MATCH(B6,'"INCC-FGV"'!$A$2:$A$800,0)),$K$2),$K$2)</f>
        <v/>
      </c>
      <c r="M6" s="128">
        <f>'CP RESUMO'!E18</f>
        <v/>
      </c>
      <c r="N6" s="129">
        <f>MAX(0,M6-M5)</f>
        <v/>
      </c>
      <c r="O6" s="12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HISTORICOS'!F18)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RESUMO'!F18</f>
        <v/>
      </c>
      <c r="N7" s="129">
        <f>MAX(0,M7-M6)</f>
        <v/>
      </c>
      <c r="O7" s="12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HISTORICOS'!G18)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RESUMO'!G18</f>
        <v/>
      </c>
      <c r="N8" s="129">
        <f>MAX(0,M8-M7)</f>
        <v/>
      </c>
      <c r="O8" s="12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HISTORICOS'!H18)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RESUMO'!H18</f>
        <v/>
      </c>
      <c r="N9" s="129">
        <f>MAX(0,M9-M8)</f>
        <v/>
      </c>
      <c r="O9" s="12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HISTORICOS'!I18)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RESUMO'!I18</f>
        <v/>
      </c>
      <c r="N10" s="129">
        <f>MAX(0,M10-M9)</f>
        <v/>
      </c>
      <c r="O10" s="12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HISTORICOS'!J18)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RESUMO'!J18</f>
        <v/>
      </c>
      <c r="N11" s="129">
        <f>MAX(0,M11-M10)</f>
        <v/>
      </c>
      <c r="O11" s="12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HISTORICOS'!K18)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RESUMO'!K18</f>
        <v/>
      </c>
      <c r="N12" s="129">
        <f>MAX(0,M12-M11)</f>
        <v/>
      </c>
      <c r="O12" s="12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HISTORICOS'!L18)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PL'!I24</f>
        <v/>
      </c>
      <c r="L13" s="50">
        <f>C13/IF(B13&lt;='VALOR POR PL'!$P$5,IFERROR(INDEX('"INCC-FGV"'!$B$2:$B$800,MATCH(B13,'"INCC-FGV"'!$A$2:$A$800,0)),$K$2),$K$2)</f>
        <v/>
      </c>
      <c r="M13" s="128">
        <f>'CP RESUMO'!L18</f>
        <v/>
      </c>
      <c r="N13" s="129">
        <f>MAX(0,M13-M12)</f>
        <v/>
      </c>
      <c r="O13" s="12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HISTORICOS'!M18)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RESUMO'!M18</f>
        <v/>
      </c>
      <c r="N14" s="129">
        <f>MAX(0,M14-M13)</f>
        <v/>
      </c>
      <c r="O14" s="12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HISTORICOS'!N18)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RESUMO'!N18</f>
        <v/>
      </c>
      <c r="N15" s="129">
        <f>MAX(0,M15-M14)</f>
        <v/>
      </c>
      <c r="O15" s="12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HISTORICOS'!O18)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RESUMO'!O18</f>
        <v/>
      </c>
      <c r="N16" s="129">
        <f>MAX(0,M16-M15)</f>
        <v/>
      </c>
      <c r="O16" s="12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HISTORICOS'!P18)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RESUMO'!P18</f>
        <v/>
      </c>
      <c r="N17" s="129">
        <f>MAX(0,M17-M16)</f>
        <v/>
      </c>
      <c r="O17" s="12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HISTORICOS'!Q18)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RESUMO'!Q18</f>
        <v/>
      </c>
      <c r="N18" s="129">
        <f>MAX(0,M18-M17)</f>
        <v/>
      </c>
      <c r="O18" s="12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HISTORICOS'!R18)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RESUMO'!R18</f>
        <v/>
      </c>
      <c r="N19" s="129">
        <f>MAX(0,M19-M18)</f>
        <v/>
      </c>
      <c r="O19" s="12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HISTORICOS'!S18)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RESUMO'!S18</f>
        <v/>
      </c>
      <c r="N20" s="129">
        <f>MAX(0,M20-M19)</f>
        <v/>
      </c>
      <c r="O20" s="12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HISTORICOS'!T18)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RESUMO'!T18</f>
        <v/>
      </c>
      <c r="N21" s="129">
        <f>MAX(0,M21-M20)</f>
        <v/>
      </c>
      <c r="O21" s="12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HISTORICOS'!U18)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RESUMO'!U18</f>
        <v/>
      </c>
      <c r="N22" s="129">
        <f>MAX(0,M22-M21)</f>
        <v/>
      </c>
      <c r="O22" s="12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HISTORICOS'!V18)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RESUMO'!V18</f>
        <v/>
      </c>
      <c r="N23" s="129">
        <f>MAX(0,M23-M22)</f>
        <v/>
      </c>
      <c r="O23" s="12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HISTORICOS'!W18)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RESUMO'!W18</f>
        <v/>
      </c>
      <c r="N24" s="129">
        <f>MAX(0,M24-M23)</f>
        <v/>
      </c>
      <c r="O24" s="12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HISTORICOS'!X18)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RESUMO'!X18</f>
        <v/>
      </c>
      <c r="N25" s="129">
        <f>MAX(0,M25-M24)</f>
        <v/>
      </c>
      <c r="O25" s="12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HISTORICOS'!Y18)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RESUMO'!Y18</f>
        <v/>
      </c>
      <c r="N26" s="129">
        <f>MAX(0,M26-M25)</f>
        <v/>
      </c>
      <c r="O26" s="12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HISTORICOS'!Z18)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RESUMO'!Z18</f>
        <v/>
      </c>
      <c r="N27" s="129">
        <f>MAX(0,M27-M26)</f>
        <v/>
      </c>
      <c r="O27" s="12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HISTORICOS'!AA18)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RESUMO'!AA18</f>
        <v/>
      </c>
      <c r="N28" s="129">
        <f>MAX(0,M28-M27)</f>
        <v/>
      </c>
      <c r="O28" s="12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HISTORICOS'!AB18)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RESUMO'!AB18</f>
        <v/>
      </c>
      <c r="N29" s="129">
        <f>MAX(0,M29-M28)</f>
        <v/>
      </c>
      <c r="O29" s="12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HISTORICOS'!AC18)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RESUMO'!AC18</f>
        <v/>
      </c>
      <c r="N30" s="129">
        <f>MAX(0,M30-M29)</f>
        <v/>
      </c>
      <c r="O30" s="12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HISTORICOS'!AD18)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RESUMO'!AD18</f>
        <v/>
      </c>
      <c r="N31" s="129">
        <f>MAX(0,M31-M30)</f>
        <v/>
      </c>
      <c r="O31" s="12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HISTORICOS'!AE18)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RESUMO'!AE18</f>
        <v/>
      </c>
      <c r="N32" s="129">
        <f>MAX(0,M32-M31)</f>
        <v/>
      </c>
      <c r="O32" s="12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HISTORICOS'!AF18)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RESUMO'!AF18</f>
        <v/>
      </c>
      <c r="N33" s="129">
        <f>MAX(0,M33-M32)</f>
        <v/>
      </c>
      <c r="O33" s="12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HISTORICOS'!AG18)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RESUMO'!AG18</f>
        <v/>
      </c>
      <c r="N34" s="129">
        <f>MAX(0,M34-M33)</f>
        <v/>
      </c>
      <c r="O34" s="12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HISTORICOS'!AH18)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RESUMO'!AH18</f>
        <v/>
      </c>
      <c r="N35" s="129">
        <f>MAX(0,M35-M34)</f>
        <v/>
      </c>
      <c r="O35" s="12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HISTORICOS'!AI18)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RESUMO'!AI18</f>
        <v/>
      </c>
      <c r="N36" s="129">
        <f>MAX(0,M36-M35)</f>
        <v/>
      </c>
      <c r="O36" s="12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HISTORICOS'!AJ18)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RESUMO'!AJ18</f>
        <v/>
      </c>
      <c r="N37" s="129">
        <f>MAX(0,M37-M36)</f>
        <v/>
      </c>
      <c r="O37" s="12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HISTORICOS'!AK18)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RESUMO'!AK18</f>
        <v/>
      </c>
      <c r="N38" s="129">
        <f>MAX(0,M38-M37)</f>
        <v/>
      </c>
      <c r="O38" s="12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HISTORICOS'!AL18)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RESUMO'!AL18</f>
        <v/>
      </c>
      <c r="N39" s="129">
        <f>MAX(0,M39-M38)</f>
        <v/>
      </c>
      <c r="O39" s="12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HISTORICOS'!AM18)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RESUMO'!AM18</f>
        <v/>
      </c>
      <c r="N40" s="129">
        <f>MAX(0,M40-M39)</f>
        <v/>
      </c>
      <c r="O40" s="12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HISTORICOS'!AN18)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RESUMO'!AN18</f>
        <v/>
      </c>
      <c r="N41" s="129">
        <f>MAX(0,M41-M40)</f>
        <v/>
      </c>
      <c r="O41" s="12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HISTORICOS'!AO18)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RESUMO'!AO18</f>
        <v/>
      </c>
      <c r="N42" s="129">
        <f>MAX(0,M42-M41)</f>
        <v/>
      </c>
      <c r="O42" s="12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HISTORICOS'!AP18)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RESUMO'!AP18</f>
        <v/>
      </c>
      <c r="N43" s="129">
        <f>MAX(0,M43-M42)</f>
        <v/>
      </c>
      <c r="O43" s="12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HISTORICOS'!AQ18)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RESUMO'!AQ18</f>
        <v/>
      </c>
      <c r="N44" s="129">
        <f>MAX(0,M44-M43)</f>
        <v/>
      </c>
      <c r="O44" s="12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HISTORICOS'!AR18)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RESUMO'!AR18</f>
        <v/>
      </c>
      <c r="N45" s="129">
        <f>MAX(0,M45-M44)</f>
        <v/>
      </c>
      <c r="O45" s="12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HISTORICOS'!AS18)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RESUMO'!AS18</f>
        <v/>
      </c>
      <c r="N46" s="129">
        <f>MAX(0,M46-M45)</f>
        <v/>
      </c>
      <c r="O46" s="12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HISTORICOS'!AT18)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RESUMO'!AT18</f>
        <v/>
      </c>
      <c r="N47" s="129">
        <f>MAX(0,M47-M46)</f>
        <v/>
      </c>
      <c r="O47" s="12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HISTORICOS'!AU18)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RESUMO'!AU18</f>
        <v/>
      </c>
      <c r="N48" s="129">
        <f>MAX(0,M48-M47)</f>
        <v/>
      </c>
      <c r="O48" s="12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HISTORICOS'!AV18)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RESUMO'!AV18</f>
        <v/>
      </c>
      <c r="N49" s="129">
        <f>MAX(0,M49-M48)</f>
        <v/>
      </c>
      <c r="O49" s="12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HISTORICOS'!AW18)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RESUMO'!AW18</f>
        <v/>
      </c>
      <c r="N50" s="129">
        <f>MAX(0,M50-M49)</f>
        <v/>
      </c>
      <c r="O50" s="12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HISTORICOS'!AX18)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RESUMO'!AX18</f>
        <v/>
      </c>
      <c r="N51" s="129">
        <f>MAX(0,M51-M50)</f>
        <v/>
      </c>
      <c r="O51" s="12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HISTORICOS'!AY18)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RESUMO'!AY18</f>
        <v/>
      </c>
      <c r="N52" s="129">
        <f>MAX(0,M52-M51)</f>
        <v/>
      </c>
      <c r="O52" s="12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HISTORICOS'!AZ18)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RESUMO'!AZ18</f>
        <v/>
      </c>
      <c r="N53" s="129">
        <f>MAX(0,M53-M52)</f>
        <v/>
      </c>
      <c r="O53" s="12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HISTORICOS'!BA18)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RESUMO'!BA18</f>
        <v/>
      </c>
      <c r="N54" s="129">
        <f>MAX(0,M54-M53)</f>
        <v/>
      </c>
      <c r="O54" s="12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HISTORICOS'!BB18)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RESUMO'!BB18</f>
        <v/>
      </c>
      <c r="N55" s="129">
        <f>MAX(0,M55-M54)</f>
        <v/>
      </c>
      <c r="O55" s="12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HISTORICOS'!BC18)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RESUMO'!BC18</f>
        <v/>
      </c>
      <c r="N56" s="129">
        <f>MAX(0,M56-M55)</f>
        <v/>
      </c>
      <c r="O56" s="12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HISTORICOS'!BD18)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RESUMO'!BD18</f>
        <v/>
      </c>
      <c r="N57" s="129">
        <f>MAX(0,M57-M56)</f>
        <v/>
      </c>
      <c r="O57" s="12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HISTORICOS'!BE18)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RESUMO'!BE18</f>
        <v/>
      </c>
      <c r="N58" s="129">
        <f>MAX(0,M58-M57)</f>
        <v/>
      </c>
      <c r="O58" s="12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HISTORICOS'!BF18)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RESUMO'!BF18</f>
        <v/>
      </c>
      <c r="N59" s="129">
        <f>MAX(0,M59-M58)</f>
        <v/>
      </c>
      <c r="O59" s="12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HISTORICOS'!BG18)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RESUMO'!BG18</f>
        <v/>
      </c>
      <c r="N60" s="129">
        <f>MAX(0,M60-M59)</f>
        <v/>
      </c>
      <c r="O60" s="12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HISTORICOS'!BH18)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RESUMO'!BH18</f>
        <v/>
      </c>
      <c r="N61" s="129">
        <f>MAX(0,M61-M60)</f>
        <v/>
      </c>
      <c r="O61" s="12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HISTORICOS'!BI18)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RESUMO'!BI18</f>
        <v/>
      </c>
      <c r="N62" s="129">
        <f>MAX(0,M62-M61)</f>
        <v/>
      </c>
      <c r="O62" s="12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HISTORICOS'!BJ18)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RESUMO'!BJ18</f>
        <v/>
      </c>
      <c r="N63" s="129">
        <f>MAX(0,M63-M62)</f>
        <v/>
      </c>
      <c r="O63" s="12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HISTORICOS'!BK18)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RESUMO'!BK18</f>
        <v/>
      </c>
      <c r="N64" s="129">
        <f>MAX(0,M64-M63)</f>
        <v/>
      </c>
      <c r="O64" s="12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HISTORICOS'!BL18)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RESUMO'!BL18</f>
        <v/>
      </c>
      <c r="N65" s="129">
        <f>MAX(0,M65-M64)</f>
        <v/>
      </c>
      <c r="O65" s="12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HISTORICOS'!BM18)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RESUMO'!BM18</f>
        <v/>
      </c>
      <c r="N66" s="129">
        <f>MAX(0,M66-M65)</f>
        <v/>
      </c>
      <c r="O66" s="12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HISTORICOS'!BN18)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RESUMO'!BN18</f>
        <v/>
      </c>
      <c r="N67" s="129">
        <f>MAX(0,M67-M66)</f>
        <v/>
      </c>
      <c r="O67" s="12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HISTORICOS'!BO18)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RESUMO'!BO18</f>
        <v/>
      </c>
      <c r="N68" s="129">
        <f>MAX(0,M68-M67)</f>
        <v/>
      </c>
      <c r="O68" s="12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HISTORICOS'!BP18)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RESUMO'!BP18</f>
        <v/>
      </c>
      <c r="N69" s="129">
        <f>MAX(0,M69-M68)</f>
        <v/>
      </c>
      <c r="O69" s="12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HISTORICOS'!BQ18)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RESUMO'!BQ18</f>
        <v/>
      </c>
      <c r="N70" s="129">
        <f>MAX(0,M70-M69)</f>
        <v/>
      </c>
      <c r="O70" s="12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HISTORICOS'!BR18)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RESUMO'!BR18</f>
        <v/>
      </c>
      <c r="N71" s="129">
        <f>MAX(0,M71-M70)</f>
        <v/>
      </c>
      <c r="O71" s="12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HISTORICOS'!BS18)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RESUMO'!BS18</f>
        <v/>
      </c>
      <c r="N72" s="129">
        <f>MAX(0,M72-M71)</f>
        <v/>
      </c>
      <c r="O72" s="12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HISTORICOS'!BT18)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RESUMO'!BT18</f>
        <v/>
      </c>
      <c r="N73" s="129">
        <f>MAX(0,M73-M72)</f>
        <v/>
      </c>
      <c r="O73" s="12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HISTORICOS'!BU18)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RESUMO'!BU18</f>
        <v/>
      </c>
      <c r="N74" s="129">
        <f>MAX(0,M74-M73)</f>
        <v/>
      </c>
      <c r="O74" s="12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HISTORICOS'!BV18)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RESUMO'!BV18</f>
        <v/>
      </c>
      <c r="N75" s="129">
        <f>MAX(0,M75-M74)</f>
        <v/>
      </c>
      <c r="O75" s="12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HISTORICOS'!BW18)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RESUMO'!BW18</f>
        <v/>
      </c>
      <c r="N76" s="129">
        <f>MAX(0,M76-M75)</f>
        <v/>
      </c>
      <c r="O76" s="12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HISTORICOS'!D19)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28">
        <f>'CP RESUMO'!D19</f>
        <v/>
      </c>
      <c r="N5" s="129" t="n">
        <v>0</v>
      </c>
      <c r="O5" s="12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HISTORICOS'!E19)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PL'!H25</f>
        <v/>
      </c>
      <c r="L6" s="50">
        <f>C6/IF(B6&lt;='VALOR POR PL'!$P$5,IFERROR(INDEX('"INCC-FGV"'!$B$2:$B$800,MATCH(B6,'"INCC-FGV"'!$A$2:$A$800,0)),$K$2),$K$2)</f>
        <v/>
      </c>
      <c r="M6" s="128">
        <f>'CP RESUMO'!E19</f>
        <v/>
      </c>
      <c r="N6" s="129">
        <f>MAX(0,M6-M5)</f>
        <v/>
      </c>
      <c r="O6" s="12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HISTORICOS'!F19)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RESUMO'!F19</f>
        <v/>
      </c>
      <c r="N7" s="129">
        <f>MAX(0,M7-M6)</f>
        <v/>
      </c>
      <c r="O7" s="12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HISTORICOS'!G19)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RESUMO'!G19</f>
        <v/>
      </c>
      <c r="N8" s="129">
        <f>MAX(0,M8-M7)</f>
        <v/>
      </c>
      <c r="O8" s="12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HISTORICOS'!H19)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RESUMO'!H19</f>
        <v/>
      </c>
      <c r="N9" s="129">
        <f>MAX(0,M9-M8)</f>
        <v/>
      </c>
      <c r="O9" s="12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HISTORICOS'!I19)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RESUMO'!I19</f>
        <v/>
      </c>
      <c r="N10" s="129">
        <f>MAX(0,M10-M9)</f>
        <v/>
      </c>
      <c r="O10" s="12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HISTORICOS'!J19)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RESUMO'!J19</f>
        <v/>
      </c>
      <c r="N11" s="129">
        <f>MAX(0,M11-M10)</f>
        <v/>
      </c>
      <c r="O11" s="12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HISTORICOS'!K19)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RESUMO'!K19</f>
        <v/>
      </c>
      <c r="N12" s="129">
        <f>MAX(0,M12-M11)</f>
        <v/>
      </c>
      <c r="O12" s="12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HISTORICOS'!L19)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PL'!I25</f>
        <v/>
      </c>
      <c r="L13" s="50">
        <f>C13/IF(B13&lt;='VALOR POR PL'!$P$5,IFERROR(INDEX('"INCC-FGV"'!$B$2:$B$800,MATCH(B13,'"INCC-FGV"'!$A$2:$A$800,0)),$K$2),$K$2)</f>
        <v/>
      </c>
      <c r="M13" s="128">
        <f>'CP RESUMO'!L19</f>
        <v/>
      </c>
      <c r="N13" s="129">
        <f>MAX(0,M13-M12)</f>
        <v/>
      </c>
      <c r="O13" s="12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HISTORICOS'!M19)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RESUMO'!M19</f>
        <v/>
      </c>
      <c r="N14" s="129">
        <f>MAX(0,M14-M13)</f>
        <v/>
      </c>
      <c r="O14" s="12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HISTORICOS'!N19)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RESUMO'!N19</f>
        <v/>
      </c>
      <c r="N15" s="129">
        <f>MAX(0,M15-M14)</f>
        <v/>
      </c>
      <c r="O15" s="12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HISTORICOS'!O19)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RESUMO'!O19</f>
        <v/>
      </c>
      <c r="N16" s="129">
        <f>MAX(0,M16-M15)</f>
        <v/>
      </c>
      <c r="O16" s="12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HISTORICOS'!P19)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RESUMO'!P19</f>
        <v/>
      </c>
      <c r="N17" s="129">
        <f>MAX(0,M17-M16)</f>
        <v/>
      </c>
      <c r="O17" s="12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HISTORICOS'!Q19)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RESUMO'!Q19</f>
        <v/>
      </c>
      <c r="N18" s="129">
        <f>MAX(0,M18-M17)</f>
        <v/>
      </c>
      <c r="O18" s="12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HISTORICOS'!R19)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RESUMO'!R19</f>
        <v/>
      </c>
      <c r="N19" s="129">
        <f>MAX(0,M19-M18)</f>
        <v/>
      </c>
      <c r="O19" s="12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HISTORICOS'!S19)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RESUMO'!S19</f>
        <v/>
      </c>
      <c r="N20" s="129">
        <f>MAX(0,M20-M19)</f>
        <v/>
      </c>
      <c r="O20" s="12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HISTORICOS'!T19)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RESUMO'!T19</f>
        <v/>
      </c>
      <c r="N21" s="129">
        <f>MAX(0,M21-M20)</f>
        <v/>
      </c>
      <c r="O21" s="12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HISTORICOS'!U19)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RESUMO'!U19</f>
        <v/>
      </c>
      <c r="N22" s="129">
        <f>MAX(0,M22-M21)</f>
        <v/>
      </c>
      <c r="O22" s="12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HISTORICOS'!V19)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RESUMO'!V19</f>
        <v/>
      </c>
      <c r="N23" s="129">
        <f>MAX(0,M23-M22)</f>
        <v/>
      </c>
      <c r="O23" s="12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HISTORICOS'!W19)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RESUMO'!W19</f>
        <v/>
      </c>
      <c r="N24" s="129">
        <f>MAX(0,M24-M23)</f>
        <v/>
      </c>
      <c r="O24" s="12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HISTORICOS'!X19)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RESUMO'!X19</f>
        <v/>
      </c>
      <c r="N25" s="129">
        <f>MAX(0,M25-M24)</f>
        <v/>
      </c>
      <c r="O25" s="12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HISTORICOS'!Y19)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RESUMO'!Y19</f>
        <v/>
      </c>
      <c r="N26" s="129">
        <f>MAX(0,M26-M25)</f>
        <v/>
      </c>
      <c r="O26" s="12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HISTORICOS'!Z19)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RESUMO'!Z19</f>
        <v/>
      </c>
      <c r="N27" s="129">
        <f>MAX(0,M27-M26)</f>
        <v/>
      </c>
      <c r="O27" s="12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HISTORICOS'!AA19)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RESUMO'!AA19</f>
        <v/>
      </c>
      <c r="N28" s="129">
        <f>MAX(0,M28-M27)</f>
        <v/>
      </c>
      <c r="O28" s="12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HISTORICOS'!AB19)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RESUMO'!AB19</f>
        <v/>
      </c>
      <c r="N29" s="129">
        <f>MAX(0,M29-M28)</f>
        <v/>
      </c>
      <c r="O29" s="12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HISTORICOS'!AC19)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RESUMO'!AC19</f>
        <v/>
      </c>
      <c r="N30" s="129">
        <f>MAX(0,M30-M29)</f>
        <v/>
      </c>
      <c r="O30" s="12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HISTORICOS'!AD19)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RESUMO'!AD19</f>
        <v/>
      </c>
      <c r="N31" s="129">
        <f>MAX(0,M31-M30)</f>
        <v/>
      </c>
      <c r="O31" s="12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HISTORICOS'!AE19)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RESUMO'!AE19</f>
        <v/>
      </c>
      <c r="N32" s="129">
        <f>MAX(0,M32-M31)</f>
        <v/>
      </c>
      <c r="O32" s="12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HISTORICOS'!AF19)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RESUMO'!AF19</f>
        <v/>
      </c>
      <c r="N33" s="129">
        <f>MAX(0,M33-M32)</f>
        <v/>
      </c>
      <c r="O33" s="12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HISTORICOS'!AG19)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RESUMO'!AG19</f>
        <v/>
      </c>
      <c r="N34" s="129">
        <f>MAX(0,M34-M33)</f>
        <v/>
      </c>
      <c r="O34" s="12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HISTORICOS'!AH19)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RESUMO'!AH19</f>
        <v/>
      </c>
      <c r="N35" s="129">
        <f>MAX(0,M35-M34)</f>
        <v/>
      </c>
      <c r="O35" s="12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HISTORICOS'!AI19)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RESUMO'!AI19</f>
        <v/>
      </c>
      <c r="N36" s="129">
        <f>MAX(0,M36-M35)</f>
        <v/>
      </c>
      <c r="O36" s="12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HISTORICOS'!AJ19)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RESUMO'!AJ19</f>
        <v/>
      </c>
      <c r="N37" s="129">
        <f>MAX(0,M37-M36)</f>
        <v/>
      </c>
      <c r="O37" s="12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HISTORICOS'!AK19)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RESUMO'!AK19</f>
        <v/>
      </c>
      <c r="N38" s="129">
        <f>MAX(0,M38-M37)</f>
        <v/>
      </c>
      <c r="O38" s="12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HISTORICOS'!AL19)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RESUMO'!AL19</f>
        <v/>
      </c>
      <c r="N39" s="129">
        <f>MAX(0,M39-M38)</f>
        <v/>
      </c>
      <c r="O39" s="12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HISTORICOS'!AM19)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RESUMO'!AM19</f>
        <v/>
      </c>
      <c r="N40" s="129">
        <f>MAX(0,M40-M39)</f>
        <v/>
      </c>
      <c r="O40" s="12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HISTORICOS'!AN19)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RESUMO'!AN19</f>
        <v/>
      </c>
      <c r="N41" s="129">
        <f>MAX(0,M41-M40)</f>
        <v/>
      </c>
      <c r="O41" s="12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HISTORICOS'!AO19)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RESUMO'!AO19</f>
        <v/>
      </c>
      <c r="N42" s="129">
        <f>MAX(0,M42-M41)</f>
        <v/>
      </c>
      <c r="O42" s="12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HISTORICOS'!AP19)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RESUMO'!AP19</f>
        <v/>
      </c>
      <c r="N43" s="129">
        <f>MAX(0,M43-M42)</f>
        <v/>
      </c>
      <c r="O43" s="12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HISTORICOS'!AQ19)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RESUMO'!AQ19</f>
        <v/>
      </c>
      <c r="N44" s="129">
        <f>MAX(0,M44-M43)</f>
        <v/>
      </c>
      <c r="O44" s="12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HISTORICOS'!AR19)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RESUMO'!AR19</f>
        <v/>
      </c>
      <c r="N45" s="129">
        <f>MAX(0,M45-M44)</f>
        <v/>
      </c>
      <c r="O45" s="12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HISTORICOS'!AS19)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RESUMO'!AS19</f>
        <v/>
      </c>
      <c r="N46" s="129">
        <f>MAX(0,M46-M45)</f>
        <v/>
      </c>
      <c r="O46" s="12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HISTORICOS'!AT19)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RESUMO'!AT19</f>
        <v/>
      </c>
      <c r="N47" s="129">
        <f>MAX(0,M47-M46)</f>
        <v/>
      </c>
      <c r="O47" s="12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HISTORICOS'!AU19)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RESUMO'!AU19</f>
        <v/>
      </c>
      <c r="N48" s="129">
        <f>MAX(0,M48-M47)</f>
        <v/>
      </c>
      <c r="O48" s="12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HISTORICOS'!AV19)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RESUMO'!AV19</f>
        <v/>
      </c>
      <c r="N49" s="129">
        <f>MAX(0,M49-M48)</f>
        <v/>
      </c>
      <c r="O49" s="12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HISTORICOS'!AW19)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RESUMO'!AW19</f>
        <v/>
      </c>
      <c r="N50" s="129">
        <f>MAX(0,M50-M49)</f>
        <v/>
      </c>
      <c r="O50" s="12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HISTORICOS'!AX19)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RESUMO'!AX19</f>
        <v/>
      </c>
      <c r="N51" s="129">
        <f>MAX(0,M51-M50)</f>
        <v/>
      </c>
      <c r="O51" s="12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HISTORICOS'!AY19)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RESUMO'!AY19</f>
        <v/>
      </c>
      <c r="N52" s="129">
        <f>MAX(0,M52-M51)</f>
        <v/>
      </c>
      <c r="O52" s="12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HISTORICOS'!AZ19)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RESUMO'!AZ19</f>
        <v/>
      </c>
      <c r="N53" s="129">
        <f>MAX(0,M53-M52)</f>
        <v/>
      </c>
      <c r="O53" s="12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HISTORICOS'!BA19)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RESUMO'!BA19</f>
        <v/>
      </c>
      <c r="N54" s="129">
        <f>MAX(0,M54-M53)</f>
        <v/>
      </c>
      <c r="O54" s="12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HISTORICOS'!BB19)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RESUMO'!BB19</f>
        <v/>
      </c>
      <c r="N55" s="129">
        <f>MAX(0,M55-M54)</f>
        <v/>
      </c>
      <c r="O55" s="12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HISTORICOS'!BC19)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RESUMO'!BC19</f>
        <v/>
      </c>
      <c r="N56" s="129">
        <f>MAX(0,M56-M55)</f>
        <v/>
      </c>
      <c r="O56" s="12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HISTORICOS'!BD19)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RESUMO'!BD19</f>
        <v/>
      </c>
      <c r="N57" s="129">
        <f>MAX(0,M57-M56)</f>
        <v/>
      </c>
      <c r="O57" s="12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HISTORICOS'!BE19)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RESUMO'!BE19</f>
        <v/>
      </c>
      <c r="N58" s="129">
        <f>MAX(0,M58-M57)</f>
        <v/>
      </c>
      <c r="O58" s="12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HISTORICOS'!BF19)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RESUMO'!BF19</f>
        <v/>
      </c>
      <c r="N59" s="129">
        <f>MAX(0,M59-M58)</f>
        <v/>
      </c>
      <c r="O59" s="12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HISTORICOS'!BG19)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RESUMO'!BG19</f>
        <v/>
      </c>
      <c r="N60" s="129">
        <f>MAX(0,M60-M59)</f>
        <v/>
      </c>
      <c r="O60" s="12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HISTORICOS'!BH19)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RESUMO'!BH19</f>
        <v/>
      </c>
      <c r="N61" s="129">
        <f>MAX(0,M61-M60)</f>
        <v/>
      </c>
      <c r="O61" s="12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HISTORICOS'!BI19)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RESUMO'!BI19</f>
        <v/>
      </c>
      <c r="N62" s="129">
        <f>MAX(0,M62-M61)</f>
        <v/>
      </c>
      <c r="O62" s="12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HISTORICOS'!BJ19)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RESUMO'!BJ19</f>
        <v/>
      </c>
      <c r="N63" s="129">
        <f>MAX(0,M63-M62)</f>
        <v/>
      </c>
      <c r="O63" s="12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HISTORICOS'!BK19)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RESUMO'!BK19</f>
        <v/>
      </c>
      <c r="N64" s="129">
        <f>MAX(0,M64-M63)</f>
        <v/>
      </c>
      <c r="O64" s="12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HISTORICOS'!BL19)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RESUMO'!BL19</f>
        <v/>
      </c>
      <c r="N65" s="129">
        <f>MAX(0,M65-M64)</f>
        <v/>
      </c>
      <c r="O65" s="12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HISTORICOS'!BM19)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RESUMO'!BM19</f>
        <v/>
      </c>
      <c r="N66" s="129">
        <f>MAX(0,M66-M65)</f>
        <v/>
      </c>
      <c r="O66" s="12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HISTORICOS'!BN19)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RESUMO'!BN19</f>
        <v/>
      </c>
      <c r="N67" s="129">
        <f>MAX(0,M67-M66)</f>
        <v/>
      </c>
      <c r="O67" s="12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HISTORICOS'!BO19)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RESUMO'!BO19</f>
        <v/>
      </c>
      <c r="N68" s="129">
        <f>MAX(0,M68-M67)</f>
        <v/>
      </c>
      <c r="O68" s="12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HISTORICOS'!BP19)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RESUMO'!BP19</f>
        <v/>
      </c>
      <c r="N69" s="129">
        <f>MAX(0,M69-M68)</f>
        <v/>
      </c>
      <c r="O69" s="12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HISTORICOS'!BQ19)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RESUMO'!BQ19</f>
        <v/>
      </c>
      <c r="N70" s="129">
        <f>MAX(0,M70-M69)</f>
        <v/>
      </c>
      <c r="O70" s="12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HISTORICOS'!BR19)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RESUMO'!BR19</f>
        <v/>
      </c>
      <c r="N71" s="129">
        <f>MAX(0,M71-M70)</f>
        <v/>
      </c>
      <c r="O71" s="12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HISTORICOS'!BS19)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RESUMO'!BS19</f>
        <v/>
      </c>
      <c r="N72" s="129">
        <f>MAX(0,M72-M71)</f>
        <v/>
      </c>
      <c r="O72" s="12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HISTORICOS'!BT19)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RESUMO'!BT19</f>
        <v/>
      </c>
      <c r="N73" s="129">
        <f>MAX(0,M73-M72)</f>
        <v/>
      </c>
      <c r="O73" s="12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HISTORICOS'!BU19)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RESUMO'!BU19</f>
        <v/>
      </c>
      <c r="N74" s="129">
        <f>MAX(0,M74-M73)</f>
        <v/>
      </c>
      <c r="O74" s="12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HISTORICOS'!BV19)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RESUMO'!BV19</f>
        <v/>
      </c>
      <c r="N75" s="129">
        <f>MAX(0,M75-M74)</f>
        <v/>
      </c>
      <c r="O75" s="12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HISTORICOS'!BW19)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RESUMO'!BW19</f>
        <v/>
      </c>
      <c r="N76" s="129">
        <f>MAX(0,M76-M75)</f>
        <v/>
      </c>
      <c r="O76" s="12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HISTORICOS'!D20)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28">
        <f>'CP RESUMO'!D20</f>
        <v/>
      </c>
      <c r="N5" s="129" t="n">
        <v>0</v>
      </c>
      <c r="O5" s="12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HISTORICOS'!E20)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PL'!H26</f>
        <v/>
      </c>
      <c r="L6" s="50">
        <f>C6/IF(B6&lt;='VALOR POR PL'!$P$5,IFERROR(INDEX('"INCC-FGV"'!$B$2:$B$800,MATCH(B6,'"INCC-FGV"'!$A$2:$A$800,0)),$K$2),$K$2)</f>
        <v/>
      </c>
      <c r="M6" s="128">
        <f>'CP RESUMO'!E20</f>
        <v/>
      </c>
      <c r="N6" s="129">
        <f>MAX(0,M6-M5)</f>
        <v/>
      </c>
      <c r="O6" s="12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HISTORICOS'!F20)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RESUMO'!F20</f>
        <v/>
      </c>
      <c r="N7" s="129">
        <f>MAX(0,M7-M6)</f>
        <v/>
      </c>
      <c r="O7" s="12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HISTORICOS'!G20)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RESUMO'!G20</f>
        <v/>
      </c>
      <c r="N8" s="129">
        <f>MAX(0,M8-M7)</f>
        <v/>
      </c>
      <c r="O8" s="12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HISTORICOS'!H20)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RESUMO'!H20</f>
        <v/>
      </c>
      <c r="N9" s="129">
        <f>MAX(0,M9-M8)</f>
        <v/>
      </c>
      <c r="O9" s="12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HISTORICOS'!I20)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RESUMO'!I20</f>
        <v/>
      </c>
      <c r="N10" s="129">
        <f>MAX(0,M10-M9)</f>
        <v/>
      </c>
      <c r="O10" s="12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HISTORICOS'!J20)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RESUMO'!J20</f>
        <v/>
      </c>
      <c r="N11" s="129">
        <f>MAX(0,M11-M10)</f>
        <v/>
      </c>
      <c r="O11" s="12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HISTORICOS'!K20)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RESUMO'!K20</f>
        <v/>
      </c>
      <c r="N12" s="129">
        <f>MAX(0,M12-M11)</f>
        <v/>
      </c>
      <c r="O12" s="12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HISTORICOS'!L20)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PL'!I26</f>
        <v/>
      </c>
      <c r="L13" s="50">
        <f>C13/IF(B13&lt;='VALOR POR PL'!$P$5,IFERROR(INDEX('"INCC-FGV"'!$B$2:$B$800,MATCH(B13,'"INCC-FGV"'!$A$2:$A$800,0)),$K$2),$K$2)</f>
        <v/>
      </c>
      <c r="M13" s="128">
        <f>'CP RESUMO'!L20</f>
        <v/>
      </c>
      <c r="N13" s="129">
        <f>MAX(0,M13-M12)</f>
        <v/>
      </c>
      <c r="O13" s="12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HISTORICOS'!M20)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RESUMO'!M20</f>
        <v/>
      </c>
      <c r="N14" s="129">
        <f>MAX(0,M14-M13)</f>
        <v/>
      </c>
      <c r="O14" s="12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HISTORICOS'!N20)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RESUMO'!N20</f>
        <v/>
      </c>
      <c r="N15" s="129">
        <f>MAX(0,M15-M14)</f>
        <v/>
      </c>
      <c r="O15" s="12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HISTORICOS'!O20)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RESUMO'!O20</f>
        <v/>
      </c>
      <c r="N16" s="129">
        <f>MAX(0,M16-M15)</f>
        <v/>
      </c>
      <c r="O16" s="12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HISTORICOS'!P20)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RESUMO'!P20</f>
        <v/>
      </c>
      <c r="N17" s="129">
        <f>MAX(0,M17-M16)</f>
        <v/>
      </c>
      <c r="O17" s="12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HISTORICOS'!Q20)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RESUMO'!Q20</f>
        <v/>
      </c>
      <c r="N18" s="129">
        <f>MAX(0,M18-M17)</f>
        <v/>
      </c>
      <c r="O18" s="12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HISTORICOS'!R20)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RESUMO'!R20</f>
        <v/>
      </c>
      <c r="N19" s="129">
        <f>MAX(0,M19-M18)</f>
        <v/>
      </c>
      <c r="O19" s="12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HISTORICOS'!S20)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RESUMO'!S20</f>
        <v/>
      </c>
      <c r="N20" s="129">
        <f>MAX(0,M20-M19)</f>
        <v/>
      </c>
      <c r="O20" s="12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HISTORICOS'!T20)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RESUMO'!T20</f>
        <v/>
      </c>
      <c r="N21" s="129">
        <f>MAX(0,M21-M20)</f>
        <v/>
      </c>
      <c r="O21" s="12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HISTORICOS'!U20)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RESUMO'!U20</f>
        <v/>
      </c>
      <c r="N22" s="129">
        <f>MAX(0,M22-M21)</f>
        <v/>
      </c>
      <c r="O22" s="12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HISTORICOS'!V20)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RESUMO'!V20</f>
        <v/>
      </c>
      <c r="N23" s="129">
        <f>MAX(0,M23-M22)</f>
        <v/>
      </c>
      <c r="O23" s="12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HISTORICOS'!W20)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RESUMO'!W20</f>
        <v/>
      </c>
      <c r="N24" s="129">
        <f>MAX(0,M24-M23)</f>
        <v/>
      </c>
      <c r="O24" s="12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HISTORICOS'!X20)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RESUMO'!X20</f>
        <v/>
      </c>
      <c r="N25" s="129">
        <f>MAX(0,M25-M24)</f>
        <v/>
      </c>
      <c r="O25" s="12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HISTORICOS'!Y20)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RESUMO'!Y20</f>
        <v/>
      </c>
      <c r="N26" s="129">
        <f>MAX(0,M26-M25)</f>
        <v/>
      </c>
      <c r="O26" s="12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HISTORICOS'!Z20)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RESUMO'!Z20</f>
        <v/>
      </c>
      <c r="N27" s="129">
        <f>MAX(0,M27-M26)</f>
        <v/>
      </c>
      <c r="O27" s="12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HISTORICOS'!AA20)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RESUMO'!AA20</f>
        <v/>
      </c>
      <c r="N28" s="129">
        <f>MAX(0,M28-M27)</f>
        <v/>
      </c>
      <c r="O28" s="12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HISTORICOS'!AB20)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RESUMO'!AB20</f>
        <v/>
      </c>
      <c r="N29" s="129">
        <f>MAX(0,M29-M28)</f>
        <v/>
      </c>
      <c r="O29" s="12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HISTORICOS'!AC20)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RESUMO'!AC20</f>
        <v/>
      </c>
      <c r="N30" s="129">
        <f>MAX(0,M30-M29)</f>
        <v/>
      </c>
      <c r="O30" s="12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HISTORICOS'!AD20)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RESUMO'!AD20</f>
        <v/>
      </c>
      <c r="N31" s="129">
        <f>MAX(0,M31-M30)</f>
        <v/>
      </c>
      <c r="O31" s="12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HISTORICOS'!AE20)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RESUMO'!AE20</f>
        <v/>
      </c>
      <c r="N32" s="129">
        <f>MAX(0,M32-M31)</f>
        <v/>
      </c>
      <c r="O32" s="12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HISTORICOS'!AF20)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RESUMO'!AF20</f>
        <v/>
      </c>
      <c r="N33" s="129">
        <f>MAX(0,M33-M32)</f>
        <v/>
      </c>
      <c r="O33" s="12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HISTORICOS'!AG20)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RESUMO'!AG20</f>
        <v/>
      </c>
      <c r="N34" s="129">
        <f>MAX(0,M34-M33)</f>
        <v/>
      </c>
      <c r="O34" s="12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HISTORICOS'!AH20)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RESUMO'!AH20</f>
        <v/>
      </c>
      <c r="N35" s="129">
        <f>MAX(0,M35-M34)</f>
        <v/>
      </c>
      <c r="O35" s="12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HISTORICOS'!AI20)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RESUMO'!AI20</f>
        <v/>
      </c>
      <c r="N36" s="129">
        <f>MAX(0,M36-M35)</f>
        <v/>
      </c>
      <c r="O36" s="12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HISTORICOS'!AJ20)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RESUMO'!AJ20</f>
        <v/>
      </c>
      <c r="N37" s="129">
        <f>MAX(0,M37-M36)</f>
        <v/>
      </c>
      <c r="O37" s="12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HISTORICOS'!AK20)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RESUMO'!AK20</f>
        <v/>
      </c>
      <c r="N38" s="129">
        <f>MAX(0,M38-M37)</f>
        <v/>
      </c>
      <c r="O38" s="12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HISTORICOS'!AL20)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RESUMO'!AL20</f>
        <v/>
      </c>
      <c r="N39" s="129">
        <f>MAX(0,M39-M38)</f>
        <v/>
      </c>
      <c r="O39" s="12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HISTORICOS'!AM20)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RESUMO'!AM20</f>
        <v/>
      </c>
      <c r="N40" s="129">
        <f>MAX(0,M40-M39)</f>
        <v/>
      </c>
      <c r="O40" s="12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HISTORICOS'!AN20)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RESUMO'!AN20</f>
        <v/>
      </c>
      <c r="N41" s="129">
        <f>MAX(0,M41-M40)</f>
        <v/>
      </c>
      <c r="O41" s="12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HISTORICOS'!AO20)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RESUMO'!AO20</f>
        <v/>
      </c>
      <c r="N42" s="129">
        <f>MAX(0,M42-M41)</f>
        <v/>
      </c>
      <c r="O42" s="12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HISTORICOS'!AP20)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RESUMO'!AP20</f>
        <v/>
      </c>
      <c r="N43" s="129">
        <f>MAX(0,M43-M42)</f>
        <v/>
      </c>
      <c r="O43" s="12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HISTORICOS'!AQ20)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RESUMO'!AQ20</f>
        <v/>
      </c>
      <c r="N44" s="129">
        <f>MAX(0,M44-M43)</f>
        <v/>
      </c>
      <c r="O44" s="12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HISTORICOS'!AR20)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RESUMO'!AR20</f>
        <v/>
      </c>
      <c r="N45" s="129">
        <f>MAX(0,M45-M44)</f>
        <v/>
      </c>
      <c r="O45" s="12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HISTORICOS'!AS20)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RESUMO'!AS20</f>
        <v/>
      </c>
      <c r="N46" s="129">
        <f>MAX(0,M46-M45)</f>
        <v/>
      </c>
      <c r="O46" s="12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HISTORICOS'!AT20)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RESUMO'!AT20</f>
        <v/>
      </c>
      <c r="N47" s="129">
        <f>MAX(0,M47-M46)</f>
        <v/>
      </c>
      <c r="O47" s="12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HISTORICOS'!AU20)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RESUMO'!AU20</f>
        <v/>
      </c>
      <c r="N48" s="129">
        <f>MAX(0,M48-M47)</f>
        <v/>
      </c>
      <c r="O48" s="12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HISTORICOS'!AV20)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RESUMO'!AV20</f>
        <v/>
      </c>
      <c r="N49" s="129">
        <f>MAX(0,M49-M48)</f>
        <v/>
      </c>
      <c r="O49" s="12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HISTORICOS'!AW20)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RESUMO'!AW20</f>
        <v/>
      </c>
      <c r="N50" s="129">
        <f>MAX(0,M50-M49)</f>
        <v/>
      </c>
      <c r="O50" s="12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HISTORICOS'!AX20)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RESUMO'!AX20</f>
        <v/>
      </c>
      <c r="N51" s="129">
        <f>MAX(0,M51-M50)</f>
        <v/>
      </c>
      <c r="O51" s="12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HISTORICOS'!AY20)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RESUMO'!AY20</f>
        <v/>
      </c>
      <c r="N52" s="129">
        <f>MAX(0,M52-M51)</f>
        <v/>
      </c>
      <c r="O52" s="12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HISTORICOS'!AZ20)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RESUMO'!AZ20</f>
        <v/>
      </c>
      <c r="N53" s="129">
        <f>MAX(0,M53-M52)</f>
        <v/>
      </c>
      <c r="O53" s="12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HISTORICOS'!BA20)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RESUMO'!BA20</f>
        <v/>
      </c>
      <c r="N54" s="129">
        <f>MAX(0,M54-M53)</f>
        <v/>
      </c>
      <c r="O54" s="12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HISTORICOS'!BB20)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RESUMO'!BB20</f>
        <v/>
      </c>
      <c r="N55" s="129">
        <f>MAX(0,M55-M54)</f>
        <v/>
      </c>
      <c r="O55" s="12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HISTORICOS'!BC20)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RESUMO'!BC20</f>
        <v/>
      </c>
      <c r="N56" s="129">
        <f>MAX(0,M56-M55)</f>
        <v/>
      </c>
      <c r="O56" s="12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HISTORICOS'!BD20)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RESUMO'!BD20</f>
        <v/>
      </c>
      <c r="N57" s="129">
        <f>MAX(0,M57-M56)</f>
        <v/>
      </c>
      <c r="O57" s="12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HISTORICOS'!BE20)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RESUMO'!BE20</f>
        <v/>
      </c>
      <c r="N58" s="129">
        <f>MAX(0,M58-M57)</f>
        <v/>
      </c>
      <c r="O58" s="12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HISTORICOS'!BF20)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RESUMO'!BF20</f>
        <v/>
      </c>
      <c r="N59" s="129">
        <f>MAX(0,M59-M58)</f>
        <v/>
      </c>
      <c r="O59" s="12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HISTORICOS'!BG20)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RESUMO'!BG20</f>
        <v/>
      </c>
      <c r="N60" s="129">
        <f>MAX(0,M60-M59)</f>
        <v/>
      </c>
      <c r="O60" s="12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HISTORICOS'!BH20)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RESUMO'!BH20</f>
        <v/>
      </c>
      <c r="N61" s="129">
        <f>MAX(0,M61-M60)</f>
        <v/>
      </c>
      <c r="O61" s="12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HISTORICOS'!BI20)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RESUMO'!BI20</f>
        <v/>
      </c>
      <c r="N62" s="129">
        <f>MAX(0,M62-M61)</f>
        <v/>
      </c>
      <c r="O62" s="12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HISTORICOS'!BJ20)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RESUMO'!BJ20</f>
        <v/>
      </c>
      <c r="N63" s="129">
        <f>MAX(0,M63-M62)</f>
        <v/>
      </c>
      <c r="O63" s="12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HISTORICOS'!BK20)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RESUMO'!BK20</f>
        <v/>
      </c>
      <c r="N64" s="129">
        <f>MAX(0,M64-M63)</f>
        <v/>
      </c>
      <c r="O64" s="12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HISTORICOS'!BL20)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RESUMO'!BL20</f>
        <v/>
      </c>
      <c r="N65" s="129">
        <f>MAX(0,M65-M64)</f>
        <v/>
      </c>
      <c r="O65" s="12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HISTORICOS'!BM20)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RESUMO'!BM20</f>
        <v/>
      </c>
      <c r="N66" s="129">
        <f>MAX(0,M66-M65)</f>
        <v/>
      </c>
      <c r="O66" s="12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HISTORICOS'!BN20)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RESUMO'!BN20</f>
        <v/>
      </c>
      <c r="N67" s="129">
        <f>MAX(0,M67-M66)</f>
        <v/>
      </c>
      <c r="O67" s="12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HISTORICOS'!BO20)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RESUMO'!BO20</f>
        <v/>
      </c>
      <c r="N68" s="129">
        <f>MAX(0,M68-M67)</f>
        <v/>
      </c>
      <c r="O68" s="12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HISTORICOS'!BP20)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RESUMO'!BP20</f>
        <v/>
      </c>
      <c r="N69" s="129">
        <f>MAX(0,M69-M68)</f>
        <v/>
      </c>
      <c r="O69" s="12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HISTORICOS'!BQ20)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RESUMO'!BQ20</f>
        <v/>
      </c>
      <c r="N70" s="129">
        <f>MAX(0,M70-M69)</f>
        <v/>
      </c>
      <c r="O70" s="12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HISTORICOS'!BR20)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RESUMO'!BR20</f>
        <v/>
      </c>
      <c r="N71" s="129">
        <f>MAX(0,M71-M70)</f>
        <v/>
      </c>
      <c r="O71" s="12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HISTORICOS'!BS20)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RESUMO'!BS20</f>
        <v/>
      </c>
      <c r="N72" s="129">
        <f>MAX(0,M72-M71)</f>
        <v/>
      </c>
      <c r="O72" s="12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HISTORICOS'!BT20)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RESUMO'!BT20</f>
        <v/>
      </c>
      <c r="N73" s="129">
        <f>MAX(0,M73-M72)</f>
        <v/>
      </c>
      <c r="O73" s="12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HISTORICOS'!BU20)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RESUMO'!BU20</f>
        <v/>
      </c>
      <c r="N74" s="129">
        <f>MAX(0,M74-M73)</f>
        <v/>
      </c>
      <c r="O74" s="12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HISTORICOS'!BV20)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RESUMO'!BV20</f>
        <v/>
      </c>
      <c r="N75" s="129">
        <f>MAX(0,M75-M74)</f>
        <v/>
      </c>
      <c r="O75" s="12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HISTORICOS'!BW20)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RESUMO'!BW20</f>
        <v/>
      </c>
      <c r="N76" s="129">
        <f>MAX(0,M76-M75)</f>
        <v/>
      </c>
      <c r="O76" s="12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HISTORICOS'!D21)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28">
        <f>'CP RESUMO'!D21</f>
        <v/>
      </c>
      <c r="N5" s="129" t="n">
        <v>0</v>
      </c>
      <c r="O5" s="12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HISTORICOS'!E21)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PL'!H27</f>
        <v/>
      </c>
      <c r="L6" s="50">
        <f>C6/IF(B6&lt;='VALOR POR PL'!$P$5,IFERROR(INDEX('"INCC-FGV"'!$B$2:$B$800,MATCH(B6,'"INCC-FGV"'!$A$2:$A$800,0)),$K$2),$K$2)</f>
        <v/>
      </c>
      <c r="M6" s="128">
        <f>'CP RESUMO'!E21</f>
        <v/>
      </c>
      <c r="N6" s="129">
        <f>MAX(0,M6-M5)</f>
        <v/>
      </c>
      <c r="O6" s="12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HISTORICOS'!F21)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RESUMO'!F21</f>
        <v/>
      </c>
      <c r="N7" s="129">
        <f>MAX(0,M7-M6)</f>
        <v/>
      </c>
      <c r="O7" s="12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HISTORICOS'!G21)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RESUMO'!G21</f>
        <v/>
      </c>
      <c r="N8" s="129">
        <f>MAX(0,M8-M7)</f>
        <v/>
      </c>
      <c r="O8" s="12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HISTORICOS'!H21)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RESUMO'!H21</f>
        <v/>
      </c>
      <c r="N9" s="129">
        <f>MAX(0,M9-M8)</f>
        <v/>
      </c>
      <c r="O9" s="12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HISTORICOS'!I21)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RESUMO'!I21</f>
        <v/>
      </c>
      <c r="N10" s="129">
        <f>MAX(0,M10-M9)</f>
        <v/>
      </c>
      <c r="O10" s="12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HISTORICOS'!J21)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RESUMO'!J21</f>
        <v/>
      </c>
      <c r="N11" s="129">
        <f>MAX(0,M11-M10)</f>
        <v/>
      </c>
      <c r="O11" s="12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HISTORICOS'!K21)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RESUMO'!K21</f>
        <v/>
      </c>
      <c r="N12" s="129">
        <f>MAX(0,M12-M11)</f>
        <v/>
      </c>
      <c r="O12" s="12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HISTORICOS'!L21)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PL'!I27</f>
        <v/>
      </c>
      <c r="L13" s="50">
        <f>C13/IF(B13&lt;='VALOR POR PL'!$P$5,IFERROR(INDEX('"INCC-FGV"'!$B$2:$B$800,MATCH(B13,'"INCC-FGV"'!$A$2:$A$800,0)),$K$2),$K$2)</f>
        <v/>
      </c>
      <c r="M13" s="128">
        <f>'CP RESUMO'!L21</f>
        <v/>
      </c>
      <c r="N13" s="129">
        <f>MAX(0,M13-M12)</f>
        <v/>
      </c>
      <c r="O13" s="12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HISTORICOS'!M21)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RESUMO'!M21</f>
        <v/>
      </c>
      <c r="N14" s="129">
        <f>MAX(0,M14-M13)</f>
        <v/>
      </c>
      <c r="O14" s="12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HISTORICOS'!N21)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RESUMO'!N21</f>
        <v/>
      </c>
      <c r="N15" s="129">
        <f>MAX(0,M15-M14)</f>
        <v/>
      </c>
      <c r="O15" s="12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HISTORICOS'!O21)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RESUMO'!O21</f>
        <v/>
      </c>
      <c r="N16" s="129">
        <f>MAX(0,M16-M15)</f>
        <v/>
      </c>
      <c r="O16" s="12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HISTORICOS'!P21)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RESUMO'!P21</f>
        <v/>
      </c>
      <c r="N17" s="129">
        <f>MAX(0,M17-M16)</f>
        <v/>
      </c>
      <c r="O17" s="12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HISTORICOS'!Q21)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RESUMO'!Q21</f>
        <v/>
      </c>
      <c r="N18" s="129">
        <f>MAX(0,M18-M17)</f>
        <v/>
      </c>
      <c r="O18" s="12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HISTORICOS'!R21)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RESUMO'!R21</f>
        <v/>
      </c>
      <c r="N19" s="129">
        <f>MAX(0,M19-M18)</f>
        <v/>
      </c>
      <c r="O19" s="12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HISTORICOS'!S21)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RESUMO'!S21</f>
        <v/>
      </c>
      <c r="N20" s="129">
        <f>MAX(0,M20-M19)</f>
        <v/>
      </c>
      <c r="O20" s="12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HISTORICOS'!T21)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RESUMO'!T21</f>
        <v/>
      </c>
      <c r="N21" s="129">
        <f>MAX(0,M21-M20)</f>
        <v/>
      </c>
      <c r="O21" s="12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HISTORICOS'!U21)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RESUMO'!U21</f>
        <v/>
      </c>
      <c r="N22" s="129">
        <f>MAX(0,M22-M21)</f>
        <v/>
      </c>
      <c r="O22" s="12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HISTORICOS'!V21)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RESUMO'!V21</f>
        <v/>
      </c>
      <c r="N23" s="129">
        <f>MAX(0,M23-M22)</f>
        <v/>
      </c>
      <c r="O23" s="12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HISTORICOS'!W21)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RESUMO'!W21</f>
        <v/>
      </c>
      <c r="N24" s="129">
        <f>MAX(0,M24-M23)</f>
        <v/>
      </c>
      <c r="O24" s="12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HISTORICOS'!X21)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RESUMO'!X21</f>
        <v/>
      </c>
      <c r="N25" s="129">
        <f>MAX(0,M25-M24)</f>
        <v/>
      </c>
      <c r="O25" s="12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HISTORICOS'!Y21)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RESUMO'!Y21</f>
        <v/>
      </c>
      <c r="N26" s="129">
        <f>MAX(0,M26-M25)</f>
        <v/>
      </c>
      <c r="O26" s="12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HISTORICOS'!Z21)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RESUMO'!Z21</f>
        <v/>
      </c>
      <c r="N27" s="129">
        <f>MAX(0,M27-M26)</f>
        <v/>
      </c>
      <c r="O27" s="12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HISTORICOS'!AA21)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RESUMO'!AA21</f>
        <v/>
      </c>
      <c r="N28" s="129">
        <f>MAX(0,M28-M27)</f>
        <v/>
      </c>
      <c r="O28" s="12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HISTORICOS'!AB21)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RESUMO'!AB21</f>
        <v/>
      </c>
      <c r="N29" s="129">
        <f>MAX(0,M29-M28)</f>
        <v/>
      </c>
      <c r="O29" s="12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HISTORICOS'!AC21)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RESUMO'!AC21</f>
        <v/>
      </c>
      <c r="N30" s="129">
        <f>MAX(0,M30-M29)</f>
        <v/>
      </c>
      <c r="O30" s="12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HISTORICOS'!AD21)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RESUMO'!AD21</f>
        <v/>
      </c>
      <c r="N31" s="129">
        <f>MAX(0,M31-M30)</f>
        <v/>
      </c>
      <c r="O31" s="12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HISTORICOS'!AE21)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RESUMO'!AE21</f>
        <v/>
      </c>
      <c r="N32" s="129">
        <f>MAX(0,M32-M31)</f>
        <v/>
      </c>
      <c r="O32" s="12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HISTORICOS'!AF21)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RESUMO'!AF21</f>
        <v/>
      </c>
      <c r="N33" s="129">
        <f>MAX(0,M33-M32)</f>
        <v/>
      </c>
      <c r="O33" s="12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HISTORICOS'!AG21)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RESUMO'!AG21</f>
        <v/>
      </c>
      <c r="N34" s="129">
        <f>MAX(0,M34-M33)</f>
        <v/>
      </c>
      <c r="O34" s="12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HISTORICOS'!AH21)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RESUMO'!AH21</f>
        <v/>
      </c>
      <c r="N35" s="129">
        <f>MAX(0,M35-M34)</f>
        <v/>
      </c>
      <c r="O35" s="12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HISTORICOS'!AI21)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RESUMO'!AI21</f>
        <v/>
      </c>
      <c r="N36" s="129">
        <f>MAX(0,M36-M35)</f>
        <v/>
      </c>
      <c r="O36" s="12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HISTORICOS'!AJ21)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RESUMO'!AJ21</f>
        <v/>
      </c>
      <c r="N37" s="129">
        <f>MAX(0,M37-M36)</f>
        <v/>
      </c>
      <c r="O37" s="12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HISTORICOS'!AK21)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RESUMO'!AK21</f>
        <v/>
      </c>
      <c r="N38" s="129">
        <f>MAX(0,M38-M37)</f>
        <v/>
      </c>
      <c r="O38" s="12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HISTORICOS'!AL21)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RESUMO'!AL21</f>
        <v/>
      </c>
      <c r="N39" s="129">
        <f>MAX(0,M39-M38)</f>
        <v/>
      </c>
      <c r="O39" s="12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HISTORICOS'!AM21)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RESUMO'!AM21</f>
        <v/>
      </c>
      <c r="N40" s="129">
        <f>MAX(0,M40-M39)</f>
        <v/>
      </c>
      <c r="O40" s="12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HISTORICOS'!AN21)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RESUMO'!AN21</f>
        <v/>
      </c>
      <c r="N41" s="129">
        <f>MAX(0,M41-M40)</f>
        <v/>
      </c>
      <c r="O41" s="12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HISTORICOS'!AO21)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RESUMO'!AO21</f>
        <v/>
      </c>
      <c r="N42" s="129">
        <f>MAX(0,M42-M41)</f>
        <v/>
      </c>
      <c r="O42" s="12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HISTORICOS'!AP21)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RESUMO'!AP21</f>
        <v/>
      </c>
      <c r="N43" s="129">
        <f>MAX(0,M43-M42)</f>
        <v/>
      </c>
      <c r="O43" s="12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HISTORICOS'!AQ21)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RESUMO'!AQ21</f>
        <v/>
      </c>
      <c r="N44" s="129">
        <f>MAX(0,M44-M43)</f>
        <v/>
      </c>
      <c r="O44" s="12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HISTORICOS'!AR21)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RESUMO'!AR21</f>
        <v/>
      </c>
      <c r="N45" s="129">
        <f>MAX(0,M45-M44)</f>
        <v/>
      </c>
      <c r="O45" s="12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HISTORICOS'!AS21)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RESUMO'!AS21</f>
        <v/>
      </c>
      <c r="N46" s="129">
        <f>MAX(0,M46-M45)</f>
        <v/>
      </c>
      <c r="O46" s="12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HISTORICOS'!AT21)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RESUMO'!AT21</f>
        <v/>
      </c>
      <c r="N47" s="129">
        <f>MAX(0,M47-M46)</f>
        <v/>
      </c>
      <c r="O47" s="12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HISTORICOS'!AU21)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RESUMO'!AU21</f>
        <v/>
      </c>
      <c r="N48" s="129">
        <f>MAX(0,M48-M47)</f>
        <v/>
      </c>
      <c r="O48" s="12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HISTORICOS'!AV21)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RESUMO'!AV21</f>
        <v/>
      </c>
      <c r="N49" s="129">
        <f>MAX(0,M49-M48)</f>
        <v/>
      </c>
      <c r="O49" s="12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HISTORICOS'!AW21)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RESUMO'!AW21</f>
        <v/>
      </c>
      <c r="N50" s="129">
        <f>MAX(0,M50-M49)</f>
        <v/>
      </c>
      <c r="O50" s="12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HISTORICOS'!AX21)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RESUMO'!AX21</f>
        <v/>
      </c>
      <c r="N51" s="129">
        <f>MAX(0,M51-M50)</f>
        <v/>
      </c>
      <c r="O51" s="12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HISTORICOS'!AY21)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RESUMO'!AY21</f>
        <v/>
      </c>
      <c r="N52" s="129">
        <f>MAX(0,M52-M51)</f>
        <v/>
      </c>
      <c r="O52" s="12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HISTORICOS'!AZ21)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RESUMO'!AZ21</f>
        <v/>
      </c>
      <c r="N53" s="129">
        <f>MAX(0,M53-M52)</f>
        <v/>
      </c>
      <c r="O53" s="12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HISTORICOS'!BA21)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RESUMO'!BA21</f>
        <v/>
      </c>
      <c r="N54" s="129">
        <f>MAX(0,M54-M53)</f>
        <v/>
      </c>
      <c r="O54" s="12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HISTORICOS'!BB21)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RESUMO'!BB21</f>
        <v/>
      </c>
      <c r="N55" s="129">
        <f>MAX(0,M55-M54)</f>
        <v/>
      </c>
      <c r="O55" s="12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HISTORICOS'!BC21)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RESUMO'!BC21</f>
        <v/>
      </c>
      <c r="N56" s="129">
        <f>MAX(0,M56-M55)</f>
        <v/>
      </c>
      <c r="O56" s="12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HISTORICOS'!BD21)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RESUMO'!BD21</f>
        <v/>
      </c>
      <c r="N57" s="129">
        <f>MAX(0,M57-M56)</f>
        <v/>
      </c>
      <c r="O57" s="12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HISTORICOS'!BE21)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RESUMO'!BE21</f>
        <v/>
      </c>
      <c r="N58" s="129">
        <f>MAX(0,M58-M57)</f>
        <v/>
      </c>
      <c r="O58" s="12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HISTORICOS'!BF21)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RESUMO'!BF21</f>
        <v/>
      </c>
      <c r="N59" s="129">
        <f>MAX(0,M59-M58)</f>
        <v/>
      </c>
      <c r="O59" s="12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HISTORICOS'!BG21)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RESUMO'!BG21</f>
        <v/>
      </c>
      <c r="N60" s="129">
        <f>MAX(0,M60-M59)</f>
        <v/>
      </c>
      <c r="O60" s="12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HISTORICOS'!BH21)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RESUMO'!BH21</f>
        <v/>
      </c>
      <c r="N61" s="129">
        <f>MAX(0,M61-M60)</f>
        <v/>
      </c>
      <c r="O61" s="12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HISTORICOS'!BI21)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RESUMO'!BI21</f>
        <v/>
      </c>
      <c r="N62" s="129">
        <f>MAX(0,M62-M61)</f>
        <v/>
      </c>
      <c r="O62" s="12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HISTORICOS'!BJ21)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RESUMO'!BJ21</f>
        <v/>
      </c>
      <c r="N63" s="129">
        <f>MAX(0,M63-M62)</f>
        <v/>
      </c>
      <c r="O63" s="12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HISTORICOS'!BK21)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RESUMO'!BK21</f>
        <v/>
      </c>
      <c r="N64" s="129">
        <f>MAX(0,M64-M63)</f>
        <v/>
      </c>
      <c r="O64" s="12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HISTORICOS'!BL21)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RESUMO'!BL21</f>
        <v/>
      </c>
      <c r="N65" s="129">
        <f>MAX(0,M65-M64)</f>
        <v/>
      </c>
      <c r="O65" s="12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HISTORICOS'!BM21)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RESUMO'!BM21</f>
        <v/>
      </c>
      <c r="N66" s="129">
        <f>MAX(0,M66-M65)</f>
        <v/>
      </c>
      <c r="O66" s="12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HISTORICOS'!BN21)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RESUMO'!BN21</f>
        <v/>
      </c>
      <c r="N67" s="129">
        <f>MAX(0,M67-M66)</f>
        <v/>
      </c>
      <c r="O67" s="12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HISTORICOS'!BO21)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RESUMO'!BO21</f>
        <v/>
      </c>
      <c r="N68" s="129">
        <f>MAX(0,M68-M67)</f>
        <v/>
      </c>
      <c r="O68" s="12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HISTORICOS'!BP21)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RESUMO'!BP21</f>
        <v/>
      </c>
      <c r="N69" s="129">
        <f>MAX(0,M69-M68)</f>
        <v/>
      </c>
      <c r="O69" s="12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HISTORICOS'!BQ21)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RESUMO'!BQ21</f>
        <v/>
      </c>
      <c r="N70" s="129">
        <f>MAX(0,M70-M69)</f>
        <v/>
      </c>
      <c r="O70" s="12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HISTORICOS'!BR21)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RESUMO'!BR21</f>
        <v/>
      </c>
      <c r="N71" s="129">
        <f>MAX(0,M71-M70)</f>
        <v/>
      </c>
      <c r="O71" s="12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HISTORICOS'!BS21)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RESUMO'!BS21</f>
        <v/>
      </c>
      <c r="N72" s="129">
        <f>MAX(0,M72-M71)</f>
        <v/>
      </c>
      <c r="O72" s="12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HISTORICOS'!BT21)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RESUMO'!BT21</f>
        <v/>
      </c>
      <c r="N73" s="129">
        <f>MAX(0,M73-M72)</f>
        <v/>
      </c>
      <c r="O73" s="12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HISTORICOS'!BU21)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RESUMO'!BU21</f>
        <v/>
      </c>
      <c r="N74" s="129">
        <f>MAX(0,M74-M73)</f>
        <v/>
      </c>
      <c r="O74" s="12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HISTORICOS'!BV21)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RESUMO'!BV21</f>
        <v/>
      </c>
      <c r="N75" s="129">
        <f>MAX(0,M75-M74)</f>
        <v/>
      </c>
      <c r="O75" s="12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HISTORICOS'!BW21)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RESUMO'!BW21</f>
        <v/>
      </c>
      <c r="N76" s="129">
        <f>MAX(0,M76-M75)</f>
        <v/>
      </c>
      <c r="O76" s="12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HISTORICOS'!D22)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28">
        <f>'CP RESUMO'!D22</f>
        <v/>
      </c>
      <c r="N5" s="129" t="n">
        <v>0</v>
      </c>
      <c r="O5" s="12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HISTORICOS'!E22)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PL'!H28</f>
        <v/>
      </c>
      <c r="L6" s="50">
        <f>C6/IF(B6&lt;='VALOR POR PL'!$P$5,IFERROR(INDEX('"INCC-FGV"'!$B$2:$B$800,MATCH(B6,'"INCC-FGV"'!$A$2:$A$800,0)),$K$2),$K$2)</f>
        <v/>
      </c>
      <c r="M6" s="128">
        <f>'CP RESUMO'!E22</f>
        <v/>
      </c>
      <c r="N6" s="129">
        <f>MAX(0,M6-M5)</f>
        <v/>
      </c>
      <c r="O6" s="12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HISTORICOS'!F22)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RESUMO'!F22</f>
        <v/>
      </c>
      <c r="N7" s="129">
        <f>MAX(0,M7-M6)</f>
        <v/>
      </c>
      <c r="O7" s="12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HISTORICOS'!G22)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RESUMO'!G22</f>
        <v/>
      </c>
      <c r="N8" s="129">
        <f>MAX(0,M8-M7)</f>
        <v/>
      </c>
      <c r="O8" s="12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HISTORICOS'!H22)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RESUMO'!H22</f>
        <v/>
      </c>
      <c r="N9" s="129">
        <f>MAX(0,M9-M8)</f>
        <v/>
      </c>
      <c r="O9" s="12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HISTORICOS'!I22)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RESUMO'!I22</f>
        <v/>
      </c>
      <c r="N10" s="129">
        <f>MAX(0,M10-M9)</f>
        <v/>
      </c>
      <c r="O10" s="12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HISTORICOS'!J22)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RESUMO'!J22</f>
        <v/>
      </c>
      <c r="N11" s="129">
        <f>MAX(0,M11-M10)</f>
        <v/>
      </c>
      <c r="O11" s="12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HISTORICOS'!K22)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RESUMO'!K22</f>
        <v/>
      </c>
      <c r="N12" s="129">
        <f>MAX(0,M12-M11)</f>
        <v/>
      </c>
      <c r="O12" s="12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HISTORICOS'!L22)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PL'!I28</f>
        <v/>
      </c>
      <c r="L13" s="50">
        <f>C13/IF(B13&lt;='VALOR POR PL'!$P$5,IFERROR(INDEX('"INCC-FGV"'!$B$2:$B$800,MATCH(B13,'"INCC-FGV"'!$A$2:$A$800,0)),$K$2),$K$2)</f>
        <v/>
      </c>
      <c r="M13" s="128">
        <f>'CP RESUMO'!L22</f>
        <v/>
      </c>
      <c r="N13" s="129">
        <f>MAX(0,M13-M12)</f>
        <v/>
      </c>
      <c r="O13" s="12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HISTORICOS'!M22)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RESUMO'!M22</f>
        <v/>
      </c>
      <c r="N14" s="129">
        <f>MAX(0,M14-M13)</f>
        <v/>
      </c>
      <c r="O14" s="12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HISTORICOS'!N22)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RESUMO'!N22</f>
        <v/>
      </c>
      <c r="N15" s="129">
        <f>MAX(0,M15-M14)</f>
        <v/>
      </c>
      <c r="O15" s="12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HISTORICOS'!O22)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RESUMO'!O22</f>
        <v/>
      </c>
      <c r="N16" s="129">
        <f>MAX(0,M16-M15)</f>
        <v/>
      </c>
      <c r="O16" s="12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HISTORICOS'!P22)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RESUMO'!P22</f>
        <v/>
      </c>
      <c r="N17" s="129">
        <f>MAX(0,M17-M16)</f>
        <v/>
      </c>
      <c r="O17" s="12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HISTORICOS'!Q22)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RESUMO'!Q22</f>
        <v/>
      </c>
      <c r="N18" s="129">
        <f>MAX(0,M18-M17)</f>
        <v/>
      </c>
      <c r="O18" s="12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HISTORICOS'!R22)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RESUMO'!R22</f>
        <v/>
      </c>
      <c r="N19" s="129">
        <f>MAX(0,M19-M18)</f>
        <v/>
      </c>
      <c r="O19" s="12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HISTORICOS'!S22)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RESUMO'!S22</f>
        <v/>
      </c>
      <c r="N20" s="129">
        <f>MAX(0,M20-M19)</f>
        <v/>
      </c>
      <c r="O20" s="12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HISTORICOS'!T22)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RESUMO'!T22</f>
        <v/>
      </c>
      <c r="N21" s="129">
        <f>MAX(0,M21-M20)</f>
        <v/>
      </c>
      <c r="O21" s="12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HISTORICOS'!U22)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RESUMO'!U22</f>
        <v/>
      </c>
      <c r="N22" s="129">
        <f>MAX(0,M22-M21)</f>
        <v/>
      </c>
      <c r="O22" s="12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HISTORICOS'!V22)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RESUMO'!V22</f>
        <v/>
      </c>
      <c r="N23" s="129">
        <f>MAX(0,M23-M22)</f>
        <v/>
      </c>
      <c r="O23" s="12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HISTORICOS'!W22)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RESUMO'!W22</f>
        <v/>
      </c>
      <c r="N24" s="129">
        <f>MAX(0,M24-M23)</f>
        <v/>
      </c>
      <c r="O24" s="12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HISTORICOS'!X22)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RESUMO'!X22</f>
        <v/>
      </c>
      <c r="N25" s="129">
        <f>MAX(0,M25-M24)</f>
        <v/>
      </c>
      <c r="O25" s="12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HISTORICOS'!Y22)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RESUMO'!Y22</f>
        <v/>
      </c>
      <c r="N26" s="129">
        <f>MAX(0,M26-M25)</f>
        <v/>
      </c>
      <c r="O26" s="12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HISTORICOS'!Z22)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RESUMO'!Z22</f>
        <v/>
      </c>
      <c r="N27" s="129">
        <f>MAX(0,M27-M26)</f>
        <v/>
      </c>
      <c r="O27" s="12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HISTORICOS'!AA22)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RESUMO'!AA22</f>
        <v/>
      </c>
      <c r="N28" s="129">
        <f>MAX(0,M28-M27)</f>
        <v/>
      </c>
      <c r="O28" s="12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HISTORICOS'!AB22)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RESUMO'!AB22</f>
        <v/>
      </c>
      <c r="N29" s="129">
        <f>MAX(0,M29-M28)</f>
        <v/>
      </c>
      <c r="O29" s="12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HISTORICOS'!AC22)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RESUMO'!AC22</f>
        <v/>
      </c>
      <c r="N30" s="129">
        <f>MAX(0,M30-M29)</f>
        <v/>
      </c>
      <c r="O30" s="12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HISTORICOS'!AD22)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RESUMO'!AD22</f>
        <v/>
      </c>
      <c r="N31" s="129">
        <f>MAX(0,M31-M30)</f>
        <v/>
      </c>
      <c r="O31" s="12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HISTORICOS'!AE22)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RESUMO'!AE22</f>
        <v/>
      </c>
      <c r="N32" s="129">
        <f>MAX(0,M32-M31)</f>
        <v/>
      </c>
      <c r="O32" s="12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HISTORICOS'!AF22)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RESUMO'!AF22</f>
        <v/>
      </c>
      <c r="N33" s="129">
        <f>MAX(0,M33-M32)</f>
        <v/>
      </c>
      <c r="O33" s="12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HISTORICOS'!AG22)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RESUMO'!AG22</f>
        <v/>
      </c>
      <c r="N34" s="129">
        <f>MAX(0,M34-M33)</f>
        <v/>
      </c>
      <c r="O34" s="12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HISTORICOS'!AH22)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RESUMO'!AH22</f>
        <v/>
      </c>
      <c r="N35" s="129">
        <f>MAX(0,M35-M34)</f>
        <v/>
      </c>
      <c r="O35" s="12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HISTORICOS'!AI22)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RESUMO'!AI22</f>
        <v/>
      </c>
      <c r="N36" s="129">
        <f>MAX(0,M36-M35)</f>
        <v/>
      </c>
      <c r="O36" s="12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HISTORICOS'!AJ22)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RESUMO'!AJ22</f>
        <v/>
      </c>
      <c r="N37" s="129">
        <f>MAX(0,M37-M36)</f>
        <v/>
      </c>
      <c r="O37" s="12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HISTORICOS'!AK22)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RESUMO'!AK22</f>
        <v/>
      </c>
      <c r="N38" s="129">
        <f>MAX(0,M38-M37)</f>
        <v/>
      </c>
      <c r="O38" s="12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HISTORICOS'!AL22)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RESUMO'!AL22</f>
        <v/>
      </c>
      <c r="N39" s="129">
        <f>MAX(0,M39-M38)</f>
        <v/>
      </c>
      <c r="O39" s="12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HISTORICOS'!AM22)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RESUMO'!AM22</f>
        <v/>
      </c>
      <c r="N40" s="129">
        <f>MAX(0,M40-M39)</f>
        <v/>
      </c>
      <c r="O40" s="12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HISTORICOS'!AN22)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RESUMO'!AN22</f>
        <v/>
      </c>
      <c r="N41" s="129">
        <f>MAX(0,M41-M40)</f>
        <v/>
      </c>
      <c r="O41" s="12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HISTORICOS'!AO22)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RESUMO'!AO22</f>
        <v/>
      </c>
      <c r="N42" s="129">
        <f>MAX(0,M42-M41)</f>
        <v/>
      </c>
      <c r="O42" s="12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HISTORICOS'!AP22)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RESUMO'!AP22</f>
        <v/>
      </c>
      <c r="N43" s="129">
        <f>MAX(0,M43-M42)</f>
        <v/>
      </c>
      <c r="O43" s="12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HISTORICOS'!AQ22)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RESUMO'!AQ22</f>
        <v/>
      </c>
      <c r="N44" s="129">
        <f>MAX(0,M44-M43)</f>
        <v/>
      </c>
      <c r="O44" s="12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HISTORICOS'!AR22)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RESUMO'!AR22</f>
        <v/>
      </c>
      <c r="N45" s="129">
        <f>MAX(0,M45-M44)</f>
        <v/>
      </c>
      <c r="O45" s="12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HISTORICOS'!AS22)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RESUMO'!AS22</f>
        <v/>
      </c>
      <c r="N46" s="129">
        <f>MAX(0,M46-M45)</f>
        <v/>
      </c>
      <c r="O46" s="12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HISTORICOS'!AT22)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RESUMO'!AT22</f>
        <v/>
      </c>
      <c r="N47" s="129">
        <f>MAX(0,M47-M46)</f>
        <v/>
      </c>
      <c r="O47" s="12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HISTORICOS'!AU22)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RESUMO'!AU22</f>
        <v/>
      </c>
      <c r="N48" s="129">
        <f>MAX(0,M48-M47)</f>
        <v/>
      </c>
      <c r="O48" s="12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HISTORICOS'!AV22)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RESUMO'!AV22</f>
        <v/>
      </c>
      <c r="N49" s="129">
        <f>MAX(0,M49-M48)</f>
        <v/>
      </c>
      <c r="O49" s="12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HISTORICOS'!AW22)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RESUMO'!AW22</f>
        <v/>
      </c>
      <c r="N50" s="129">
        <f>MAX(0,M50-M49)</f>
        <v/>
      </c>
      <c r="O50" s="12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HISTORICOS'!AX22)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RESUMO'!AX22</f>
        <v/>
      </c>
      <c r="N51" s="129">
        <f>MAX(0,M51-M50)</f>
        <v/>
      </c>
      <c r="O51" s="12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HISTORICOS'!AY22)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RESUMO'!AY22</f>
        <v/>
      </c>
      <c r="N52" s="129">
        <f>MAX(0,M52-M51)</f>
        <v/>
      </c>
      <c r="O52" s="12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HISTORICOS'!AZ22)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RESUMO'!AZ22</f>
        <v/>
      </c>
      <c r="N53" s="129">
        <f>MAX(0,M53-M52)</f>
        <v/>
      </c>
      <c r="O53" s="12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HISTORICOS'!BA22)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RESUMO'!BA22</f>
        <v/>
      </c>
      <c r="N54" s="129">
        <f>MAX(0,M54-M53)</f>
        <v/>
      </c>
      <c r="O54" s="12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HISTORICOS'!BB22)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RESUMO'!BB22</f>
        <v/>
      </c>
      <c r="N55" s="129">
        <f>MAX(0,M55-M54)</f>
        <v/>
      </c>
      <c r="O55" s="12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HISTORICOS'!BC22)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RESUMO'!BC22</f>
        <v/>
      </c>
      <c r="N56" s="129">
        <f>MAX(0,M56-M55)</f>
        <v/>
      </c>
      <c r="O56" s="12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HISTORICOS'!BD22)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RESUMO'!BD22</f>
        <v/>
      </c>
      <c r="N57" s="129">
        <f>MAX(0,M57-M56)</f>
        <v/>
      </c>
      <c r="O57" s="12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HISTORICOS'!BE22)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RESUMO'!BE22</f>
        <v/>
      </c>
      <c r="N58" s="129">
        <f>MAX(0,M58-M57)</f>
        <v/>
      </c>
      <c r="O58" s="12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HISTORICOS'!BF22)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RESUMO'!BF22</f>
        <v/>
      </c>
      <c r="N59" s="129">
        <f>MAX(0,M59-M58)</f>
        <v/>
      </c>
      <c r="O59" s="12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HISTORICOS'!BG22)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RESUMO'!BG22</f>
        <v/>
      </c>
      <c r="N60" s="129">
        <f>MAX(0,M60-M59)</f>
        <v/>
      </c>
      <c r="O60" s="12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HISTORICOS'!BH22)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RESUMO'!BH22</f>
        <v/>
      </c>
      <c r="N61" s="129">
        <f>MAX(0,M61-M60)</f>
        <v/>
      </c>
      <c r="O61" s="12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HISTORICOS'!BI22)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RESUMO'!BI22</f>
        <v/>
      </c>
      <c r="N62" s="129">
        <f>MAX(0,M62-M61)</f>
        <v/>
      </c>
      <c r="O62" s="12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HISTORICOS'!BJ22)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RESUMO'!BJ22</f>
        <v/>
      </c>
      <c r="N63" s="129">
        <f>MAX(0,M63-M62)</f>
        <v/>
      </c>
      <c r="O63" s="12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HISTORICOS'!BK22)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RESUMO'!BK22</f>
        <v/>
      </c>
      <c r="N64" s="129">
        <f>MAX(0,M64-M63)</f>
        <v/>
      </c>
      <c r="O64" s="12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HISTORICOS'!BL22)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RESUMO'!BL22</f>
        <v/>
      </c>
      <c r="N65" s="129">
        <f>MAX(0,M65-M64)</f>
        <v/>
      </c>
      <c r="O65" s="12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HISTORICOS'!BM22)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RESUMO'!BM22</f>
        <v/>
      </c>
      <c r="N66" s="129">
        <f>MAX(0,M66-M65)</f>
        <v/>
      </c>
      <c r="O66" s="12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HISTORICOS'!BN22)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RESUMO'!BN22</f>
        <v/>
      </c>
      <c r="N67" s="129">
        <f>MAX(0,M67-M66)</f>
        <v/>
      </c>
      <c r="O67" s="12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HISTORICOS'!BO22)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RESUMO'!BO22</f>
        <v/>
      </c>
      <c r="N68" s="129">
        <f>MAX(0,M68-M67)</f>
        <v/>
      </c>
      <c r="O68" s="12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HISTORICOS'!BP22)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RESUMO'!BP22</f>
        <v/>
      </c>
      <c r="N69" s="129">
        <f>MAX(0,M69-M68)</f>
        <v/>
      </c>
      <c r="O69" s="12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HISTORICOS'!BQ22)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RESUMO'!BQ22</f>
        <v/>
      </c>
      <c r="N70" s="129">
        <f>MAX(0,M70-M69)</f>
        <v/>
      </c>
      <c r="O70" s="12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HISTORICOS'!BR22)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RESUMO'!BR22</f>
        <v/>
      </c>
      <c r="N71" s="129">
        <f>MAX(0,M71-M70)</f>
        <v/>
      </c>
      <c r="O71" s="12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HISTORICOS'!BS22)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RESUMO'!BS22</f>
        <v/>
      </c>
      <c r="N72" s="129">
        <f>MAX(0,M72-M71)</f>
        <v/>
      </c>
      <c r="O72" s="12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HISTORICOS'!BT22)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RESUMO'!BT22</f>
        <v/>
      </c>
      <c r="N73" s="129">
        <f>MAX(0,M73-M72)</f>
        <v/>
      </c>
      <c r="O73" s="12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HISTORICOS'!BU22)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RESUMO'!BU22</f>
        <v/>
      </c>
      <c r="N74" s="129">
        <f>MAX(0,M74-M73)</f>
        <v/>
      </c>
      <c r="O74" s="12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HISTORICOS'!BV22)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RESUMO'!BV22</f>
        <v/>
      </c>
      <c r="N75" s="129">
        <f>MAX(0,M75-M74)</f>
        <v/>
      </c>
      <c r="O75" s="12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HISTORICOS'!BW22)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RESUMO'!BW22</f>
        <v/>
      </c>
      <c r="N76" s="129">
        <f>MAX(0,M76-M75)</f>
        <v/>
      </c>
      <c r="O76" s="12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HISTORICOS'!D23)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28">
        <f>'CP RESUMO'!D23</f>
        <v/>
      </c>
      <c r="N5" s="129" t="n">
        <v>0</v>
      </c>
      <c r="O5" s="12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HISTORICOS'!E23)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PL'!H29</f>
        <v/>
      </c>
      <c r="L6" s="50">
        <f>C6/IF(B6&lt;='VALOR POR PL'!$P$5,IFERROR(INDEX('"INCC-FGV"'!$B$2:$B$800,MATCH(B6,'"INCC-FGV"'!$A$2:$A$800,0)),$K$2),$K$2)</f>
        <v/>
      </c>
      <c r="M6" s="128">
        <f>'CP RESUMO'!E23</f>
        <v/>
      </c>
      <c r="N6" s="129">
        <f>MAX(0,M6-M5)</f>
        <v/>
      </c>
      <c r="O6" s="12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HISTORICOS'!F23)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RESUMO'!F23</f>
        <v/>
      </c>
      <c r="N7" s="129">
        <f>MAX(0,M7-M6)</f>
        <v/>
      </c>
      <c r="O7" s="12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HISTORICOS'!G23)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RESUMO'!G23</f>
        <v/>
      </c>
      <c r="N8" s="129">
        <f>MAX(0,M8-M7)</f>
        <v/>
      </c>
      <c r="O8" s="12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HISTORICOS'!H23)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RESUMO'!H23</f>
        <v/>
      </c>
      <c r="N9" s="129">
        <f>MAX(0,M9-M8)</f>
        <v/>
      </c>
      <c r="O9" s="12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HISTORICOS'!I23)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RESUMO'!I23</f>
        <v/>
      </c>
      <c r="N10" s="129">
        <f>MAX(0,M10-M9)</f>
        <v/>
      </c>
      <c r="O10" s="12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HISTORICOS'!J23)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RESUMO'!J23</f>
        <v/>
      </c>
      <c r="N11" s="129">
        <f>MAX(0,M11-M10)</f>
        <v/>
      </c>
      <c r="O11" s="12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HISTORICOS'!K23)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RESUMO'!K23</f>
        <v/>
      </c>
      <c r="N12" s="129">
        <f>MAX(0,M12-M11)</f>
        <v/>
      </c>
      <c r="O12" s="12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HISTORICOS'!L23)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PL'!I29</f>
        <v/>
      </c>
      <c r="L13" s="50">
        <f>C13/IF(B13&lt;='VALOR POR PL'!$P$5,IFERROR(INDEX('"INCC-FGV"'!$B$2:$B$800,MATCH(B13,'"INCC-FGV"'!$A$2:$A$800,0)),$K$2),$K$2)</f>
        <v/>
      </c>
      <c r="M13" s="128">
        <f>'CP RESUMO'!L23</f>
        <v/>
      </c>
      <c r="N13" s="129">
        <f>MAX(0,M13-M12)</f>
        <v/>
      </c>
      <c r="O13" s="12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HISTORICOS'!M23)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RESUMO'!M23</f>
        <v/>
      </c>
      <c r="N14" s="129">
        <f>MAX(0,M14-M13)</f>
        <v/>
      </c>
      <c r="O14" s="12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HISTORICOS'!N23)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RESUMO'!N23</f>
        <v/>
      </c>
      <c r="N15" s="129">
        <f>MAX(0,M15-M14)</f>
        <v/>
      </c>
      <c r="O15" s="12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HISTORICOS'!O23)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RESUMO'!O23</f>
        <v/>
      </c>
      <c r="N16" s="129">
        <f>MAX(0,M16-M15)</f>
        <v/>
      </c>
      <c r="O16" s="12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HISTORICOS'!P23)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RESUMO'!P23</f>
        <v/>
      </c>
      <c r="N17" s="129">
        <f>MAX(0,M17-M16)</f>
        <v/>
      </c>
      <c r="O17" s="12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HISTORICOS'!Q23)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RESUMO'!Q23</f>
        <v/>
      </c>
      <c r="N18" s="129">
        <f>MAX(0,M18-M17)</f>
        <v/>
      </c>
      <c r="O18" s="12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HISTORICOS'!R23)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RESUMO'!R23</f>
        <v/>
      </c>
      <c r="N19" s="129">
        <f>MAX(0,M19-M18)</f>
        <v/>
      </c>
      <c r="O19" s="12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HISTORICOS'!S23)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RESUMO'!S23</f>
        <v/>
      </c>
      <c r="N20" s="129">
        <f>MAX(0,M20-M19)</f>
        <v/>
      </c>
      <c r="O20" s="12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HISTORICOS'!T23)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RESUMO'!T23</f>
        <v/>
      </c>
      <c r="N21" s="129">
        <f>MAX(0,M21-M20)</f>
        <v/>
      </c>
      <c r="O21" s="12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HISTORICOS'!U23)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RESUMO'!U23</f>
        <v/>
      </c>
      <c r="N22" s="129">
        <f>MAX(0,M22-M21)</f>
        <v/>
      </c>
      <c r="O22" s="12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HISTORICOS'!V23)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RESUMO'!V23</f>
        <v/>
      </c>
      <c r="N23" s="129">
        <f>MAX(0,M23-M22)</f>
        <v/>
      </c>
      <c r="O23" s="12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HISTORICOS'!W23)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RESUMO'!W23</f>
        <v/>
      </c>
      <c r="N24" s="129">
        <f>MAX(0,M24-M23)</f>
        <v/>
      </c>
      <c r="O24" s="12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HISTORICOS'!X23)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RESUMO'!X23</f>
        <v/>
      </c>
      <c r="N25" s="129">
        <f>MAX(0,M25-M24)</f>
        <v/>
      </c>
      <c r="O25" s="12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HISTORICOS'!Y23)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RESUMO'!Y23</f>
        <v/>
      </c>
      <c r="N26" s="129">
        <f>MAX(0,M26-M25)</f>
        <v/>
      </c>
      <c r="O26" s="12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HISTORICOS'!Z23)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RESUMO'!Z23</f>
        <v/>
      </c>
      <c r="N27" s="129">
        <f>MAX(0,M27-M26)</f>
        <v/>
      </c>
      <c r="O27" s="12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HISTORICOS'!AA23)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RESUMO'!AA23</f>
        <v/>
      </c>
      <c r="N28" s="129">
        <f>MAX(0,M28-M27)</f>
        <v/>
      </c>
      <c r="O28" s="12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HISTORICOS'!AB23)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RESUMO'!AB23</f>
        <v/>
      </c>
      <c r="N29" s="129">
        <f>MAX(0,M29-M28)</f>
        <v/>
      </c>
      <c r="O29" s="12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HISTORICOS'!AC23)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RESUMO'!AC23</f>
        <v/>
      </c>
      <c r="N30" s="129">
        <f>MAX(0,M30-M29)</f>
        <v/>
      </c>
      <c r="O30" s="12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HISTORICOS'!AD23)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RESUMO'!AD23</f>
        <v/>
      </c>
      <c r="N31" s="129">
        <f>MAX(0,M31-M30)</f>
        <v/>
      </c>
      <c r="O31" s="12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HISTORICOS'!AE23)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RESUMO'!AE23</f>
        <v/>
      </c>
      <c r="N32" s="129">
        <f>MAX(0,M32-M31)</f>
        <v/>
      </c>
      <c r="O32" s="12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HISTORICOS'!AF23)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RESUMO'!AF23</f>
        <v/>
      </c>
      <c r="N33" s="129">
        <f>MAX(0,M33-M32)</f>
        <v/>
      </c>
      <c r="O33" s="12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HISTORICOS'!AG23)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RESUMO'!AG23</f>
        <v/>
      </c>
      <c r="N34" s="129">
        <f>MAX(0,M34-M33)</f>
        <v/>
      </c>
      <c r="O34" s="12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HISTORICOS'!AH23)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RESUMO'!AH23</f>
        <v/>
      </c>
      <c r="N35" s="129">
        <f>MAX(0,M35-M34)</f>
        <v/>
      </c>
      <c r="O35" s="12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HISTORICOS'!AI23)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RESUMO'!AI23</f>
        <v/>
      </c>
      <c r="N36" s="129">
        <f>MAX(0,M36-M35)</f>
        <v/>
      </c>
      <c r="O36" s="12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HISTORICOS'!AJ23)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RESUMO'!AJ23</f>
        <v/>
      </c>
      <c r="N37" s="129">
        <f>MAX(0,M37-M36)</f>
        <v/>
      </c>
      <c r="O37" s="12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HISTORICOS'!AK23)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RESUMO'!AK23</f>
        <v/>
      </c>
      <c r="N38" s="129">
        <f>MAX(0,M38-M37)</f>
        <v/>
      </c>
      <c r="O38" s="12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HISTORICOS'!AL23)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RESUMO'!AL23</f>
        <v/>
      </c>
      <c r="N39" s="129">
        <f>MAX(0,M39-M38)</f>
        <v/>
      </c>
      <c r="O39" s="12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HISTORICOS'!AM23)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RESUMO'!AM23</f>
        <v/>
      </c>
      <c r="N40" s="129">
        <f>MAX(0,M40-M39)</f>
        <v/>
      </c>
      <c r="O40" s="12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HISTORICOS'!AN23)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RESUMO'!AN23</f>
        <v/>
      </c>
      <c r="N41" s="129">
        <f>MAX(0,M41-M40)</f>
        <v/>
      </c>
      <c r="O41" s="12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HISTORICOS'!AO23)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RESUMO'!AO23</f>
        <v/>
      </c>
      <c r="N42" s="129">
        <f>MAX(0,M42-M41)</f>
        <v/>
      </c>
      <c r="O42" s="12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HISTORICOS'!AP23)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RESUMO'!AP23</f>
        <v/>
      </c>
      <c r="N43" s="129">
        <f>MAX(0,M43-M42)</f>
        <v/>
      </c>
      <c r="O43" s="12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HISTORICOS'!AQ23)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RESUMO'!AQ23</f>
        <v/>
      </c>
      <c r="N44" s="129">
        <f>MAX(0,M44-M43)</f>
        <v/>
      </c>
      <c r="O44" s="12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HISTORICOS'!AR23)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RESUMO'!AR23</f>
        <v/>
      </c>
      <c r="N45" s="129">
        <f>MAX(0,M45-M44)</f>
        <v/>
      </c>
      <c r="O45" s="12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HISTORICOS'!AS23)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RESUMO'!AS23</f>
        <v/>
      </c>
      <c r="N46" s="129">
        <f>MAX(0,M46-M45)</f>
        <v/>
      </c>
      <c r="O46" s="12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HISTORICOS'!AT23)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RESUMO'!AT23</f>
        <v/>
      </c>
      <c r="N47" s="129">
        <f>MAX(0,M47-M46)</f>
        <v/>
      </c>
      <c r="O47" s="12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HISTORICOS'!AU23)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RESUMO'!AU23</f>
        <v/>
      </c>
      <c r="N48" s="129">
        <f>MAX(0,M48-M47)</f>
        <v/>
      </c>
      <c r="O48" s="12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HISTORICOS'!AV23)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RESUMO'!AV23</f>
        <v/>
      </c>
      <c r="N49" s="129">
        <f>MAX(0,M49-M48)</f>
        <v/>
      </c>
      <c r="O49" s="12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HISTORICOS'!AW23)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RESUMO'!AW23</f>
        <v/>
      </c>
      <c r="N50" s="129">
        <f>MAX(0,M50-M49)</f>
        <v/>
      </c>
      <c r="O50" s="12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HISTORICOS'!AX23)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RESUMO'!AX23</f>
        <v/>
      </c>
      <c r="N51" s="129">
        <f>MAX(0,M51-M50)</f>
        <v/>
      </c>
      <c r="O51" s="12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HISTORICOS'!AY23)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RESUMO'!AY23</f>
        <v/>
      </c>
      <c r="N52" s="129">
        <f>MAX(0,M52-M51)</f>
        <v/>
      </c>
      <c r="O52" s="12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HISTORICOS'!AZ23)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RESUMO'!AZ23</f>
        <v/>
      </c>
      <c r="N53" s="129">
        <f>MAX(0,M53-M52)</f>
        <v/>
      </c>
      <c r="O53" s="12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HISTORICOS'!BA23)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RESUMO'!BA23</f>
        <v/>
      </c>
      <c r="N54" s="129">
        <f>MAX(0,M54-M53)</f>
        <v/>
      </c>
      <c r="O54" s="12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HISTORICOS'!BB23)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RESUMO'!BB23</f>
        <v/>
      </c>
      <c r="N55" s="129">
        <f>MAX(0,M55-M54)</f>
        <v/>
      </c>
      <c r="O55" s="12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HISTORICOS'!BC23)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RESUMO'!BC23</f>
        <v/>
      </c>
      <c r="N56" s="129">
        <f>MAX(0,M56-M55)</f>
        <v/>
      </c>
      <c r="O56" s="12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HISTORICOS'!BD23)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RESUMO'!BD23</f>
        <v/>
      </c>
      <c r="N57" s="129">
        <f>MAX(0,M57-M56)</f>
        <v/>
      </c>
      <c r="O57" s="12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HISTORICOS'!BE23)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RESUMO'!BE23</f>
        <v/>
      </c>
      <c r="N58" s="129">
        <f>MAX(0,M58-M57)</f>
        <v/>
      </c>
      <c r="O58" s="12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HISTORICOS'!BF23)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RESUMO'!BF23</f>
        <v/>
      </c>
      <c r="N59" s="129">
        <f>MAX(0,M59-M58)</f>
        <v/>
      </c>
      <c r="O59" s="12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HISTORICOS'!BG23)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RESUMO'!BG23</f>
        <v/>
      </c>
      <c r="N60" s="129">
        <f>MAX(0,M60-M59)</f>
        <v/>
      </c>
      <c r="O60" s="12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HISTORICOS'!BH23)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RESUMO'!BH23</f>
        <v/>
      </c>
      <c r="N61" s="129">
        <f>MAX(0,M61-M60)</f>
        <v/>
      </c>
      <c r="O61" s="12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HISTORICOS'!BI23)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RESUMO'!BI23</f>
        <v/>
      </c>
      <c r="N62" s="129">
        <f>MAX(0,M62-M61)</f>
        <v/>
      </c>
      <c r="O62" s="12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HISTORICOS'!BJ23)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RESUMO'!BJ23</f>
        <v/>
      </c>
      <c r="N63" s="129">
        <f>MAX(0,M63-M62)</f>
        <v/>
      </c>
      <c r="O63" s="12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HISTORICOS'!BK23)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RESUMO'!BK23</f>
        <v/>
      </c>
      <c r="N64" s="129">
        <f>MAX(0,M64-M63)</f>
        <v/>
      </c>
      <c r="O64" s="12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HISTORICOS'!BL23)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RESUMO'!BL23</f>
        <v/>
      </c>
      <c r="N65" s="129">
        <f>MAX(0,M65-M64)</f>
        <v/>
      </c>
      <c r="O65" s="12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HISTORICOS'!BM23)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RESUMO'!BM23</f>
        <v/>
      </c>
      <c r="N66" s="129">
        <f>MAX(0,M66-M65)</f>
        <v/>
      </c>
      <c r="O66" s="12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HISTORICOS'!BN23)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RESUMO'!BN23</f>
        <v/>
      </c>
      <c r="N67" s="129">
        <f>MAX(0,M67-M66)</f>
        <v/>
      </c>
      <c r="O67" s="12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HISTORICOS'!BO23)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RESUMO'!BO23</f>
        <v/>
      </c>
      <c r="N68" s="129">
        <f>MAX(0,M68-M67)</f>
        <v/>
      </c>
      <c r="O68" s="12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HISTORICOS'!BP23)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RESUMO'!BP23</f>
        <v/>
      </c>
      <c r="N69" s="129">
        <f>MAX(0,M69-M68)</f>
        <v/>
      </c>
      <c r="O69" s="12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HISTORICOS'!BQ23)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RESUMO'!BQ23</f>
        <v/>
      </c>
      <c r="N70" s="129">
        <f>MAX(0,M70-M69)</f>
        <v/>
      </c>
      <c r="O70" s="12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HISTORICOS'!BR23)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RESUMO'!BR23</f>
        <v/>
      </c>
      <c r="N71" s="129">
        <f>MAX(0,M71-M70)</f>
        <v/>
      </c>
      <c r="O71" s="12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HISTORICOS'!BS23)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RESUMO'!BS23</f>
        <v/>
      </c>
      <c r="N72" s="129">
        <f>MAX(0,M72-M71)</f>
        <v/>
      </c>
      <c r="O72" s="12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HISTORICOS'!BT23)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RESUMO'!BT23</f>
        <v/>
      </c>
      <c r="N73" s="129">
        <f>MAX(0,M73-M72)</f>
        <v/>
      </c>
      <c r="O73" s="12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HISTORICOS'!BU23)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RESUMO'!BU23</f>
        <v/>
      </c>
      <c r="N74" s="129">
        <f>MAX(0,M74-M73)</f>
        <v/>
      </c>
      <c r="O74" s="12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HISTORICOS'!BV23)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RESUMO'!BV23</f>
        <v/>
      </c>
      <c r="N75" s="129">
        <f>MAX(0,M75-M74)</f>
        <v/>
      </c>
      <c r="O75" s="12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HISTORICOS'!BW23)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RESUMO'!BW23</f>
        <v/>
      </c>
      <c r="N76" s="129">
        <f>MAX(0,M76-M75)</f>
        <v/>
      </c>
      <c r="O76" s="12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HISTORICOS'!D24)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28">
        <f>'CP RESUMO'!D24</f>
        <v/>
      </c>
      <c r="N5" s="129" t="n">
        <v>0</v>
      </c>
      <c r="O5" s="12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HISTORICOS'!E24)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PL'!H30</f>
        <v/>
      </c>
      <c r="L6" s="50">
        <f>C6/IF(B6&lt;='VALOR POR PL'!$P$5,IFERROR(INDEX('"INCC-FGV"'!$B$2:$B$800,MATCH(B6,'"INCC-FGV"'!$A$2:$A$800,0)),$K$2),$K$2)</f>
        <v/>
      </c>
      <c r="M6" s="128">
        <f>'CP RESUMO'!E24</f>
        <v/>
      </c>
      <c r="N6" s="129">
        <f>MAX(0,M6-M5)</f>
        <v/>
      </c>
      <c r="O6" s="12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HISTORICOS'!F24)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RESUMO'!F24</f>
        <v/>
      </c>
      <c r="N7" s="129">
        <f>MAX(0,M7-M6)</f>
        <v/>
      </c>
      <c r="O7" s="12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HISTORICOS'!G24)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RESUMO'!G24</f>
        <v/>
      </c>
      <c r="N8" s="129">
        <f>MAX(0,M8-M7)</f>
        <v/>
      </c>
      <c r="O8" s="12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HISTORICOS'!H24)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RESUMO'!H24</f>
        <v/>
      </c>
      <c r="N9" s="129">
        <f>MAX(0,M9-M8)</f>
        <v/>
      </c>
      <c r="O9" s="12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HISTORICOS'!I24)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RESUMO'!I24</f>
        <v/>
      </c>
      <c r="N10" s="129">
        <f>MAX(0,M10-M9)</f>
        <v/>
      </c>
      <c r="O10" s="12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HISTORICOS'!J24)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RESUMO'!J24</f>
        <v/>
      </c>
      <c r="N11" s="129">
        <f>MAX(0,M11-M10)</f>
        <v/>
      </c>
      <c r="O11" s="12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HISTORICOS'!K24)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RESUMO'!K24</f>
        <v/>
      </c>
      <c r="N12" s="129">
        <f>MAX(0,M12-M11)</f>
        <v/>
      </c>
      <c r="O12" s="12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HISTORICOS'!L24)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PL'!I30</f>
        <v/>
      </c>
      <c r="L13" s="50">
        <f>C13/IF(B13&lt;='VALOR POR PL'!$P$5,IFERROR(INDEX('"INCC-FGV"'!$B$2:$B$800,MATCH(B13,'"INCC-FGV"'!$A$2:$A$800,0)),$K$2),$K$2)</f>
        <v/>
      </c>
      <c r="M13" s="128">
        <f>'CP RESUMO'!L24</f>
        <v/>
      </c>
      <c r="N13" s="129">
        <f>MAX(0,M13-M12)</f>
        <v/>
      </c>
      <c r="O13" s="12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HISTORICOS'!M24)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RESUMO'!M24</f>
        <v/>
      </c>
      <c r="N14" s="129">
        <f>MAX(0,M14-M13)</f>
        <v/>
      </c>
      <c r="O14" s="12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HISTORICOS'!N24)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RESUMO'!N24</f>
        <v/>
      </c>
      <c r="N15" s="129">
        <f>MAX(0,M15-M14)</f>
        <v/>
      </c>
      <c r="O15" s="12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HISTORICOS'!O24)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RESUMO'!O24</f>
        <v/>
      </c>
      <c r="N16" s="129">
        <f>MAX(0,M16-M15)</f>
        <v/>
      </c>
      <c r="O16" s="12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HISTORICOS'!P24)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RESUMO'!P24</f>
        <v/>
      </c>
      <c r="N17" s="129">
        <f>MAX(0,M17-M16)</f>
        <v/>
      </c>
      <c r="O17" s="12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HISTORICOS'!Q24)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RESUMO'!Q24</f>
        <v/>
      </c>
      <c r="N18" s="129">
        <f>MAX(0,M18-M17)</f>
        <v/>
      </c>
      <c r="O18" s="12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HISTORICOS'!R24)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RESUMO'!R24</f>
        <v/>
      </c>
      <c r="N19" s="129">
        <f>MAX(0,M19-M18)</f>
        <v/>
      </c>
      <c r="O19" s="12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HISTORICOS'!S24)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RESUMO'!S24</f>
        <v/>
      </c>
      <c r="N20" s="129">
        <f>MAX(0,M20-M19)</f>
        <v/>
      </c>
      <c r="O20" s="12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HISTORICOS'!T24)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RESUMO'!T24</f>
        <v/>
      </c>
      <c r="N21" s="129">
        <f>MAX(0,M21-M20)</f>
        <v/>
      </c>
      <c r="O21" s="12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HISTORICOS'!U24)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RESUMO'!U24</f>
        <v/>
      </c>
      <c r="N22" s="129">
        <f>MAX(0,M22-M21)</f>
        <v/>
      </c>
      <c r="O22" s="12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HISTORICOS'!V24)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RESUMO'!V24</f>
        <v/>
      </c>
      <c r="N23" s="129">
        <f>MAX(0,M23-M22)</f>
        <v/>
      </c>
      <c r="O23" s="12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HISTORICOS'!W24)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RESUMO'!W24</f>
        <v/>
      </c>
      <c r="N24" s="129">
        <f>MAX(0,M24-M23)</f>
        <v/>
      </c>
      <c r="O24" s="12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HISTORICOS'!X24)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RESUMO'!X24</f>
        <v/>
      </c>
      <c r="N25" s="129">
        <f>MAX(0,M25-M24)</f>
        <v/>
      </c>
      <c r="O25" s="12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HISTORICOS'!Y24)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RESUMO'!Y24</f>
        <v/>
      </c>
      <c r="N26" s="129">
        <f>MAX(0,M26-M25)</f>
        <v/>
      </c>
      <c r="O26" s="12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HISTORICOS'!Z24)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RESUMO'!Z24</f>
        <v/>
      </c>
      <c r="N27" s="129">
        <f>MAX(0,M27-M26)</f>
        <v/>
      </c>
      <c r="O27" s="12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HISTORICOS'!AA24)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RESUMO'!AA24</f>
        <v/>
      </c>
      <c r="N28" s="129">
        <f>MAX(0,M28-M27)</f>
        <v/>
      </c>
      <c r="O28" s="12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HISTORICOS'!AB24)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RESUMO'!AB24</f>
        <v/>
      </c>
      <c r="N29" s="129">
        <f>MAX(0,M29-M28)</f>
        <v/>
      </c>
      <c r="O29" s="12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HISTORICOS'!AC24)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RESUMO'!AC24</f>
        <v/>
      </c>
      <c r="N30" s="129">
        <f>MAX(0,M30-M29)</f>
        <v/>
      </c>
      <c r="O30" s="12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HISTORICOS'!AD24)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RESUMO'!AD24</f>
        <v/>
      </c>
      <c r="N31" s="129">
        <f>MAX(0,M31-M30)</f>
        <v/>
      </c>
      <c r="O31" s="12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HISTORICOS'!AE24)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RESUMO'!AE24</f>
        <v/>
      </c>
      <c r="N32" s="129">
        <f>MAX(0,M32-M31)</f>
        <v/>
      </c>
      <c r="O32" s="12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HISTORICOS'!AF24)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RESUMO'!AF24</f>
        <v/>
      </c>
      <c r="N33" s="129">
        <f>MAX(0,M33-M32)</f>
        <v/>
      </c>
      <c r="O33" s="12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HISTORICOS'!AG24)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RESUMO'!AG24</f>
        <v/>
      </c>
      <c r="N34" s="129">
        <f>MAX(0,M34-M33)</f>
        <v/>
      </c>
      <c r="O34" s="12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HISTORICOS'!AH24)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RESUMO'!AH24</f>
        <v/>
      </c>
      <c r="N35" s="129">
        <f>MAX(0,M35-M34)</f>
        <v/>
      </c>
      <c r="O35" s="12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HISTORICOS'!AI24)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RESUMO'!AI24</f>
        <v/>
      </c>
      <c r="N36" s="129">
        <f>MAX(0,M36-M35)</f>
        <v/>
      </c>
      <c r="O36" s="12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HISTORICOS'!AJ24)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RESUMO'!AJ24</f>
        <v/>
      </c>
      <c r="N37" s="129">
        <f>MAX(0,M37-M36)</f>
        <v/>
      </c>
      <c r="O37" s="12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HISTORICOS'!AK24)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RESUMO'!AK24</f>
        <v/>
      </c>
      <c r="N38" s="129">
        <f>MAX(0,M38-M37)</f>
        <v/>
      </c>
      <c r="O38" s="12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HISTORICOS'!AL24)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RESUMO'!AL24</f>
        <v/>
      </c>
      <c r="N39" s="129">
        <f>MAX(0,M39-M38)</f>
        <v/>
      </c>
      <c r="O39" s="12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HISTORICOS'!AM24)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RESUMO'!AM24</f>
        <v/>
      </c>
      <c r="N40" s="129">
        <f>MAX(0,M40-M39)</f>
        <v/>
      </c>
      <c r="O40" s="12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HISTORICOS'!AN24)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RESUMO'!AN24</f>
        <v/>
      </c>
      <c r="N41" s="129">
        <f>MAX(0,M41-M40)</f>
        <v/>
      </c>
      <c r="O41" s="12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HISTORICOS'!AO24)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RESUMO'!AO24</f>
        <v/>
      </c>
      <c r="N42" s="129">
        <f>MAX(0,M42-M41)</f>
        <v/>
      </c>
      <c r="O42" s="12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HISTORICOS'!AP24)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RESUMO'!AP24</f>
        <v/>
      </c>
      <c r="N43" s="129">
        <f>MAX(0,M43-M42)</f>
        <v/>
      </c>
      <c r="O43" s="12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HISTORICOS'!AQ24)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RESUMO'!AQ24</f>
        <v/>
      </c>
      <c r="N44" s="129">
        <f>MAX(0,M44-M43)</f>
        <v/>
      </c>
      <c r="O44" s="12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HISTORICOS'!AR24)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RESUMO'!AR24</f>
        <v/>
      </c>
      <c r="N45" s="129">
        <f>MAX(0,M45-M44)</f>
        <v/>
      </c>
      <c r="O45" s="12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HISTORICOS'!AS24)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RESUMO'!AS24</f>
        <v/>
      </c>
      <c r="N46" s="129">
        <f>MAX(0,M46-M45)</f>
        <v/>
      </c>
      <c r="O46" s="12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HISTORICOS'!AT24)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RESUMO'!AT24</f>
        <v/>
      </c>
      <c r="N47" s="129">
        <f>MAX(0,M47-M46)</f>
        <v/>
      </c>
      <c r="O47" s="12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HISTORICOS'!AU24)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RESUMO'!AU24</f>
        <v/>
      </c>
      <c r="N48" s="129">
        <f>MAX(0,M48-M47)</f>
        <v/>
      </c>
      <c r="O48" s="12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HISTORICOS'!AV24)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RESUMO'!AV24</f>
        <v/>
      </c>
      <c r="N49" s="129">
        <f>MAX(0,M49-M48)</f>
        <v/>
      </c>
      <c r="O49" s="12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HISTORICOS'!AW24)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RESUMO'!AW24</f>
        <v/>
      </c>
      <c r="N50" s="129">
        <f>MAX(0,M50-M49)</f>
        <v/>
      </c>
      <c r="O50" s="12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HISTORICOS'!AX24)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RESUMO'!AX24</f>
        <v/>
      </c>
      <c r="N51" s="129">
        <f>MAX(0,M51-M50)</f>
        <v/>
      </c>
      <c r="O51" s="12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HISTORICOS'!AY24)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RESUMO'!AY24</f>
        <v/>
      </c>
      <c r="N52" s="129">
        <f>MAX(0,M52-M51)</f>
        <v/>
      </c>
      <c r="O52" s="12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HISTORICOS'!AZ24)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RESUMO'!AZ24</f>
        <v/>
      </c>
      <c r="N53" s="129">
        <f>MAX(0,M53-M52)</f>
        <v/>
      </c>
      <c r="O53" s="12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HISTORICOS'!BA24)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RESUMO'!BA24</f>
        <v/>
      </c>
      <c r="N54" s="129">
        <f>MAX(0,M54-M53)</f>
        <v/>
      </c>
      <c r="O54" s="12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HISTORICOS'!BB24)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RESUMO'!BB24</f>
        <v/>
      </c>
      <c r="N55" s="129">
        <f>MAX(0,M55-M54)</f>
        <v/>
      </c>
      <c r="O55" s="12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HISTORICOS'!BC24)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RESUMO'!BC24</f>
        <v/>
      </c>
      <c r="N56" s="129">
        <f>MAX(0,M56-M55)</f>
        <v/>
      </c>
      <c r="O56" s="12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HISTORICOS'!BD24)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RESUMO'!BD24</f>
        <v/>
      </c>
      <c r="N57" s="129">
        <f>MAX(0,M57-M56)</f>
        <v/>
      </c>
      <c r="O57" s="12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HISTORICOS'!BE24)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RESUMO'!BE24</f>
        <v/>
      </c>
      <c r="N58" s="129">
        <f>MAX(0,M58-M57)</f>
        <v/>
      </c>
      <c r="O58" s="12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HISTORICOS'!BF24)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RESUMO'!BF24</f>
        <v/>
      </c>
      <c r="N59" s="129">
        <f>MAX(0,M59-M58)</f>
        <v/>
      </c>
      <c r="O59" s="12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HISTORICOS'!BG24)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RESUMO'!BG24</f>
        <v/>
      </c>
      <c r="N60" s="129">
        <f>MAX(0,M60-M59)</f>
        <v/>
      </c>
      <c r="O60" s="12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HISTORICOS'!BH24)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RESUMO'!BH24</f>
        <v/>
      </c>
      <c r="N61" s="129">
        <f>MAX(0,M61-M60)</f>
        <v/>
      </c>
      <c r="O61" s="12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HISTORICOS'!BI24)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RESUMO'!BI24</f>
        <v/>
      </c>
      <c r="N62" s="129">
        <f>MAX(0,M62-M61)</f>
        <v/>
      </c>
      <c r="O62" s="12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HISTORICOS'!BJ24)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RESUMO'!BJ24</f>
        <v/>
      </c>
      <c r="N63" s="129">
        <f>MAX(0,M63-M62)</f>
        <v/>
      </c>
      <c r="O63" s="12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HISTORICOS'!BK24)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RESUMO'!BK24</f>
        <v/>
      </c>
      <c r="N64" s="129">
        <f>MAX(0,M64-M63)</f>
        <v/>
      </c>
      <c r="O64" s="12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HISTORICOS'!BL24)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RESUMO'!BL24</f>
        <v/>
      </c>
      <c r="N65" s="129">
        <f>MAX(0,M65-M64)</f>
        <v/>
      </c>
      <c r="O65" s="12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HISTORICOS'!BM24)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RESUMO'!BM24</f>
        <v/>
      </c>
      <c r="N66" s="129">
        <f>MAX(0,M66-M65)</f>
        <v/>
      </c>
      <c r="O66" s="12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HISTORICOS'!BN24)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RESUMO'!BN24</f>
        <v/>
      </c>
      <c r="N67" s="129">
        <f>MAX(0,M67-M66)</f>
        <v/>
      </c>
      <c r="O67" s="12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HISTORICOS'!BO24)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RESUMO'!BO24</f>
        <v/>
      </c>
      <c r="N68" s="129">
        <f>MAX(0,M68-M67)</f>
        <v/>
      </c>
      <c r="O68" s="12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HISTORICOS'!BP24)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RESUMO'!BP24</f>
        <v/>
      </c>
      <c r="N69" s="129">
        <f>MAX(0,M69-M68)</f>
        <v/>
      </c>
      <c r="O69" s="12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HISTORICOS'!BQ24)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RESUMO'!BQ24</f>
        <v/>
      </c>
      <c r="N70" s="129">
        <f>MAX(0,M70-M69)</f>
        <v/>
      </c>
      <c r="O70" s="12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HISTORICOS'!BR24)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RESUMO'!BR24</f>
        <v/>
      </c>
      <c r="N71" s="129">
        <f>MAX(0,M71-M70)</f>
        <v/>
      </c>
      <c r="O71" s="12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HISTORICOS'!BS24)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RESUMO'!BS24</f>
        <v/>
      </c>
      <c r="N72" s="129">
        <f>MAX(0,M72-M71)</f>
        <v/>
      </c>
      <c r="O72" s="12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HISTORICOS'!BT24)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RESUMO'!BT24</f>
        <v/>
      </c>
      <c r="N73" s="129">
        <f>MAX(0,M73-M72)</f>
        <v/>
      </c>
      <c r="O73" s="12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HISTORICOS'!BU24)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RESUMO'!BU24</f>
        <v/>
      </c>
      <c r="N74" s="129">
        <f>MAX(0,M74-M73)</f>
        <v/>
      </c>
      <c r="O74" s="12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HISTORICOS'!BV24)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RESUMO'!BV24</f>
        <v/>
      </c>
      <c r="N75" s="129">
        <f>MAX(0,M75-M74)</f>
        <v/>
      </c>
      <c r="O75" s="12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HISTORICOS'!BW24)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RESUMO'!BW24</f>
        <v/>
      </c>
      <c r="N76" s="129">
        <f>MAX(0,M76-M75)</f>
        <v/>
      </c>
      <c r="O76" s="12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HISTORICOS'!D25)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28">
        <f>'CP RESUMO'!D25</f>
        <v/>
      </c>
      <c r="N5" s="129" t="n">
        <v>0</v>
      </c>
      <c r="O5" s="12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HISTORICOS'!E25)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PL'!H31</f>
        <v/>
      </c>
      <c r="L6" s="50">
        <f>C6/IF(B6&lt;='VALOR POR PL'!$P$5,IFERROR(INDEX('"INCC-FGV"'!$B$2:$B$800,MATCH(B6,'"INCC-FGV"'!$A$2:$A$800,0)),$K$2),$K$2)</f>
        <v/>
      </c>
      <c r="M6" s="128">
        <f>'CP RESUMO'!E25</f>
        <v/>
      </c>
      <c r="N6" s="129">
        <f>MAX(0,M6-M5)</f>
        <v/>
      </c>
      <c r="O6" s="12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HISTORICOS'!F25)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RESUMO'!F25</f>
        <v/>
      </c>
      <c r="N7" s="129">
        <f>MAX(0,M7-M6)</f>
        <v/>
      </c>
      <c r="O7" s="12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HISTORICOS'!G25)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RESUMO'!G25</f>
        <v/>
      </c>
      <c r="N8" s="129">
        <f>MAX(0,M8-M7)</f>
        <v/>
      </c>
      <c r="O8" s="12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HISTORICOS'!H25)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RESUMO'!H25</f>
        <v/>
      </c>
      <c r="N9" s="129">
        <f>MAX(0,M9-M8)</f>
        <v/>
      </c>
      <c r="O9" s="12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HISTORICOS'!I25)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RESUMO'!I25</f>
        <v/>
      </c>
      <c r="N10" s="129">
        <f>MAX(0,M10-M9)</f>
        <v/>
      </c>
      <c r="O10" s="12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HISTORICOS'!J25)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RESUMO'!J25</f>
        <v/>
      </c>
      <c r="N11" s="129">
        <f>MAX(0,M11-M10)</f>
        <v/>
      </c>
      <c r="O11" s="12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HISTORICOS'!K25)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RESUMO'!K25</f>
        <v/>
      </c>
      <c r="N12" s="129">
        <f>MAX(0,M12-M11)</f>
        <v/>
      </c>
      <c r="O12" s="12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HISTORICOS'!L25)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PL'!I31</f>
        <v/>
      </c>
      <c r="L13" s="50">
        <f>C13/IF(B13&lt;='VALOR POR PL'!$P$5,IFERROR(INDEX('"INCC-FGV"'!$B$2:$B$800,MATCH(B13,'"INCC-FGV"'!$A$2:$A$800,0)),$K$2),$K$2)</f>
        <v/>
      </c>
      <c r="M13" s="128">
        <f>'CP RESUMO'!L25</f>
        <v/>
      </c>
      <c r="N13" s="129">
        <f>MAX(0,M13-M12)</f>
        <v/>
      </c>
      <c r="O13" s="12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HISTORICOS'!M25)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RESUMO'!M25</f>
        <v/>
      </c>
      <c r="N14" s="129">
        <f>MAX(0,M14-M13)</f>
        <v/>
      </c>
      <c r="O14" s="12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HISTORICOS'!N25)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RESUMO'!N25</f>
        <v/>
      </c>
      <c r="N15" s="129">
        <f>MAX(0,M15-M14)</f>
        <v/>
      </c>
      <c r="O15" s="12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HISTORICOS'!O25)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RESUMO'!O25</f>
        <v/>
      </c>
      <c r="N16" s="129">
        <f>MAX(0,M16-M15)</f>
        <v/>
      </c>
      <c r="O16" s="12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HISTORICOS'!P25)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RESUMO'!P25</f>
        <v/>
      </c>
      <c r="N17" s="129">
        <f>MAX(0,M17-M16)</f>
        <v/>
      </c>
      <c r="O17" s="12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HISTORICOS'!Q25)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RESUMO'!Q25</f>
        <v/>
      </c>
      <c r="N18" s="129">
        <f>MAX(0,M18-M17)</f>
        <v/>
      </c>
      <c r="O18" s="12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HISTORICOS'!R25)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RESUMO'!R25</f>
        <v/>
      </c>
      <c r="N19" s="129">
        <f>MAX(0,M19-M18)</f>
        <v/>
      </c>
      <c r="O19" s="12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HISTORICOS'!S25)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RESUMO'!S25</f>
        <v/>
      </c>
      <c r="N20" s="129">
        <f>MAX(0,M20-M19)</f>
        <v/>
      </c>
      <c r="O20" s="12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HISTORICOS'!T25)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RESUMO'!T25</f>
        <v/>
      </c>
      <c r="N21" s="129">
        <f>MAX(0,M21-M20)</f>
        <v/>
      </c>
      <c r="O21" s="12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HISTORICOS'!U25)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RESUMO'!U25</f>
        <v/>
      </c>
      <c r="N22" s="129">
        <f>MAX(0,M22-M21)</f>
        <v/>
      </c>
      <c r="O22" s="12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HISTORICOS'!V25)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RESUMO'!V25</f>
        <v/>
      </c>
      <c r="N23" s="129">
        <f>MAX(0,M23-M22)</f>
        <v/>
      </c>
      <c r="O23" s="12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HISTORICOS'!W25)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RESUMO'!W25</f>
        <v/>
      </c>
      <c r="N24" s="129">
        <f>MAX(0,M24-M23)</f>
        <v/>
      </c>
      <c r="O24" s="12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HISTORICOS'!X25)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RESUMO'!X25</f>
        <v/>
      </c>
      <c r="N25" s="129">
        <f>MAX(0,M25-M24)</f>
        <v/>
      </c>
      <c r="O25" s="12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HISTORICOS'!Y25)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RESUMO'!Y25</f>
        <v/>
      </c>
      <c r="N26" s="129">
        <f>MAX(0,M26-M25)</f>
        <v/>
      </c>
      <c r="O26" s="12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HISTORICOS'!Z25)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RESUMO'!Z25</f>
        <v/>
      </c>
      <c r="N27" s="129">
        <f>MAX(0,M27-M26)</f>
        <v/>
      </c>
      <c r="O27" s="12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HISTORICOS'!AA25)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RESUMO'!AA25</f>
        <v/>
      </c>
      <c r="N28" s="129">
        <f>MAX(0,M28-M27)</f>
        <v/>
      </c>
      <c r="O28" s="12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HISTORICOS'!AB25)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RESUMO'!AB25</f>
        <v/>
      </c>
      <c r="N29" s="129">
        <f>MAX(0,M29-M28)</f>
        <v/>
      </c>
      <c r="O29" s="12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HISTORICOS'!AC25)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RESUMO'!AC25</f>
        <v/>
      </c>
      <c r="N30" s="129">
        <f>MAX(0,M30-M29)</f>
        <v/>
      </c>
      <c r="O30" s="12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HISTORICOS'!AD25)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RESUMO'!AD25</f>
        <v/>
      </c>
      <c r="N31" s="129">
        <f>MAX(0,M31-M30)</f>
        <v/>
      </c>
      <c r="O31" s="12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HISTORICOS'!AE25)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RESUMO'!AE25</f>
        <v/>
      </c>
      <c r="N32" s="129">
        <f>MAX(0,M32-M31)</f>
        <v/>
      </c>
      <c r="O32" s="12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HISTORICOS'!AF25)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RESUMO'!AF25</f>
        <v/>
      </c>
      <c r="N33" s="129">
        <f>MAX(0,M33-M32)</f>
        <v/>
      </c>
      <c r="O33" s="12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HISTORICOS'!AG25)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RESUMO'!AG25</f>
        <v/>
      </c>
      <c r="N34" s="129">
        <f>MAX(0,M34-M33)</f>
        <v/>
      </c>
      <c r="O34" s="12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HISTORICOS'!AH25)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RESUMO'!AH25</f>
        <v/>
      </c>
      <c r="N35" s="129">
        <f>MAX(0,M35-M34)</f>
        <v/>
      </c>
      <c r="O35" s="12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HISTORICOS'!AI25)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RESUMO'!AI25</f>
        <v/>
      </c>
      <c r="N36" s="129">
        <f>MAX(0,M36-M35)</f>
        <v/>
      </c>
      <c r="O36" s="12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HISTORICOS'!AJ25)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RESUMO'!AJ25</f>
        <v/>
      </c>
      <c r="N37" s="129">
        <f>MAX(0,M37-M36)</f>
        <v/>
      </c>
      <c r="O37" s="12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HISTORICOS'!AK25)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RESUMO'!AK25</f>
        <v/>
      </c>
      <c r="N38" s="129">
        <f>MAX(0,M38-M37)</f>
        <v/>
      </c>
      <c r="O38" s="12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HISTORICOS'!AL25)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RESUMO'!AL25</f>
        <v/>
      </c>
      <c r="N39" s="129">
        <f>MAX(0,M39-M38)</f>
        <v/>
      </c>
      <c r="O39" s="12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HISTORICOS'!AM25)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RESUMO'!AM25</f>
        <v/>
      </c>
      <c r="N40" s="129">
        <f>MAX(0,M40-M39)</f>
        <v/>
      </c>
      <c r="O40" s="12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HISTORICOS'!AN25)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RESUMO'!AN25</f>
        <v/>
      </c>
      <c r="N41" s="129">
        <f>MAX(0,M41-M40)</f>
        <v/>
      </c>
      <c r="O41" s="12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HISTORICOS'!AO25)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RESUMO'!AO25</f>
        <v/>
      </c>
      <c r="N42" s="129">
        <f>MAX(0,M42-M41)</f>
        <v/>
      </c>
      <c r="O42" s="12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HISTORICOS'!AP25)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RESUMO'!AP25</f>
        <v/>
      </c>
      <c r="N43" s="129">
        <f>MAX(0,M43-M42)</f>
        <v/>
      </c>
      <c r="O43" s="12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HISTORICOS'!AQ25)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RESUMO'!AQ25</f>
        <v/>
      </c>
      <c r="N44" s="129">
        <f>MAX(0,M44-M43)</f>
        <v/>
      </c>
      <c r="O44" s="12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HISTORICOS'!AR25)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RESUMO'!AR25</f>
        <v/>
      </c>
      <c r="N45" s="129">
        <f>MAX(0,M45-M44)</f>
        <v/>
      </c>
      <c r="O45" s="12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HISTORICOS'!AS25)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RESUMO'!AS25</f>
        <v/>
      </c>
      <c r="N46" s="129">
        <f>MAX(0,M46-M45)</f>
        <v/>
      </c>
      <c r="O46" s="12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HISTORICOS'!AT25)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RESUMO'!AT25</f>
        <v/>
      </c>
      <c r="N47" s="129">
        <f>MAX(0,M47-M46)</f>
        <v/>
      </c>
      <c r="O47" s="12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HISTORICOS'!AU25)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RESUMO'!AU25</f>
        <v/>
      </c>
      <c r="N48" s="129">
        <f>MAX(0,M48-M47)</f>
        <v/>
      </c>
      <c r="O48" s="12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HISTORICOS'!AV25)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RESUMO'!AV25</f>
        <v/>
      </c>
      <c r="N49" s="129">
        <f>MAX(0,M49-M48)</f>
        <v/>
      </c>
      <c r="O49" s="12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HISTORICOS'!AW25)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RESUMO'!AW25</f>
        <v/>
      </c>
      <c r="N50" s="129">
        <f>MAX(0,M50-M49)</f>
        <v/>
      </c>
      <c r="O50" s="12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HISTORICOS'!AX25)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RESUMO'!AX25</f>
        <v/>
      </c>
      <c r="N51" s="129">
        <f>MAX(0,M51-M50)</f>
        <v/>
      </c>
      <c r="O51" s="12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HISTORICOS'!AY25)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RESUMO'!AY25</f>
        <v/>
      </c>
      <c r="N52" s="129">
        <f>MAX(0,M52-M51)</f>
        <v/>
      </c>
      <c r="O52" s="12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HISTORICOS'!AZ25)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RESUMO'!AZ25</f>
        <v/>
      </c>
      <c r="N53" s="129">
        <f>MAX(0,M53-M52)</f>
        <v/>
      </c>
      <c r="O53" s="12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HISTORICOS'!BA25)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RESUMO'!BA25</f>
        <v/>
      </c>
      <c r="N54" s="129">
        <f>MAX(0,M54-M53)</f>
        <v/>
      </c>
      <c r="O54" s="12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HISTORICOS'!BB25)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RESUMO'!BB25</f>
        <v/>
      </c>
      <c r="N55" s="129">
        <f>MAX(0,M55-M54)</f>
        <v/>
      </c>
      <c r="O55" s="12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HISTORICOS'!BC25)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RESUMO'!BC25</f>
        <v/>
      </c>
      <c r="N56" s="129">
        <f>MAX(0,M56-M55)</f>
        <v/>
      </c>
      <c r="O56" s="12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HISTORICOS'!BD25)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RESUMO'!BD25</f>
        <v/>
      </c>
      <c r="N57" s="129">
        <f>MAX(0,M57-M56)</f>
        <v/>
      </c>
      <c r="O57" s="12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HISTORICOS'!BE25)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RESUMO'!BE25</f>
        <v/>
      </c>
      <c r="N58" s="129">
        <f>MAX(0,M58-M57)</f>
        <v/>
      </c>
      <c r="O58" s="12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HISTORICOS'!BF25)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RESUMO'!BF25</f>
        <v/>
      </c>
      <c r="N59" s="129">
        <f>MAX(0,M59-M58)</f>
        <v/>
      </c>
      <c r="O59" s="12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HISTORICOS'!BG25)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RESUMO'!BG25</f>
        <v/>
      </c>
      <c r="N60" s="129">
        <f>MAX(0,M60-M59)</f>
        <v/>
      </c>
      <c r="O60" s="12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HISTORICOS'!BH25)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RESUMO'!BH25</f>
        <v/>
      </c>
      <c r="N61" s="129">
        <f>MAX(0,M61-M60)</f>
        <v/>
      </c>
      <c r="O61" s="12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HISTORICOS'!BI25)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RESUMO'!BI25</f>
        <v/>
      </c>
      <c r="N62" s="129">
        <f>MAX(0,M62-M61)</f>
        <v/>
      </c>
      <c r="O62" s="12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HISTORICOS'!BJ25)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RESUMO'!BJ25</f>
        <v/>
      </c>
      <c r="N63" s="129">
        <f>MAX(0,M63-M62)</f>
        <v/>
      </c>
      <c r="O63" s="12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HISTORICOS'!BK25)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RESUMO'!BK25</f>
        <v/>
      </c>
      <c r="N64" s="129">
        <f>MAX(0,M64-M63)</f>
        <v/>
      </c>
      <c r="O64" s="12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HISTORICOS'!BL25)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RESUMO'!BL25</f>
        <v/>
      </c>
      <c r="N65" s="129">
        <f>MAX(0,M65-M64)</f>
        <v/>
      </c>
      <c r="O65" s="12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HISTORICOS'!BM25)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RESUMO'!BM25</f>
        <v/>
      </c>
      <c r="N66" s="129">
        <f>MAX(0,M66-M65)</f>
        <v/>
      </c>
      <c r="O66" s="12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HISTORICOS'!BN25)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RESUMO'!BN25</f>
        <v/>
      </c>
      <c r="N67" s="129">
        <f>MAX(0,M67-M66)</f>
        <v/>
      </c>
      <c r="O67" s="12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HISTORICOS'!BO25)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RESUMO'!BO25</f>
        <v/>
      </c>
      <c r="N68" s="129">
        <f>MAX(0,M68-M67)</f>
        <v/>
      </c>
      <c r="O68" s="12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HISTORICOS'!BP25)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RESUMO'!BP25</f>
        <v/>
      </c>
      <c r="N69" s="129">
        <f>MAX(0,M69-M68)</f>
        <v/>
      </c>
      <c r="O69" s="12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HISTORICOS'!BQ25)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RESUMO'!BQ25</f>
        <v/>
      </c>
      <c r="N70" s="129">
        <f>MAX(0,M70-M69)</f>
        <v/>
      </c>
      <c r="O70" s="12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HISTORICOS'!BR25)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RESUMO'!BR25</f>
        <v/>
      </c>
      <c r="N71" s="129">
        <f>MAX(0,M71-M70)</f>
        <v/>
      </c>
      <c r="O71" s="12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HISTORICOS'!BS25)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RESUMO'!BS25</f>
        <v/>
      </c>
      <c r="N72" s="129">
        <f>MAX(0,M72-M71)</f>
        <v/>
      </c>
      <c r="O72" s="12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HISTORICOS'!BT25)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RESUMO'!BT25</f>
        <v/>
      </c>
      <c r="N73" s="129">
        <f>MAX(0,M73-M72)</f>
        <v/>
      </c>
      <c r="O73" s="12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HISTORICOS'!BU25)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RESUMO'!BU25</f>
        <v/>
      </c>
      <c r="N74" s="129">
        <f>MAX(0,M74-M73)</f>
        <v/>
      </c>
      <c r="O74" s="12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HISTORICOS'!BV25)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RESUMO'!BV25</f>
        <v/>
      </c>
      <c r="N75" s="129">
        <f>MAX(0,M75-M74)</f>
        <v/>
      </c>
      <c r="O75" s="12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HISTORICOS'!BW25)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RESUMO'!BW25</f>
        <v/>
      </c>
      <c r="N76" s="129">
        <f>MAX(0,M76-M75)</f>
        <v/>
      </c>
      <c r="O76" s="12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HISTORICOS'!D26)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28">
        <f>'CP RESUMO'!D26</f>
        <v/>
      </c>
      <c r="N5" s="129" t="n">
        <v>0</v>
      </c>
      <c r="O5" s="12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HISTORICOS'!E26)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PL'!H32</f>
        <v/>
      </c>
      <c r="L6" s="50">
        <f>C6/IF(B6&lt;='VALOR POR PL'!$P$5,IFERROR(INDEX('"INCC-FGV"'!$B$2:$B$800,MATCH(B6,'"INCC-FGV"'!$A$2:$A$800,0)),$K$2),$K$2)</f>
        <v/>
      </c>
      <c r="M6" s="128">
        <f>'CP RESUMO'!E26</f>
        <v/>
      </c>
      <c r="N6" s="129">
        <f>MAX(0,M6-M5)</f>
        <v/>
      </c>
      <c r="O6" s="12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HISTORICOS'!F26)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RESUMO'!F26</f>
        <v/>
      </c>
      <c r="N7" s="129">
        <f>MAX(0,M7-M6)</f>
        <v/>
      </c>
      <c r="O7" s="12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HISTORICOS'!G26)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RESUMO'!G26</f>
        <v/>
      </c>
      <c r="N8" s="129">
        <f>MAX(0,M8-M7)</f>
        <v/>
      </c>
      <c r="O8" s="12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HISTORICOS'!H26)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RESUMO'!H26</f>
        <v/>
      </c>
      <c r="N9" s="129">
        <f>MAX(0,M9-M8)</f>
        <v/>
      </c>
      <c r="O9" s="12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HISTORICOS'!I26)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RESUMO'!I26</f>
        <v/>
      </c>
      <c r="N10" s="129">
        <f>MAX(0,M10-M9)</f>
        <v/>
      </c>
      <c r="O10" s="12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HISTORICOS'!J26)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RESUMO'!J26</f>
        <v/>
      </c>
      <c r="N11" s="129">
        <f>MAX(0,M11-M10)</f>
        <v/>
      </c>
      <c r="O11" s="12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HISTORICOS'!K26)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RESUMO'!K26</f>
        <v/>
      </c>
      <c r="N12" s="129">
        <f>MAX(0,M12-M11)</f>
        <v/>
      </c>
      <c r="O12" s="12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HISTORICOS'!L26)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PL'!I32</f>
        <v/>
      </c>
      <c r="L13" s="50">
        <f>C13/IF(B13&lt;='VALOR POR PL'!$P$5,IFERROR(INDEX('"INCC-FGV"'!$B$2:$B$800,MATCH(B13,'"INCC-FGV"'!$A$2:$A$800,0)),$K$2),$K$2)</f>
        <v/>
      </c>
      <c r="M13" s="128">
        <f>'CP RESUMO'!L26</f>
        <v/>
      </c>
      <c r="N13" s="129">
        <f>MAX(0,M13-M12)</f>
        <v/>
      </c>
      <c r="O13" s="12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HISTORICOS'!M26)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RESUMO'!M26</f>
        <v/>
      </c>
      <c r="N14" s="129">
        <f>MAX(0,M14-M13)</f>
        <v/>
      </c>
      <c r="O14" s="12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HISTORICOS'!N26)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RESUMO'!N26</f>
        <v/>
      </c>
      <c r="N15" s="129">
        <f>MAX(0,M15-M14)</f>
        <v/>
      </c>
      <c r="O15" s="12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HISTORICOS'!O26)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RESUMO'!O26</f>
        <v/>
      </c>
      <c r="N16" s="129">
        <f>MAX(0,M16-M15)</f>
        <v/>
      </c>
      <c r="O16" s="12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HISTORICOS'!P26)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RESUMO'!P26</f>
        <v/>
      </c>
      <c r="N17" s="129">
        <f>MAX(0,M17-M16)</f>
        <v/>
      </c>
      <c r="O17" s="12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HISTORICOS'!Q26)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RESUMO'!Q26</f>
        <v/>
      </c>
      <c r="N18" s="129">
        <f>MAX(0,M18-M17)</f>
        <v/>
      </c>
      <c r="O18" s="12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HISTORICOS'!R26)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RESUMO'!R26</f>
        <v/>
      </c>
      <c r="N19" s="129">
        <f>MAX(0,M19-M18)</f>
        <v/>
      </c>
      <c r="O19" s="12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HISTORICOS'!S26)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RESUMO'!S26</f>
        <v/>
      </c>
      <c r="N20" s="129">
        <f>MAX(0,M20-M19)</f>
        <v/>
      </c>
      <c r="O20" s="12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HISTORICOS'!T26)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RESUMO'!T26</f>
        <v/>
      </c>
      <c r="N21" s="129">
        <f>MAX(0,M21-M20)</f>
        <v/>
      </c>
      <c r="O21" s="12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HISTORICOS'!U26)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RESUMO'!U26</f>
        <v/>
      </c>
      <c r="N22" s="129">
        <f>MAX(0,M22-M21)</f>
        <v/>
      </c>
      <c r="O22" s="12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HISTORICOS'!V26)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RESUMO'!V26</f>
        <v/>
      </c>
      <c r="N23" s="129">
        <f>MAX(0,M23-M22)</f>
        <v/>
      </c>
      <c r="O23" s="12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HISTORICOS'!W26)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RESUMO'!W26</f>
        <v/>
      </c>
      <c r="N24" s="129">
        <f>MAX(0,M24-M23)</f>
        <v/>
      </c>
      <c r="O24" s="12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HISTORICOS'!X26)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RESUMO'!X26</f>
        <v/>
      </c>
      <c r="N25" s="129">
        <f>MAX(0,M25-M24)</f>
        <v/>
      </c>
      <c r="O25" s="12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HISTORICOS'!Y26)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RESUMO'!Y26</f>
        <v/>
      </c>
      <c r="N26" s="129">
        <f>MAX(0,M26-M25)</f>
        <v/>
      </c>
      <c r="O26" s="12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HISTORICOS'!Z26)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RESUMO'!Z26</f>
        <v/>
      </c>
      <c r="N27" s="129">
        <f>MAX(0,M27-M26)</f>
        <v/>
      </c>
      <c r="O27" s="12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HISTORICOS'!AA26)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RESUMO'!AA26</f>
        <v/>
      </c>
      <c r="N28" s="129">
        <f>MAX(0,M28-M27)</f>
        <v/>
      </c>
      <c r="O28" s="12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HISTORICOS'!AB26)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RESUMO'!AB26</f>
        <v/>
      </c>
      <c r="N29" s="129">
        <f>MAX(0,M29-M28)</f>
        <v/>
      </c>
      <c r="O29" s="12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HISTORICOS'!AC26)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RESUMO'!AC26</f>
        <v/>
      </c>
      <c r="N30" s="129">
        <f>MAX(0,M30-M29)</f>
        <v/>
      </c>
      <c r="O30" s="12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HISTORICOS'!AD26)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RESUMO'!AD26</f>
        <v/>
      </c>
      <c r="N31" s="129">
        <f>MAX(0,M31-M30)</f>
        <v/>
      </c>
      <c r="O31" s="12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HISTORICOS'!AE26)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RESUMO'!AE26</f>
        <v/>
      </c>
      <c r="N32" s="129">
        <f>MAX(0,M32-M31)</f>
        <v/>
      </c>
      <c r="O32" s="12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HISTORICOS'!AF26)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RESUMO'!AF26</f>
        <v/>
      </c>
      <c r="N33" s="129">
        <f>MAX(0,M33-M32)</f>
        <v/>
      </c>
      <c r="O33" s="12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HISTORICOS'!AG26)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RESUMO'!AG26</f>
        <v/>
      </c>
      <c r="N34" s="129">
        <f>MAX(0,M34-M33)</f>
        <v/>
      </c>
      <c r="O34" s="12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HISTORICOS'!AH26)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RESUMO'!AH26</f>
        <v/>
      </c>
      <c r="N35" s="129">
        <f>MAX(0,M35-M34)</f>
        <v/>
      </c>
      <c r="O35" s="12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HISTORICOS'!AI26)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RESUMO'!AI26</f>
        <v/>
      </c>
      <c r="N36" s="129">
        <f>MAX(0,M36-M35)</f>
        <v/>
      </c>
      <c r="O36" s="12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HISTORICOS'!AJ26)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RESUMO'!AJ26</f>
        <v/>
      </c>
      <c r="N37" s="129">
        <f>MAX(0,M37-M36)</f>
        <v/>
      </c>
      <c r="O37" s="12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HISTORICOS'!AK26)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RESUMO'!AK26</f>
        <v/>
      </c>
      <c r="N38" s="129">
        <f>MAX(0,M38-M37)</f>
        <v/>
      </c>
      <c r="O38" s="12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HISTORICOS'!AL26)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RESUMO'!AL26</f>
        <v/>
      </c>
      <c r="N39" s="129">
        <f>MAX(0,M39-M38)</f>
        <v/>
      </c>
      <c r="O39" s="12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HISTORICOS'!AM26)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RESUMO'!AM26</f>
        <v/>
      </c>
      <c r="N40" s="129">
        <f>MAX(0,M40-M39)</f>
        <v/>
      </c>
      <c r="O40" s="12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HISTORICOS'!AN26)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RESUMO'!AN26</f>
        <v/>
      </c>
      <c r="N41" s="129">
        <f>MAX(0,M41-M40)</f>
        <v/>
      </c>
      <c r="O41" s="12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HISTORICOS'!AO26)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RESUMO'!AO26</f>
        <v/>
      </c>
      <c r="N42" s="129">
        <f>MAX(0,M42-M41)</f>
        <v/>
      </c>
      <c r="O42" s="12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HISTORICOS'!AP26)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RESUMO'!AP26</f>
        <v/>
      </c>
      <c r="N43" s="129">
        <f>MAX(0,M43-M42)</f>
        <v/>
      </c>
      <c r="O43" s="12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HISTORICOS'!AQ26)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RESUMO'!AQ26</f>
        <v/>
      </c>
      <c r="N44" s="129">
        <f>MAX(0,M44-M43)</f>
        <v/>
      </c>
      <c r="O44" s="12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HISTORICOS'!AR26)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RESUMO'!AR26</f>
        <v/>
      </c>
      <c r="N45" s="129">
        <f>MAX(0,M45-M44)</f>
        <v/>
      </c>
      <c r="O45" s="12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HISTORICOS'!AS26)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RESUMO'!AS26</f>
        <v/>
      </c>
      <c r="N46" s="129">
        <f>MAX(0,M46-M45)</f>
        <v/>
      </c>
      <c r="O46" s="12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HISTORICOS'!AT26)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RESUMO'!AT26</f>
        <v/>
      </c>
      <c r="N47" s="129">
        <f>MAX(0,M47-M46)</f>
        <v/>
      </c>
      <c r="O47" s="12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HISTORICOS'!AU26)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RESUMO'!AU26</f>
        <v/>
      </c>
      <c r="N48" s="129">
        <f>MAX(0,M48-M47)</f>
        <v/>
      </c>
      <c r="O48" s="12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HISTORICOS'!AV26)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RESUMO'!AV26</f>
        <v/>
      </c>
      <c r="N49" s="129">
        <f>MAX(0,M49-M48)</f>
        <v/>
      </c>
      <c r="O49" s="12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HISTORICOS'!AW26)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RESUMO'!AW26</f>
        <v/>
      </c>
      <c r="N50" s="129">
        <f>MAX(0,M50-M49)</f>
        <v/>
      </c>
      <c r="O50" s="12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HISTORICOS'!AX26)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RESUMO'!AX26</f>
        <v/>
      </c>
      <c r="N51" s="129">
        <f>MAX(0,M51-M50)</f>
        <v/>
      </c>
      <c r="O51" s="12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HISTORICOS'!AY26)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RESUMO'!AY26</f>
        <v/>
      </c>
      <c r="N52" s="129">
        <f>MAX(0,M52-M51)</f>
        <v/>
      </c>
      <c r="O52" s="12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HISTORICOS'!AZ26)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RESUMO'!AZ26</f>
        <v/>
      </c>
      <c r="N53" s="129">
        <f>MAX(0,M53-M52)</f>
        <v/>
      </c>
      <c r="O53" s="12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HISTORICOS'!BA26)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RESUMO'!BA26</f>
        <v/>
      </c>
      <c r="N54" s="129">
        <f>MAX(0,M54-M53)</f>
        <v/>
      </c>
      <c r="O54" s="12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HISTORICOS'!BB26)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RESUMO'!BB26</f>
        <v/>
      </c>
      <c r="N55" s="129">
        <f>MAX(0,M55-M54)</f>
        <v/>
      </c>
      <c r="O55" s="12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HISTORICOS'!BC26)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RESUMO'!BC26</f>
        <v/>
      </c>
      <c r="N56" s="129">
        <f>MAX(0,M56-M55)</f>
        <v/>
      </c>
      <c r="O56" s="12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HISTORICOS'!BD26)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RESUMO'!BD26</f>
        <v/>
      </c>
      <c r="N57" s="129">
        <f>MAX(0,M57-M56)</f>
        <v/>
      </c>
      <c r="O57" s="12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HISTORICOS'!BE26)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RESUMO'!BE26</f>
        <v/>
      </c>
      <c r="N58" s="129">
        <f>MAX(0,M58-M57)</f>
        <v/>
      </c>
      <c r="O58" s="12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HISTORICOS'!BF26)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RESUMO'!BF26</f>
        <v/>
      </c>
      <c r="N59" s="129">
        <f>MAX(0,M59-M58)</f>
        <v/>
      </c>
      <c r="O59" s="12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HISTORICOS'!BG26)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RESUMO'!BG26</f>
        <v/>
      </c>
      <c r="N60" s="129">
        <f>MAX(0,M60-M59)</f>
        <v/>
      </c>
      <c r="O60" s="12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HISTORICOS'!BH26)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RESUMO'!BH26</f>
        <v/>
      </c>
      <c r="N61" s="129">
        <f>MAX(0,M61-M60)</f>
        <v/>
      </c>
      <c r="O61" s="12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HISTORICOS'!BI26)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RESUMO'!BI26</f>
        <v/>
      </c>
      <c r="N62" s="129">
        <f>MAX(0,M62-M61)</f>
        <v/>
      </c>
      <c r="O62" s="12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HISTORICOS'!BJ26)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RESUMO'!BJ26</f>
        <v/>
      </c>
      <c r="N63" s="129">
        <f>MAX(0,M63-M62)</f>
        <v/>
      </c>
      <c r="O63" s="12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HISTORICOS'!BK26)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RESUMO'!BK26</f>
        <v/>
      </c>
      <c r="N64" s="129">
        <f>MAX(0,M64-M63)</f>
        <v/>
      </c>
      <c r="O64" s="12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HISTORICOS'!BL26)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RESUMO'!BL26</f>
        <v/>
      </c>
      <c r="N65" s="129">
        <f>MAX(0,M65-M64)</f>
        <v/>
      </c>
      <c r="O65" s="12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HISTORICOS'!BM26)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RESUMO'!BM26</f>
        <v/>
      </c>
      <c r="N66" s="129">
        <f>MAX(0,M66-M65)</f>
        <v/>
      </c>
      <c r="O66" s="12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HISTORICOS'!BN26)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RESUMO'!BN26</f>
        <v/>
      </c>
      <c r="N67" s="129">
        <f>MAX(0,M67-M66)</f>
        <v/>
      </c>
      <c r="O67" s="12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HISTORICOS'!BO26)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RESUMO'!BO26</f>
        <v/>
      </c>
      <c r="N68" s="129">
        <f>MAX(0,M68-M67)</f>
        <v/>
      </c>
      <c r="O68" s="12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HISTORICOS'!BP26)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RESUMO'!BP26</f>
        <v/>
      </c>
      <c r="N69" s="129">
        <f>MAX(0,M69-M68)</f>
        <v/>
      </c>
      <c r="O69" s="12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HISTORICOS'!BQ26)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RESUMO'!BQ26</f>
        <v/>
      </c>
      <c r="N70" s="129">
        <f>MAX(0,M70-M69)</f>
        <v/>
      </c>
      <c r="O70" s="12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HISTORICOS'!BR26)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RESUMO'!BR26</f>
        <v/>
      </c>
      <c r="N71" s="129">
        <f>MAX(0,M71-M70)</f>
        <v/>
      </c>
      <c r="O71" s="12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HISTORICOS'!BS26)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RESUMO'!BS26</f>
        <v/>
      </c>
      <c r="N72" s="129">
        <f>MAX(0,M72-M71)</f>
        <v/>
      </c>
      <c r="O72" s="12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HISTORICOS'!BT26)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RESUMO'!BT26</f>
        <v/>
      </c>
      <c r="N73" s="129">
        <f>MAX(0,M73-M72)</f>
        <v/>
      </c>
      <c r="O73" s="12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HISTORICOS'!BU26)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RESUMO'!BU26</f>
        <v/>
      </c>
      <c r="N74" s="129">
        <f>MAX(0,M74-M73)</f>
        <v/>
      </c>
      <c r="O74" s="12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HISTORICOS'!BV26)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RESUMO'!BV26</f>
        <v/>
      </c>
      <c r="N75" s="129">
        <f>MAX(0,M75-M74)</f>
        <v/>
      </c>
      <c r="O75" s="12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HISTORICOS'!BW26)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RESUMO'!BW26</f>
        <v/>
      </c>
      <c r="N76" s="129">
        <f>MAX(0,M76-M75)</f>
        <v/>
      </c>
      <c r="O76" s="12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HISTORICOS'!D27)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28">
        <f>'CP RESUMO'!D27</f>
        <v/>
      </c>
      <c r="N5" s="129" t="n">
        <v>0</v>
      </c>
      <c r="O5" s="12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HISTORICOS'!E27)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PL'!H33</f>
        <v/>
      </c>
      <c r="L6" s="50">
        <f>C6/IF(B6&lt;='VALOR POR PL'!$P$5,IFERROR(INDEX('"INCC-FGV"'!$B$2:$B$800,MATCH(B6,'"INCC-FGV"'!$A$2:$A$800,0)),$K$2),$K$2)</f>
        <v/>
      </c>
      <c r="M6" s="128">
        <f>'CP RESUMO'!E27</f>
        <v/>
      </c>
      <c r="N6" s="129">
        <f>MAX(0,M6-M5)</f>
        <v/>
      </c>
      <c r="O6" s="12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HISTORICOS'!F27)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RESUMO'!F27</f>
        <v/>
      </c>
      <c r="N7" s="129">
        <f>MAX(0,M7-M6)</f>
        <v/>
      </c>
      <c r="O7" s="12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HISTORICOS'!G27)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RESUMO'!G27</f>
        <v/>
      </c>
      <c r="N8" s="129">
        <f>MAX(0,M8-M7)</f>
        <v/>
      </c>
      <c r="O8" s="12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HISTORICOS'!H27)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RESUMO'!H27</f>
        <v/>
      </c>
      <c r="N9" s="129">
        <f>MAX(0,M9-M8)</f>
        <v/>
      </c>
      <c r="O9" s="12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HISTORICOS'!I27)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RESUMO'!I27</f>
        <v/>
      </c>
      <c r="N10" s="129">
        <f>MAX(0,M10-M9)</f>
        <v/>
      </c>
      <c r="O10" s="12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HISTORICOS'!J27)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RESUMO'!J27</f>
        <v/>
      </c>
      <c r="N11" s="129">
        <f>MAX(0,M11-M10)</f>
        <v/>
      </c>
      <c r="O11" s="12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HISTORICOS'!K27)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RESUMO'!K27</f>
        <v/>
      </c>
      <c r="N12" s="129">
        <f>MAX(0,M12-M11)</f>
        <v/>
      </c>
      <c r="O12" s="12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HISTORICOS'!L27)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PL'!I33</f>
        <v/>
      </c>
      <c r="L13" s="50">
        <f>C13/IF(B13&lt;='VALOR POR PL'!$P$5,IFERROR(INDEX('"INCC-FGV"'!$B$2:$B$800,MATCH(B13,'"INCC-FGV"'!$A$2:$A$800,0)),$K$2),$K$2)</f>
        <v/>
      </c>
      <c r="M13" s="128">
        <f>'CP RESUMO'!L27</f>
        <v/>
      </c>
      <c r="N13" s="129">
        <f>MAX(0,M13-M12)</f>
        <v/>
      </c>
      <c r="O13" s="12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HISTORICOS'!M27)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RESUMO'!M27</f>
        <v/>
      </c>
      <c r="N14" s="129">
        <f>MAX(0,M14-M13)</f>
        <v/>
      </c>
      <c r="O14" s="12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HISTORICOS'!N27)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RESUMO'!N27</f>
        <v/>
      </c>
      <c r="N15" s="129">
        <f>MAX(0,M15-M14)</f>
        <v/>
      </c>
      <c r="O15" s="12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HISTORICOS'!O27)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RESUMO'!O27</f>
        <v/>
      </c>
      <c r="N16" s="129">
        <f>MAX(0,M16-M15)</f>
        <v/>
      </c>
      <c r="O16" s="12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HISTORICOS'!P27)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RESUMO'!P27</f>
        <v/>
      </c>
      <c r="N17" s="129">
        <f>MAX(0,M17-M16)</f>
        <v/>
      </c>
      <c r="O17" s="12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HISTORICOS'!Q27)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RESUMO'!Q27</f>
        <v/>
      </c>
      <c r="N18" s="129">
        <f>MAX(0,M18-M17)</f>
        <v/>
      </c>
      <c r="O18" s="12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HISTORICOS'!R27)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RESUMO'!R27</f>
        <v/>
      </c>
      <c r="N19" s="129">
        <f>MAX(0,M19-M18)</f>
        <v/>
      </c>
      <c r="O19" s="12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HISTORICOS'!S27)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RESUMO'!S27</f>
        <v/>
      </c>
      <c r="N20" s="129">
        <f>MAX(0,M20-M19)</f>
        <v/>
      </c>
      <c r="O20" s="12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HISTORICOS'!T27)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RESUMO'!T27</f>
        <v/>
      </c>
      <c r="N21" s="129">
        <f>MAX(0,M21-M20)</f>
        <v/>
      </c>
      <c r="O21" s="12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HISTORICOS'!U27)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RESUMO'!U27</f>
        <v/>
      </c>
      <c r="N22" s="129">
        <f>MAX(0,M22-M21)</f>
        <v/>
      </c>
      <c r="O22" s="12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HISTORICOS'!V27)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RESUMO'!V27</f>
        <v/>
      </c>
      <c r="N23" s="129">
        <f>MAX(0,M23-M22)</f>
        <v/>
      </c>
      <c r="O23" s="12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HISTORICOS'!W27)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RESUMO'!W27</f>
        <v/>
      </c>
      <c r="N24" s="129">
        <f>MAX(0,M24-M23)</f>
        <v/>
      </c>
      <c r="O24" s="12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HISTORICOS'!X27)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RESUMO'!X27</f>
        <v/>
      </c>
      <c r="N25" s="129">
        <f>MAX(0,M25-M24)</f>
        <v/>
      </c>
      <c r="O25" s="12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HISTORICOS'!Y27)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RESUMO'!Y27</f>
        <v/>
      </c>
      <c r="N26" s="129">
        <f>MAX(0,M26-M25)</f>
        <v/>
      </c>
      <c r="O26" s="12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HISTORICOS'!Z27)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RESUMO'!Z27</f>
        <v/>
      </c>
      <c r="N27" s="129">
        <f>MAX(0,M27-M26)</f>
        <v/>
      </c>
      <c r="O27" s="12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HISTORICOS'!AA27)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RESUMO'!AA27</f>
        <v/>
      </c>
      <c r="N28" s="129">
        <f>MAX(0,M28-M27)</f>
        <v/>
      </c>
      <c r="O28" s="12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HISTORICOS'!AB27)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RESUMO'!AB27</f>
        <v/>
      </c>
      <c r="N29" s="129">
        <f>MAX(0,M29-M28)</f>
        <v/>
      </c>
      <c r="O29" s="12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HISTORICOS'!AC27)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RESUMO'!AC27</f>
        <v/>
      </c>
      <c r="N30" s="129">
        <f>MAX(0,M30-M29)</f>
        <v/>
      </c>
      <c r="O30" s="12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HISTORICOS'!AD27)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RESUMO'!AD27</f>
        <v/>
      </c>
      <c r="N31" s="129">
        <f>MAX(0,M31-M30)</f>
        <v/>
      </c>
      <c r="O31" s="12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HISTORICOS'!AE27)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RESUMO'!AE27</f>
        <v/>
      </c>
      <c r="N32" s="129">
        <f>MAX(0,M32-M31)</f>
        <v/>
      </c>
      <c r="O32" s="12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HISTORICOS'!AF27)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RESUMO'!AF27</f>
        <v/>
      </c>
      <c r="N33" s="129">
        <f>MAX(0,M33-M32)</f>
        <v/>
      </c>
      <c r="O33" s="12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HISTORICOS'!AG27)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RESUMO'!AG27</f>
        <v/>
      </c>
      <c r="N34" s="129">
        <f>MAX(0,M34-M33)</f>
        <v/>
      </c>
      <c r="O34" s="12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HISTORICOS'!AH27)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RESUMO'!AH27</f>
        <v/>
      </c>
      <c r="N35" s="129">
        <f>MAX(0,M35-M34)</f>
        <v/>
      </c>
      <c r="O35" s="12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HISTORICOS'!AI27)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RESUMO'!AI27</f>
        <v/>
      </c>
      <c r="N36" s="129">
        <f>MAX(0,M36-M35)</f>
        <v/>
      </c>
      <c r="O36" s="12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HISTORICOS'!AJ27)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RESUMO'!AJ27</f>
        <v/>
      </c>
      <c r="N37" s="129">
        <f>MAX(0,M37-M36)</f>
        <v/>
      </c>
      <c r="O37" s="12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HISTORICOS'!AK27)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RESUMO'!AK27</f>
        <v/>
      </c>
      <c r="N38" s="129">
        <f>MAX(0,M38-M37)</f>
        <v/>
      </c>
      <c r="O38" s="12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HISTORICOS'!AL27)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RESUMO'!AL27</f>
        <v/>
      </c>
      <c r="N39" s="129">
        <f>MAX(0,M39-M38)</f>
        <v/>
      </c>
      <c r="O39" s="12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HISTORICOS'!AM27)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RESUMO'!AM27</f>
        <v/>
      </c>
      <c r="N40" s="129">
        <f>MAX(0,M40-M39)</f>
        <v/>
      </c>
      <c r="O40" s="12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HISTORICOS'!AN27)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RESUMO'!AN27</f>
        <v/>
      </c>
      <c r="N41" s="129">
        <f>MAX(0,M41-M40)</f>
        <v/>
      </c>
      <c r="O41" s="12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HISTORICOS'!AO27)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RESUMO'!AO27</f>
        <v/>
      </c>
      <c r="N42" s="129">
        <f>MAX(0,M42-M41)</f>
        <v/>
      </c>
      <c r="O42" s="12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HISTORICOS'!AP27)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RESUMO'!AP27</f>
        <v/>
      </c>
      <c r="N43" s="129">
        <f>MAX(0,M43-M42)</f>
        <v/>
      </c>
      <c r="O43" s="12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HISTORICOS'!AQ27)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RESUMO'!AQ27</f>
        <v/>
      </c>
      <c r="N44" s="129">
        <f>MAX(0,M44-M43)</f>
        <v/>
      </c>
      <c r="O44" s="12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HISTORICOS'!AR27)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RESUMO'!AR27</f>
        <v/>
      </c>
      <c r="N45" s="129">
        <f>MAX(0,M45-M44)</f>
        <v/>
      </c>
      <c r="O45" s="12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HISTORICOS'!AS27)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RESUMO'!AS27</f>
        <v/>
      </c>
      <c r="N46" s="129">
        <f>MAX(0,M46-M45)</f>
        <v/>
      </c>
      <c r="O46" s="12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HISTORICOS'!AT27)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RESUMO'!AT27</f>
        <v/>
      </c>
      <c r="N47" s="129">
        <f>MAX(0,M47-M46)</f>
        <v/>
      </c>
      <c r="O47" s="12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HISTORICOS'!AU27)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RESUMO'!AU27</f>
        <v/>
      </c>
      <c r="N48" s="129">
        <f>MAX(0,M48-M47)</f>
        <v/>
      </c>
      <c r="O48" s="12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HISTORICOS'!AV27)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RESUMO'!AV27</f>
        <v/>
      </c>
      <c r="N49" s="129">
        <f>MAX(0,M49-M48)</f>
        <v/>
      </c>
      <c r="O49" s="12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HISTORICOS'!AW27)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RESUMO'!AW27</f>
        <v/>
      </c>
      <c r="N50" s="129">
        <f>MAX(0,M50-M49)</f>
        <v/>
      </c>
      <c r="O50" s="12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HISTORICOS'!AX27)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RESUMO'!AX27</f>
        <v/>
      </c>
      <c r="N51" s="129">
        <f>MAX(0,M51-M50)</f>
        <v/>
      </c>
      <c r="O51" s="12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HISTORICOS'!AY27)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RESUMO'!AY27</f>
        <v/>
      </c>
      <c r="N52" s="129">
        <f>MAX(0,M52-M51)</f>
        <v/>
      </c>
      <c r="O52" s="12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HISTORICOS'!AZ27)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RESUMO'!AZ27</f>
        <v/>
      </c>
      <c r="N53" s="129">
        <f>MAX(0,M53-M52)</f>
        <v/>
      </c>
      <c r="O53" s="12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HISTORICOS'!BA27)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RESUMO'!BA27</f>
        <v/>
      </c>
      <c r="N54" s="129">
        <f>MAX(0,M54-M53)</f>
        <v/>
      </c>
      <c r="O54" s="12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HISTORICOS'!BB27)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RESUMO'!BB27</f>
        <v/>
      </c>
      <c r="N55" s="129">
        <f>MAX(0,M55-M54)</f>
        <v/>
      </c>
      <c r="O55" s="12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HISTORICOS'!BC27)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RESUMO'!BC27</f>
        <v/>
      </c>
      <c r="N56" s="129">
        <f>MAX(0,M56-M55)</f>
        <v/>
      </c>
      <c r="O56" s="12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HISTORICOS'!BD27)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RESUMO'!BD27</f>
        <v/>
      </c>
      <c r="N57" s="129">
        <f>MAX(0,M57-M56)</f>
        <v/>
      </c>
      <c r="O57" s="12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HISTORICOS'!BE27)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RESUMO'!BE27</f>
        <v/>
      </c>
      <c r="N58" s="129">
        <f>MAX(0,M58-M57)</f>
        <v/>
      </c>
      <c r="O58" s="12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HISTORICOS'!BF27)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RESUMO'!BF27</f>
        <v/>
      </c>
      <c r="N59" s="129">
        <f>MAX(0,M59-M58)</f>
        <v/>
      </c>
      <c r="O59" s="12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HISTORICOS'!BG27)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RESUMO'!BG27</f>
        <v/>
      </c>
      <c r="N60" s="129">
        <f>MAX(0,M60-M59)</f>
        <v/>
      </c>
      <c r="O60" s="12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HISTORICOS'!BH27)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RESUMO'!BH27</f>
        <v/>
      </c>
      <c r="N61" s="129">
        <f>MAX(0,M61-M60)</f>
        <v/>
      </c>
      <c r="O61" s="12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HISTORICOS'!BI27)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RESUMO'!BI27</f>
        <v/>
      </c>
      <c r="N62" s="129">
        <f>MAX(0,M62-M61)</f>
        <v/>
      </c>
      <c r="O62" s="12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HISTORICOS'!BJ27)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RESUMO'!BJ27</f>
        <v/>
      </c>
      <c r="N63" s="129">
        <f>MAX(0,M63-M62)</f>
        <v/>
      </c>
      <c r="O63" s="12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HISTORICOS'!BK27)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RESUMO'!BK27</f>
        <v/>
      </c>
      <c r="N64" s="129">
        <f>MAX(0,M64-M63)</f>
        <v/>
      </c>
      <c r="O64" s="12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HISTORICOS'!BL27)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RESUMO'!BL27</f>
        <v/>
      </c>
      <c r="N65" s="129">
        <f>MAX(0,M65-M64)</f>
        <v/>
      </c>
      <c r="O65" s="12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HISTORICOS'!BM27)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RESUMO'!BM27</f>
        <v/>
      </c>
      <c r="N66" s="129">
        <f>MAX(0,M66-M65)</f>
        <v/>
      </c>
      <c r="O66" s="12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HISTORICOS'!BN27)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RESUMO'!BN27</f>
        <v/>
      </c>
      <c r="N67" s="129">
        <f>MAX(0,M67-M66)</f>
        <v/>
      </c>
      <c r="O67" s="12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HISTORICOS'!BO27)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RESUMO'!BO27</f>
        <v/>
      </c>
      <c r="N68" s="129">
        <f>MAX(0,M68-M67)</f>
        <v/>
      </c>
      <c r="O68" s="12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HISTORICOS'!BP27)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RESUMO'!BP27</f>
        <v/>
      </c>
      <c r="N69" s="129">
        <f>MAX(0,M69-M68)</f>
        <v/>
      </c>
      <c r="O69" s="12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HISTORICOS'!BQ27)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RESUMO'!BQ27</f>
        <v/>
      </c>
      <c r="N70" s="129">
        <f>MAX(0,M70-M69)</f>
        <v/>
      </c>
      <c r="O70" s="12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HISTORICOS'!BR27)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RESUMO'!BR27</f>
        <v/>
      </c>
      <c r="N71" s="129">
        <f>MAX(0,M71-M70)</f>
        <v/>
      </c>
      <c r="O71" s="12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HISTORICOS'!BS27)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RESUMO'!BS27</f>
        <v/>
      </c>
      <c r="N72" s="129">
        <f>MAX(0,M72-M71)</f>
        <v/>
      </c>
      <c r="O72" s="12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HISTORICOS'!BT27)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RESUMO'!BT27</f>
        <v/>
      </c>
      <c r="N73" s="129">
        <f>MAX(0,M73-M72)</f>
        <v/>
      </c>
      <c r="O73" s="12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HISTORICOS'!BU27)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RESUMO'!BU27</f>
        <v/>
      </c>
      <c r="N74" s="129">
        <f>MAX(0,M74-M73)</f>
        <v/>
      </c>
      <c r="O74" s="12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HISTORICOS'!BV27)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RESUMO'!BV27</f>
        <v/>
      </c>
      <c r="N75" s="129">
        <f>MAX(0,M75-M74)</f>
        <v/>
      </c>
      <c r="O75" s="12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HISTORICOS'!BW27)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RESUMO'!BW27</f>
        <v/>
      </c>
      <c r="N76" s="129">
        <f>MAX(0,M76-M75)</f>
        <v/>
      </c>
      <c r="O76" s="12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HISTORICOS'!D28)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28">
        <f>'CP RESUMO'!D28</f>
        <v/>
      </c>
      <c r="N5" s="129" t="n">
        <v>0</v>
      </c>
      <c r="O5" s="12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HISTORICOS'!E28)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PL'!H34</f>
        <v/>
      </c>
      <c r="L6" s="50">
        <f>C6/IF(B6&lt;='VALOR POR PL'!$P$5,IFERROR(INDEX('"INCC-FGV"'!$B$2:$B$800,MATCH(B6,'"INCC-FGV"'!$A$2:$A$800,0)),$K$2),$K$2)</f>
        <v/>
      </c>
      <c r="M6" s="128">
        <f>'CP RESUMO'!E28</f>
        <v/>
      </c>
      <c r="N6" s="129">
        <f>MAX(0,M6-M5)</f>
        <v/>
      </c>
      <c r="O6" s="12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HISTORICOS'!F28)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RESUMO'!F28</f>
        <v/>
      </c>
      <c r="N7" s="129">
        <f>MAX(0,M7-M6)</f>
        <v/>
      </c>
      <c r="O7" s="12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HISTORICOS'!G28)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RESUMO'!G28</f>
        <v/>
      </c>
      <c r="N8" s="129">
        <f>MAX(0,M8-M7)</f>
        <v/>
      </c>
      <c r="O8" s="12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HISTORICOS'!H28)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RESUMO'!H28</f>
        <v/>
      </c>
      <c r="N9" s="129">
        <f>MAX(0,M9-M8)</f>
        <v/>
      </c>
      <c r="O9" s="12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HISTORICOS'!I28)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RESUMO'!I28</f>
        <v/>
      </c>
      <c r="N10" s="129">
        <f>MAX(0,M10-M9)</f>
        <v/>
      </c>
      <c r="O10" s="12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HISTORICOS'!J28)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RESUMO'!J28</f>
        <v/>
      </c>
      <c r="N11" s="129">
        <f>MAX(0,M11-M10)</f>
        <v/>
      </c>
      <c r="O11" s="12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HISTORICOS'!K28)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RESUMO'!K28</f>
        <v/>
      </c>
      <c r="N12" s="129">
        <f>MAX(0,M12-M11)</f>
        <v/>
      </c>
      <c r="O12" s="12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HISTORICOS'!L28)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PL'!I34</f>
        <v/>
      </c>
      <c r="L13" s="50">
        <f>C13/IF(B13&lt;='VALOR POR PL'!$P$5,IFERROR(INDEX('"INCC-FGV"'!$B$2:$B$800,MATCH(B13,'"INCC-FGV"'!$A$2:$A$800,0)),$K$2),$K$2)</f>
        <v/>
      </c>
      <c r="M13" s="128">
        <f>'CP RESUMO'!L28</f>
        <v/>
      </c>
      <c r="N13" s="129">
        <f>MAX(0,M13-M12)</f>
        <v/>
      </c>
      <c r="O13" s="12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HISTORICOS'!M28)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RESUMO'!M28</f>
        <v/>
      </c>
      <c r="N14" s="129">
        <f>MAX(0,M14-M13)</f>
        <v/>
      </c>
      <c r="O14" s="12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HISTORICOS'!N28)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28">
        <f>'CP RESUMO'!N28</f>
        <v/>
      </c>
      <c r="N15" s="129">
        <f>MAX(0,M15-M14)</f>
        <v/>
      </c>
      <c r="O15" s="12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HISTORICOS'!O28)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RESUMO'!O28</f>
        <v/>
      </c>
      <c r="N16" s="129">
        <f>MAX(0,M16-M15)</f>
        <v/>
      </c>
      <c r="O16" s="12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HISTORICOS'!P28)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RESUMO'!P28</f>
        <v/>
      </c>
      <c r="N17" s="129">
        <f>MAX(0,M17-M16)</f>
        <v/>
      </c>
      <c r="O17" s="12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HISTORICOS'!Q28)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RESUMO'!Q28</f>
        <v/>
      </c>
      <c r="N18" s="129">
        <f>MAX(0,M18-M17)</f>
        <v/>
      </c>
      <c r="O18" s="12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HISTORICOS'!R28)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RESUMO'!R28</f>
        <v/>
      </c>
      <c r="N19" s="129">
        <f>MAX(0,M19-M18)</f>
        <v/>
      </c>
      <c r="O19" s="12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HISTORICOS'!S28)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RESUMO'!S28</f>
        <v/>
      </c>
      <c r="N20" s="129">
        <f>MAX(0,M20-M19)</f>
        <v/>
      </c>
      <c r="O20" s="12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HISTORICOS'!T28)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RESUMO'!T28</f>
        <v/>
      </c>
      <c r="N21" s="129">
        <f>MAX(0,M21-M20)</f>
        <v/>
      </c>
      <c r="O21" s="12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HISTORICOS'!U28)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RESUMO'!U28</f>
        <v/>
      </c>
      <c r="N22" s="129">
        <f>MAX(0,M22-M21)</f>
        <v/>
      </c>
      <c r="O22" s="12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HISTORICOS'!V28)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RESUMO'!V28</f>
        <v/>
      </c>
      <c r="N23" s="129">
        <f>MAX(0,M23-M22)</f>
        <v/>
      </c>
      <c r="O23" s="12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HISTORICOS'!W28)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Previsão informada mantida (decisão do usuário). Premissa: pedido 1 ano antes, 12 pagamentos.</t>
        </is>
      </c>
      <c r="L24" s="50">
        <f>C24/IF(B24&lt;='VALOR POR PL'!$P$5,IFERROR(INDEX('"INCC-FGV"'!$B$2:$B$800,MATCH(B24,'"INCC-FGV"'!$A$2:$A$800,0)),$K$2),$K$2)</f>
        <v/>
      </c>
      <c r="M24" s="128">
        <f>'CP RESUMO'!W28</f>
        <v/>
      </c>
      <c r="N24" s="129">
        <f>MAX(0,M24-M23)</f>
        <v/>
      </c>
      <c r="O24" s="12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HISTORICOS'!X28)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RESUMO'!X28</f>
        <v/>
      </c>
      <c r="N25" s="129">
        <f>MAX(0,M25-M24)</f>
        <v/>
      </c>
      <c r="O25" s="12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HISTORICOS'!Y28)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RESUMO'!Y28</f>
        <v/>
      </c>
      <c r="N26" s="129">
        <f>MAX(0,M26-M25)</f>
        <v/>
      </c>
      <c r="O26" s="12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HISTORICOS'!Z28)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RESUMO'!Z28</f>
        <v/>
      </c>
      <c r="N27" s="129">
        <f>MAX(0,M27-M26)</f>
        <v/>
      </c>
      <c r="O27" s="12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HISTORICOS'!AA28)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RESUMO'!AA28</f>
        <v/>
      </c>
      <c r="N28" s="129">
        <f>MAX(0,M28-M27)</f>
        <v/>
      </c>
      <c r="O28" s="12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HISTORICOS'!AB28)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RESUMO'!AB28</f>
        <v/>
      </c>
      <c r="N29" s="129">
        <f>MAX(0,M29-M28)</f>
        <v/>
      </c>
      <c r="O29" s="12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HISTORICOS'!AC28)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RESUMO'!AC28</f>
        <v/>
      </c>
      <c r="N30" s="129">
        <f>MAX(0,M30-M29)</f>
        <v/>
      </c>
      <c r="O30" s="12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HISTORICOS'!AD28)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RESUMO'!AD28</f>
        <v/>
      </c>
      <c r="N31" s="129">
        <f>MAX(0,M31-M30)</f>
        <v/>
      </c>
      <c r="O31" s="12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HISTORICOS'!AE28)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RESUMO'!AE28</f>
        <v/>
      </c>
      <c r="N32" s="129">
        <f>MAX(0,M32-M31)</f>
        <v/>
      </c>
      <c r="O32" s="12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HISTORICOS'!AF28)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RESUMO'!AF28</f>
        <v/>
      </c>
      <c r="N33" s="129">
        <f>MAX(0,M33-M32)</f>
        <v/>
      </c>
      <c r="O33" s="12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HISTORICOS'!AG28)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RESUMO'!AG28</f>
        <v/>
      </c>
      <c r="N34" s="129">
        <f>MAX(0,M34-M33)</f>
        <v/>
      </c>
      <c r="O34" s="12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HISTORICOS'!AH28)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RESUMO'!AH28</f>
        <v/>
      </c>
      <c r="N35" s="129">
        <f>MAX(0,M35-M34)</f>
        <v/>
      </c>
      <c r="O35" s="12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HISTORICOS'!AI28)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RESUMO'!AI28</f>
        <v/>
      </c>
      <c r="N36" s="129">
        <f>MAX(0,M36-M35)</f>
        <v/>
      </c>
      <c r="O36" s="12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HISTORICOS'!AJ28)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RESUMO'!AJ28</f>
        <v/>
      </c>
      <c r="N37" s="129">
        <f>MAX(0,M37-M36)</f>
        <v/>
      </c>
      <c r="O37" s="12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HISTORICOS'!AK28)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RESUMO'!AK28</f>
        <v/>
      </c>
      <c r="N38" s="129">
        <f>MAX(0,M38-M37)</f>
        <v/>
      </c>
      <c r="O38" s="12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HISTORICOS'!AL28)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RESUMO'!AL28</f>
        <v/>
      </c>
      <c r="N39" s="129">
        <f>MAX(0,M39-M38)</f>
        <v/>
      </c>
      <c r="O39" s="12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HISTORICOS'!AM28)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RESUMO'!AM28</f>
        <v/>
      </c>
      <c r="N40" s="129">
        <f>MAX(0,M40-M39)</f>
        <v/>
      </c>
      <c r="O40" s="12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HISTORICOS'!AN28)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RESUMO'!AN28</f>
        <v/>
      </c>
      <c r="N41" s="129">
        <f>MAX(0,M41-M40)</f>
        <v/>
      </c>
      <c r="O41" s="12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HISTORICOS'!AO28)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RESUMO'!AO28</f>
        <v/>
      </c>
      <c r="N42" s="129">
        <f>MAX(0,M42-M41)</f>
        <v/>
      </c>
      <c r="O42" s="12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HISTORICOS'!AP28)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RESUMO'!AP28</f>
        <v/>
      </c>
      <c r="N43" s="129">
        <f>MAX(0,M43-M42)</f>
        <v/>
      </c>
      <c r="O43" s="12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HISTORICOS'!AQ28)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RESUMO'!AQ28</f>
        <v/>
      </c>
      <c r="N44" s="129">
        <f>MAX(0,M44-M43)</f>
        <v/>
      </c>
      <c r="O44" s="12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HISTORICOS'!AR28)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RESUMO'!AR28</f>
        <v/>
      </c>
      <c r="N45" s="129">
        <f>MAX(0,M45-M44)</f>
        <v/>
      </c>
      <c r="O45" s="12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HISTORICOS'!AS28)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RESUMO'!AS28</f>
        <v/>
      </c>
      <c r="N46" s="129">
        <f>MAX(0,M46-M45)</f>
        <v/>
      </c>
      <c r="O46" s="12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HISTORICOS'!AT28)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RESUMO'!AT28</f>
        <v/>
      </c>
      <c r="N47" s="129">
        <f>MAX(0,M47-M46)</f>
        <v/>
      </c>
      <c r="O47" s="12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HISTORICOS'!AU28)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RESUMO'!AU28</f>
        <v/>
      </c>
      <c r="N48" s="129">
        <f>MAX(0,M48-M47)</f>
        <v/>
      </c>
      <c r="O48" s="12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HISTORICOS'!AV28)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RESUMO'!AV28</f>
        <v/>
      </c>
      <c r="N49" s="129">
        <f>MAX(0,M49-M48)</f>
        <v/>
      </c>
      <c r="O49" s="12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HISTORICOS'!AW28)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RESUMO'!AW28</f>
        <v/>
      </c>
      <c r="N50" s="129">
        <f>MAX(0,M50-M49)</f>
        <v/>
      </c>
      <c r="O50" s="12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HISTORICOS'!AX28)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RESUMO'!AX28</f>
        <v/>
      </c>
      <c r="N51" s="129">
        <f>MAX(0,M51-M50)</f>
        <v/>
      </c>
      <c r="O51" s="12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HISTORICOS'!AY28)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RESUMO'!AY28</f>
        <v/>
      </c>
      <c r="N52" s="129">
        <f>MAX(0,M52-M51)</f>
        <v/>
      </c>
      <c r="O52" s="12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HISTORICOS'!AZ28)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RESUMO'!AZ28</f>
        <v/>
      </c>
      <c r="N53" s="129">
        <f>MAX(0,M53-M52)</f>
        <v/>
      </c>
      <c r="O53" s="12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HISTORICOS'!BA28)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RESUMO'!BA28</f>
        <v/>
      </c>
      <c r="N54" s="129">
        <f>MAX(0,M54-M53)</f>
        <v/>
      </c>
      <c r="O54" s="12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HISTORICOS'!BB28)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RESUMO'!BB28</f>
        <v/>
      </c>
      <c r="N55" s="129">
        <f>MAX(0,M55-M54)</f>
        <v/>
      </c>
      <c r="O55" s="12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HISTORICOS'!BC28)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RESUMO'!BC28</f>
        <v/>
      </c>
      <c r="N56" s="129">
        <f>MAX(0,M56-M55)</f>
        <v/>
      </c>
      <c r="O56" s="12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HISTORICOS'!BD28)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RESUMO'!BD28</f>
        <v/>
      </c>
      <c r="N57" s="129">
        <f>MAX(0,M57-M56)</f>
        <v/>
      </c>
      <c r="O57" s="12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HISTORICOS'!BE28)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RESUMO'!BE28</f>
        <v/>
      </c>
      <c r="N58" s="129">
        <f>MAX(0,M58-M57)</f>
        <v/>
      </c>
      <c r="O58" s="12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HISTORICOS'!BF28)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RESUMO'!BF28</f>
        <v/>
      </c>
      <c r="N59" s="129">
        <f>MAX(0,M59-M58)</f>
        <v/>
      </c>
      <c r="O59" s="12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HISTORICOS'!BG28)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RESUMO'!BG28</f>
        <v/>
      </c>
      <c r="N60" s="129">
        <f>MAX(0,M60-M59)</f>
        <v/>
      </c>
      <c r="O60" s="12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HISTORICOS'!BH28)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RESUMO'!BH28</f>
        <v/>
      </c>
      <c r="N61" s="129">
        <f>MAX(0,M61-M60)</f>
        <v/>
      </c>
      <c r="O61" s="12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HISTORICOS'!BI28)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RESUMO'!BI28</f>
        <v/>
      </c>
      <c r="N62" s="129">
        <f>MAX(0,M62-M61)</f>
        <v/>
      </c>
      <c r="O62" s="12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HISTORICOS'!BJ28)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RESUMO'!BJ28</f>
        <v/>
      </c>
      <c r="N63" s="129">
        <f>MAX(0,M63-M62)</f>
        <v/>
      </c>
      <c r="O63" s="12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HISTORICOS'!BK28)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RESUMO'!BK28</f>
        <v/>
      </c>
      <c r="N64" s="129">
        <f>MAX(0,M64-M63)</f>
        <v/>
      </c>
      <c r="O64" s="12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HISTORICOS'!BL28)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RESUMO'!BL28</f>
        <v/>
      </c>
      <c r="N65" s="129">
        <f>MAX(0,M65-M64)</f>
        <v/>
      </c>
      <c r="O65" s="12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HISTORICOS'!BM28)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RESUMO'!BM28</f>
        <v/>
      </c>
      <c r="N66" s="129">
        <f>MAX(0,M66-M65)</f>
        <v/>
      </c>
      <c r="O66" s="12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HISTORICOS'!BN28)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RESUMO'!BN28</f>
        <v/>
      </c>
      <c r="N67" s="129">
        <f>MAX(0,M67-M66)</f>
        <v/>
      </c>
      <c r="O67" s="12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HISTORICOS'!BO28)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RESUMO'!BO28</f>
        <v/>
      </c>
      <c r="N68" s="129">
        <f>MAX(0,M68-M67)</f>
        <v/>
      </c>
      <c r="O68" s="12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HISTORICOS'!BP28)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RESUMO'!BP28</f>
        <v/>
      </c>
      <c r="N69" s="129">
        <f>MAX(0,M69-M68)</f>
        <v/>
      </c>
      <c r="O69" s="12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HISTORICOS'!BQ28)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RESUMO'!BQ28</f>
        <v/>
      </c>
      <c r="N70" s="129">
        <f>MAX(0,M70-M69)</f>
        <v/>
      </c>
      <c r="O70" s="12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HISTORICOS'!BR28)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RESUMO'!BR28</f>
        <v/>
      </c>
      <c r="N71" s="129">
        <f>MAX(0,M71-M70)</f>
        <v/>
      </c>
      <c r="O71" s="12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HISTORICOS'!BS28)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RESUMO'!BS28</f>
        <v/>
      </c>
      <c r="N72" s="129">
        <f>MAX(0,M72-M71)</f>
        <v/>
      </c>
      <c r="O72" s="12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HISTORICOS'!BT28)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RESUMO'!BT28</f>
        <v/>
      </c>
      <c r="N73" s="129">
        <f>MAX(0,M73-M72)</f>
        <v/>
      </c>
      <c r="O73" s="12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HISTORICOS'!BU28)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RESUMO'!BU28</f>
        <v/>
      </c>
      <c r="N74" s="129">
        <f>MAX(0,M74-M73)</f>
        <v/>
      </c>
      <c r="O74" s="12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HISTORICOS'!BV28)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RESUMO'!BV28</f>
        <v/>
      </c>
      <c r="N75" s="129">
        <f>MAX(0,M75-M74)</f>
        <v/>
      </c>
      <c r="O75" s="12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HISTORICOS'!BW28)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RESUMO'!BW28</f>
        <v/>
      </c>
      <c r="N76" s="129">
        <f>MAX(0,M76-M75)</f>
        <v/>
      </c>
      <c r="O76" s="12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HISTORICOS'!D29)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28">
        <f>'CP RESUMO'!D29</f>
        <v/>
      </c>
      <c r="N5" s="129" t="n">
        <v>0</v>
      </c>
      <c r="O5" s="12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HISTORICOS'!E29)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PL'!H35</f>
        <v/>
      </c>
      <c r="L6" s="50">
        <f>C6/IF(B6&lt;='VALOR POR PL'!$P$5,IFERROR(INDEX('"INCC-FGV"'!$B$2:$B$800,MATCH(B6,'"INCC-FGV"'!$A$2:$A$800,0)),$K$2),$K$2)</f>
        <v/>
      </c>
      <c r="M6" s="128">
        <f>'CP RESUMO'!E29</f>
        <v/>
      </c>
      <c r="N6" s="129">
        <f>MAX(0,M6-M5)</f>
        <v/>
      </c>
      <c r="O6" s="12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HISTORICOS'!F29)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RESUMO'!F29</f>
        <v/>
      </c>
      <c r="N7" s="129">
        <f>MAX(0,M7-M6)</f>
        <v/>
      </c>
      <c r="O7" s="12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HISTORICOS'!G29)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RESUMO'!G29</f>
        <v/>
      </c>
      <c r="N8" s="129">
        <f>MAX(0,M8-M7)</f>
        <v/>
      </c>
      <c r="O8" s="12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HISTORICOS'!H29)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RESUMO'!H29</f>
        <v/>
      </c>
      <c r="N9" s="129">
        <f>MAX(0,M9-M8)</f>
        <v/>
      </c>
      <c r="O9" s="12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HISTORICOS'!I29)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RESUMO'!I29</f>
        <v/>
      </c>
      <c r="N10" s="129">
        <f>MAX(0,M10-M9)</f>
        <v/>
      </c>
      <c r="O10" s="12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HISTORICOS'!J29)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RESUMO'!J29</f>
        <v/>
      </c>
      <c r="N11" s="129">
        <f>MAX(0,M11-M10)</f>
        <v/>
      </c>
      <c r="O11" s="12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HISTORICOS'!K29)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RESUMO'!K29</f>
        <v/>
      </c>
      <c r="N12" s="129">
        <f>MAX(0,M12-M11)</f>
        <v/>
      </c>
      <c r="O12" s="12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HISTORICOS'!L29)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PL'!I35</f>
        <v/>
      </c>
      <c r="L13" s="50">
        <f>C13/IF(B13&lt;='VALOR POR PL'!$P$5,IFERROR(INDEX('"INCC-FGV"'!$B$2:$B$800,MATCH(B13,'"INCC-FGV"'!$A$2:$A$800,0)),$K$2),$K$2)</f>
        <v/>
      </c>
      <c r="M13" s="128">
        <f>'CP RESUMO'!L29</f>
        <v/>
      </c>
      <c r="N13" s="129">
        <f>MAX(0,M13-M12)</f>
        <v/>
      </c>
      <c r="O13" s="12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HISTORICOS'!M29)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RESUMO'!M29</f>
        <v/>
      </c>
      <c r="N14" s="129">
        <f>MAX(0,M14-M13)</f>
        <v/>
      </c>
      <c r="O14" s="12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HISTORICOS'!N29)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28">
        <f>'CP RESUMO'!N29</f>
        <v/>
      </c>
      <c r="N15" s="129">
        <f>MAX(0,M15-M14)</f>
        <v/>
      </c>
      <c r="O15" s="12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HISTORICOS'!O29)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RESUMO'!O29</f>
        <v/>
      </c>
      <c r="N16" s="129">
        <f>MAX(0,M16-M15)</f>
        <v/>
      </c>
      <c r="O16" s="12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HISTORICOS'!P29)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RESUMO'!P29</f>
        <v/>
      </c>
      <c r="N17" s="129">
        <f>MAX(0,M17-M16)</f>
        <v/>
      </c>
      <c r="O17" s="12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HISTORICOS'!Q29)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RESUMO'!Q29</f>
        <v/>
      </c>
      <c r="N18" s="129">
        <f>MAX(0,M18-M17)</f>
        <v/>
      </c>
      <c r="O18" s="12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HISTORICOS'!R29)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RESUMO'!R29</f>
        <v/>
      </c>
      <c r="N19" s="129">
        <f>MAX(0,M19-M18)</f>
        <v/>
      </c>
      <c r="O19" s="12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HISTORICOS'!S29)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RESUMO'!S29</f>
        <v/>
      </c>
      <c r="N20" s="129">
        <f>MAX(0,M20-M19)</f>
        <v/>
      </c>
      <c r="O20" s="12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HISTORICOS'!T29)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RESUMO'!T29</f>
        <v/>
      </c>
      <c r="N21" s="129">
        <f>MAX(0,M21-M20)</f>
        <v/>
      </c>
      <c r="O21" s="12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HISTORICOS'!U29)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RESUMO'!U29</f>
        <v/>
      </c>
      <c r="N22" s="129">
        <f>MAX(0,M22-M21)</f>
        <v/>
      </c>
      <c r="O22" s="12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HISTORICOS'!V29)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RESUMO'!V29</f>
        <v/>
      </c>
      <c r="N23" s="129">
        <f>MAX(0,M23-M22)</f>
        <v/>
      </c>
      <c r="O23" s="12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HISTORICOS'!W29)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Previsão informada mantida (decisão do usuário). Premissa: 60% em 10 pagamentos + 40% por medição direta.</t>
        </is>
      </c>
      <c r="L24" s="50">
        <f>C24/IF(B24&lt;='VALOR POR PL'!$P$5,IFERROR(INDEX('"INCC-FGV"'!$B$2:$B$800,MATCH(B24,'"INCC-FGV"'!$A$2:$A$800,0)),$K$2),$K$2)</f>
        <v/>
      </c>
      <c r="M24" s="128">
        <f>'CP RESUMO'!W29</f>
        <v/>
      </c>
      <c r="N24" s="129">
        <f>MAX(0,M24-M23)</f>
        <v/>
      </c>
      <c r="O24" s="12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HISTORICOS'!X29)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RESUMO'!X29</f>
        <v/>
      </c>
      <c r="N25" s="129">
        <f>MAX(0,M25-M24)</f>
        <v/>
      </c>
      <c r="O25" s="12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HISTORICOS'!Y29)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RESUMO'!Y29</f>
        <v/>
      </c>
      <c r="N26" s="129">
        <f>MAX(0,M26-M25)</f>
        <v/>
      </c>
      <c r="O26" s="12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HISTORICOS'!Z29)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RESUMO'!Z29</f>
        <v/>
      </c>
      <c r="N27" s="129">
        <f>MAX(0,M27-M26)</f>
        <v/>
      </c>
      <c r="O27" s="12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HISTORICOS'!AA29)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RESUMO'!AA29</f>
        <v/>
      </c>
      <c r="N28" s="129">
        <f>MAX(0,M28-M27)</f>
        <v/>
      </c>
      <c r="O28" s="12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HISTORICOS'!AB29)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RESUMO'!AB29</f>
        <v/>
      </c>
      <c r="N29" s="129">
        <f>MAX(0,M29-M28)</f>
        <v/>
      </c>
      <c r="O29" s="12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HISTORICOS'!AC29)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RESUMO'!AC29</f>
        <v/>
      </c>
      <c r="N30" s="129">
        <f>MAX(0,M30-M29)</f>
        <v/>
      </c>
      <c r="O30" s="12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HISTORICOS'!AD29)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RESUMO'!AD29</f>
        <v/>
      </c>
      <c r="N31" s="129">
        <f>MAX(0,M31-M30)</f>
        <v/>
      </c>
      <c r="O31" s="12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HISTORICOS'!AE29)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RESUMO'!AE29</f>
        <v/>
      </c>
      <c r="N32" s="129">
        <f>MAX(0,M32-M31)</f>
        <v/>
      </c>
      <c r="O32" s="12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HISTORICOS'!AF29)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RESUMO'!AF29</f>
        <v/>
      </c>
      <c r="N33" s="129">
        <f>MAX(0,M33-M32)</f>
        <v/>
      </c>
      <c r="O33" s="12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HISTORICOS'!AG29)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RESUMO'!AG29</f>
        <v/>
      </c>
      <c r="N34" s="129">
        <f>MAX(0,M34-M33)</f>
        <v/>
      </c>
      <c r="O34" s="12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HISTORICOS'!AH29)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RESUMO'!AH29</f>
        <v/>
      </c>
      <c r="N35" s="129">
        <f>MAX(0,M35-M34)</f>
        <v/>
      </c>
      <c r="O35" s="12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HISTORICOS'!AI29)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RESUMO'!AI29</f>
        <v/>
      </c>
      <c r="N36" s="129">
        <f>MAX(0,M36-M35)</f>
        <v/>
      </c>
      <c r="O36" s="12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HISTORICOS'!AJ29)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RESUMO'!AJ29</f>
        <v/>
      </c>
      <c r="N37" s="129">
        <f>MAX(0,M37-M36)</f>
        <v/>
      </c>
      <c r="O37" s="12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HISTORICOS'!AK29)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RESUMO'!AK29</f>
        <v/>
      </c>
      <c r="N38" s="129">
        <f>MAX(0,M38-M37)</f>
        <v/>
      </c>
      <c r="O38" s="12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HISTORICOS'!AL29)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RESUMO'!AL29</f>
        <v/>
      </c>
      <c r="N39" s="129">
        <f>MAX(0,M39-M38)</f>
        <v/>
      </c>
      <c r="O39" s="12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HISTORICOS'!AM29)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RESUMO'!AM29</f>
        <v/>
      </c>
      <c r="N40" s="129">
        <f>MAX(0,M40-M39)</f>
        <v/>
      </c>
      <c r="O40" s="12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HISTORICOS'!AN29)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RESUMO'!AN29</f>
        <v/>
      </c>
      <c r="N41" s="129">
        <f>MAX(0,M41-M40)</f>
        <v/>
      </c>
      <c r="O41" s="12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HISTORICOS'!AO29)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RESUMO'!AO29</f>
        <v/>
      </c>
      <c r="N42" s="129">
        <f>MAX(0,M42-M41)</f>
        <v/>
      </c>
      <c r="O42" s="12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HISTORICOS'!AP29)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RESUMO'!AP29</f>
        <v/>
      </c>
      <c r="N43" s="129">
        <f>MAX(0,M43-M42)</f>
        <v/>
      </c>
      <c r="O43" s="12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HISTORICOS'!AQ29)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RESUMO'!AQ29</f>
        <v/>
      </c>
      <c r="N44" s="129">
        <f>MAX(0,M44-M43)</f>
        <v/>
      </c>
      <c r="O44" s="12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HISTORICOS'!AR29)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RESUMO'!AR29</f>
        <v/>
      </c>
      <c r="N45" s="129">
        <f>MAX(0,M45-M44)</f>
        <v/>
      </c>
      <c r="O45" s="12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HISTORICOS'!AS29)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RESUMO'!AS29</f>
        <v/>
      </c>
      <c r="N46" s="129">
        <f>MAX(0,M46-M45)</f>
        <v/>
      </c>
      <c r="O46" s="12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HISTORICOS'!AT29)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RESUMO'!AT29</f>
        <v/>
      </c>
      <c r="N47" s="129">
        <f>MAX(0,M47-M46)</f>
        <v/>
      </c>
      <c r="O47" s="12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HISTORICOS'!AU29)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RESUMO'!AU29</f>
        <v/>
      </c>
      <c r="N48" s="129">
        <f>MAX(0,M48-M47)</f>
        <v/>
      </c>
      <c r="O48" s="12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HISTORICOS'!AV29)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RESUMO'!AV29</f>
        <v/>
      </c>
      <c r="N49" s="129">
        <f>MAX(0,M49-M48)</f>
        <v/>
      </c>
      <c r="O49" s="12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HISTORICOS'!AW29)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RESUMO'!AW29</f>
        <v/>
      </c>
      <c r="N50" s="129">
        <f>MAX(0,M50-M49)</f>
        <v/>
      </c>
      <c r="O50" s="12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HISTORICOS'!AX29)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RESUMO'!AX29</f>
        <v/>
      </c>
      <c r="N51" s="129">
        <f>MAX(0,M51-M50)</f>
        <v/>
      </c>
      <c r="O51" s="12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HISTORICOS'!AY29)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RESUMO'!AY29</f>
        <v/>
      </c>
      <c r="N52" s="129">
        <f>MAX(0,M52-M51)</f>
        <v/>
      </c>
      <c r="O52" s="12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HISTORICOS'!AZ29)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RESUMO'!AZ29</f>
        <v/>
      </c>
      <c r="N53" s="129">
        <f>MAX(0,M53-M52)</f>
        <v/>
      </c>
      <c r="O53" s="12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HISTORICOS'!BA29)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RESUMO'!BA29</f>
        <v/>
      </c>
      <c r="N54" s="129">
        <f>MAX(0,M54-M53)</f>
        <v/>
      </c>
      <c r="O54" s="12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HISTORICOS'!BB29)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RESUMO'!BB29</f>
        <v/>
      </c>
      <c r="N55" s="129">
        <f>MAX(0,M55-M54)</f>
        <v/>
      </c>
      <c r="O55" s="12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HISTORICOS'!BC29)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RESUMO'!BC29</f>
        <v/>
      </c>
      <c r="N56" s="129">
        <f>MAX(0,M56-M55)</f>
        <v/>
      </c>
      <c r="O56" s="12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HISTORICOS'!BD29)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RESUMO'!BD29</f>
        <v/>
      </c>
      <c r="N57" s="129">
        <f>MAX(0,M57-M56)</f>
        <v/>
      </c>
      <c r="O57" s="12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HISTORICOS'!BE29)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RESUMO'!BE29</f>
        <v/>
      </c>
      <c r="N58" s="129">
        <f>MAX(0,M58-M57)</f>
        <v/>
      </c>
      <c r="O58" s="12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HISTORICOS'!BF29)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RESUMO'!BF29</f>
        <v/>
      </c>
      <c r="N59" s="129">
        <f>MAX(0,M59-M58)</f>
        <v/>
      </c>
      <c r="O59" s="12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HISTORICOS'!BG29)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RESUMO'!BG29</f>
        <v/>
      </c>
      <c r="N60" s="129">
        <f>MAX(0,M60-M59)</f>
        <v/>
      </c>
      <c r="O60" s="12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HISTORICOS'!BH29)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RESUMO'!BH29</f>
        <v/>
      </c>
      <c r="N61" s="129">
        <f>MAX(0,M61-M60)</f>
        <v/>
      </c>
      <c r="O61" s="12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HISTORICOS'!BI29)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RESUMO'!BI29</f>
        <v/>
      </c>
      <c r="N62" s="129">
        <f>MAX(0,M62-M61)</f>
        <v/>
      </c>
      <c r="O62" s="12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HISTORICOS'!BJ29)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RESUMO'!BJ29</f>
        <v/>
      </c>
      <c r="N63" s="129">
        <f>MAX(0,M63-M62)</f>
        <v/>
      </c>
      <c r="O63" s="12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HISTORICOS'!BK29)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RESUMO'!BK29</f>
        <v/>
      </c>
      <c r="N64" s="129">
        <f>MAX(0,M64-M63)</f>
        <v/>
      </c>
      <c r="O64" s="12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HISTORICOS'!BL29)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RESUMO'!BL29</f>
        <v/>
      </c>
      <c r="N65" s="129">
        <f>MAX(0,M65-M64)</f>
        <v/>
      </c>
      <c r="O65" s="12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HISTORICOS'!BM29)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RESUMO'!BM29</f>
        <v/>
      </c>
      <c r="N66" s="129">
        <f>MAX(0,M66-M65)</f>
        <v/>
      </c>
      <c r="O66" s="12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HISTORICOS'!BN29)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RESUMO'!BN29</f>
        <v/>
      </c>
      <c r="N67" s="129">
        <f>MAX(0,M67-M66)</f>
        <v/>
      </c>
      <c r="O67" s="12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HISTORICOS'!BO29)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RESUMO'!BO29</f>
        <v/>
      </c>
      <c r="N68" s="129">
        <f>MAX(0,M68-M67)</f>
        <v/>
      </c>
      <c r="O68" s="12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HISTORICOS'!BP29)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RESUMO'!BP29</f>
        <v/>
      </c>
      <c r="N69" s="129">
        <f>MAX(0,M69-M68)</f>
        <v/>
      </c>
      <c r="O69" s="12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HISTORICOS'!BQ29)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RESUMO'!BQ29</f>
        <v/>
      </c>
      <c r="N70" s="129">
        <f>MAX(0,M70-M69)</f>
        <v/>
      </c>
      <c r="O70" s="12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HISTORICOS'!BR29)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RESUMO'!BR29</f>
        <v/>
      </c>
      <c r="N71" s="129">
        <f>MAX(0,M71-M70)</f>
        <v/>
      </c>
      <c r="O71" s="12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HISTORICOS'!BS29)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RESUMO'!BS29</f>
        <v/>
      </c>
      <c r="N72" s="129">
        <f>MAX(0,M72-M71)</f>
        <v/>
      </c>
      <c r="O72" s="12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HISTORICOS'!BT29)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RESUMO'!BT29</f>
        <v/>
      </c>
      <c r="N73" s="129">
        <f>MAX(0,M73-M72)</f>
        <v/>
      </c>
      <c r="O73" s="12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HISTORICOS'!BU29)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RESUMO'!BU29</f>
        <v/>
      </c>
      <c r="N74" s="129">
        <f>MAX(0,M74-M73)</f>
        <v/>
      </c>
      <c r="O74" s="12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HISTORICOS'!BV29)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RESUMO'!BV29</f>
        <v/>
      </c>
      <c r="N75" s="129">
        <f>MAX(0,M75-M74)</f>
        <v/>
      </c>
      <c r="O75" s="12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HISTORICOS'!BW29)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RESUMO'!BW29</f>
        <v/>
      </c>
      <c r="N76" s="129">
        <f>MAX(0,M76-M75)</f>
        <v/>
      </c>
      <c r="O76" s="12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HISTORICOS'!D30)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28">
        <f>'CP RESUMO'!D30</f>
        <v/>
      </c>
      <c r="N5" s="129" t="n">
        <v>0</v>
      </c>
      <c r="O5" s="12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HISTORICOS'!E30)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PL'!H36</f>
        <v/>
      </c>
      <c r="L6" s="50">
        <f>C6/IF(B6&lt;='VALOR POR PL'!$P$5,IFERROR(INDEX('"INCC-FGV"'!$B$2:$B$800,MATCH(B6,'"INCC-FGV"'!$A$2:$A$800,0)),$K$2),$K$2)</f>
        <v/>
      </c>
      <c r="M6" s="128">
        <f>'CP RESUMO'!E30</f>
        <v/>
      </c>
      <c r="N6" s="129">
        <f>MAX(0,M6-M5)</f>
        <v/>
      </c>
      <c r="O6" s="12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HISTORICOS'!F30)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RESUMO'!F30</f>
        <v/>
      </c>
      <c r="N7" s="129">
        <f>MAX(0,M7-M6)</f>
        <v/>
      </c>
      <c r="O7" s="12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HISTORICOS'!G30)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RESUMO'!G30</f>
        <v/>
      </c>
      <c r="N8" s="129">
        <f>MAX(0,M8-M7)</f>
        <v/>
      </c>
      <c r="O8" s="12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HISTORICOS'!H30)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RESUMO'!H30</f>
        <v/>
      </c>
      <c r="N9" s="129">
        <f>MAX(0,M9-M8)</f>
        <v/>
      </c>
      <c r="O9" s="12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HISTORICOS'!I30)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RESUMO'!I30</f>
        <v/>
      </c>
      <c r="N10" s="129">
        <f>MAX(0,M10-M9)</f>
        <v/>
      </c>
      <c r="O10" s="12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HISTORICOS'!J30)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RESUMO'!J30</f>
        <v/>
      </c>
      <c r="N11" s="129">
        <f>MAX(0,M11-M10)</f>
        <v/>
      </c>
      <c r="O11" s="12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HISTORICOS'!K30)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RESUMO'!K30</f>
        <v/>
      </c>
      <c r="N12" s="129">
        <f>MAX(0,M12-M11)</f>
        <v/>
      </c>
      <c r="O12" s="12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HISTORICOS'!L30)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PL'!I36</f>
        <v/>
      </c>
      <c r="L13" s="50">
        <f>C13/IF(B13&lt;='VALOR POR PL'!$P$5,IFERROR(INDEX('"INCC-FGV"'!$B$2:$B$800,MATCH(B13,'"INCC-FGV"'!$A$2:$A$800,0)),$K$2),$K$2)</f>
        <v/>
      </c>
      <c r="M13" s="128">
        <f>'CP RESUMO'!L30</f>
        <v/>
      </c>
      <c r="N13" s="129">
        <f>MAX(0,M13-M12)</f>
        <v/>
      </c>
      <c r="O13" s="12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HISTORICOS'!M30)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RESUMO'!M30</f>
        <v/>
      </c>
      <c r="N14" s="129">
        <f>MAX(0,M14-M13)</f>
        <v/>
      </c>
      <c r="O14" s="12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HISTORICOS'!N30)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RESUMO'!N30</f>
        <v/>
      </c>
      <c r="N15" s="129">
        <f>MAX(0,M15-M14)</f>
        <v/>
      </c>
      <c r="O15" s="12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HISTORICOS'!O30)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RESUMO'!O30</f>
        <v/>
      </c>
      <c r="N16" s="129">
        <f>MAX(0,M16-M15)</f>
        <v/>
      </c>
      <c r="O16" s="12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HISTORICOS'!P30)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RESUMO'!P30</f>
        <v/>
      </c>
      <c r="N17" s="129">
        <f>MAX(0,M17-M16)</f>
        <v/>
      </c>
      <c r="O17" s="12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HISTORICOS'!Q30)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RESUMO'!Q30</f>
        <v/>
      </c>
      <c r="N18" s="129">
        <f>MAX(0,M18-M17)</f>
        <v/>
      </c>
      <c r="O18" s="12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HISTORICOS'!R30)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RESUMO'!R30</f>
        <v/>
      </c>
      <c r="N19" s="129">
        <f>MAX(0,M19-M18)</f>
        <v/>
      </c>
      <c r="O19" s="12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HISTORICOS'!S30)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RESUMO'!S30</f>
        <v/>
      </c>
      <c r="N20" s="129">
        <f>MAX(0,M20-M19)</f>
        <v/>
      </c>
      <c r="O20" s="12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HISTORICOS'!T30)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RESUMO'!T30</f>
        <v/>
      </c>
      <c r="N21" s="129">
        <f>MAX(0,M21-M20)</f>
        <v/>
      </c>
      <c r="O21" s="12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HISTORICOS'!U30)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RESUMO'!U30</f>
        <v/>
      </c>
      <c r="N22" s="129">
        <f>MAX(0,M22-M21)</f>
        <v/>
      </c>
      <c r="O22" s="12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HISTORICOS'!V30)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RESUMO'!V30</f>
        <v/>
      </c>
      <c r="N23" s="129">
        <f>MAX(0,M23-M22)</f>
        <v/>
      </c>
      <c r="O23" s="12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HISTORICOS'!W30)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RESUMO'!W30</f>
        <v/>
      </c>
      <c r="N24" s="129">
        <f>MAX(0,M24-M23)</f>
        <v/>
      </c>
      <c r="O24" s="12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HISTORICOS'!X30)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RESUMO'!X30</f>
        <v/>
      </c>
      <c r="N25" s="129">
        <f>MAX(0,M25-M24)</f>
        <v/>
      </c>
      <c r="O25" s="12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HISTORICOS'!Y30)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RESUMO'!Y30</f>
        <v/>
      </c>
      <c r="N26" s="129">
        <f>MAX(0,M26-M25)</f>
        <v/>
      </c>
      <c r="O26" s="12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HISTORICOS'!Z30)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RESUMO'!Z30</f>
        <v/>
      </c>
      <c r="N27" s="129">
        <f>MAX(0,M27-M26)</f>
        <v/>
      </c>
      <c r="O27" s="12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HISTORICOS'!AA30)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RESUMO'!AA30</f>
        <v/>
      </c>
      <c r="N28" s="129">
        <f>MAX(0,M28-M27)</f>
        <v/>
      </c>
      <c r="O28" s="12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HISTORICOS'!AB30)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RESUMO'!AB30</f>
        <v/>
      </c>
      <c r="N29" s="129">
        <f>MAX(0,M29-M28)</f>
        <v/>
      </c>
      <c r="O29" s="12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HISTORICOS'!AC30)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RESUMO'!AC30</f>
        <v/>
      </c>
      <c r="N30" s="129">
        <f>MAX(0,M30-M29)</f>
        <v/>
      </c>
      <c r="O30" s="12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HISTORICOS'!AD30)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RESUMO'!AD30</f>
        <v/>
      </c>
      <c r="N31" s="129">
        <f>MAX(0,M31-M30)</f>
        <v/>
      </c>
      <c r="O31" s="12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HISTORICOS'!AE30)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RESUMO'!AE30</f>
        <v/>
      </c>
      <c r="N32" s="129">
        <f>MAX(0,M32-M31)</f>
        <v/>
      </c>
      <c r="O32" s="12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HISTORICOS'!AF30)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RESUMO'!AF30</f>
        <v/>
      </c>
      <c r="N33" s="129">
        <f>MAX(0,M33-M32)</f>
        <v/>
      </c>
      <c r="O33" s="12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HISTORICOS'!AG30)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RESUMO'!AG30</f>
        <v/>
      </c>
      <c r="N34" s="129">
        <f>MAX(0,M34-M33)</f>
        <v/>
      </c>
      <c r="O34" s="12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HISTORICOS'!AH30)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RESUMO'!AH30</f>
        <v/>
      </c>
      <c r="N35" s="129">
        <f>MAX(0,M35-M34)</f>
        <v/>
      </c>
      <c r="O35" s="12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HISTORICOS'!AI30)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RESUMO'!AI30</f>
        <v/>
      </c>
      <c r="N36" s="129">
        <f>MAX(0,M36-M35)</f>
        <v/>
      </c>
      <c r="O36" s="12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HISTORICOS'!AJ30)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RESUMO'!AJ30</f>
        <v/>
      </c>
      <c r="N37" s="129">
        <f>MAX(0,M37-M36)</f>
        <v/>
      </c>
      <c r="O37" s="12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HISTORICOS'!AK30)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RESUMO'!AK30</f>
        <v/>
      </c>
      <c r="N38" s="129">
        <f>MAX(0,M38-M37)</f>
        <v/>
      </c>
      <c r="O38" s="12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HISTORICOS'!AL30)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RESUMO'!AL30</f>
        <v/>
      </c>
      <c r="N39" s="129">
        <f>MAX(0,M39-M38)</f>
        <v/>
      </c>
      <c r="O39" s="12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HISTORICOS'!AM30)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RESUMO'!AM30</f>
        <v/>
      </c>
      <c r="N40" s="129">
        <f>MAX(0,M40-M39)</f>
        <v/>
      </c>
      <c r="O40" s="12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HISTORICOS'!AN30)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RESUMO'!AN30</f>
        <v/>
      </c>
      <c r="N41" s="129">
        <f>MAX(0,M41-M40)</f>
        <v/>
      </c>
      <c r="O41" s="12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HISTORICOS'!AO30)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RESUMO'!AO30</f>
        <v/>
      </c>
      <c r="N42" s="129">
        <f>MAX(0,M42-M41)</f>
        <v/>
      </c>
      <c r="O42" s="12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HISTORICOS'!AP30)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RESUMO'!AP30</f>
        <v/>
      </c>
      <c r="N43" s="129">
        <f>MAX(0,M43-M42)</f>
        <v/>
      </c>
      <c r="O43" s="12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HISTORICOS'!AQ30)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RESUMO'!AQ30</f>
        <v/>
      </c>
      <c r="N44" s="129">
        <f>MAX(0,M44-M43)</f>
        <v/>
      </c>
      <c r="O44" s="12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HISTORICOS'!AR30)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RESUMO'!AR30</f>
        <v/>
      </c>
      <c r="N45" s="129">
        <f>MAX(0,M45-M44)</f>
        <v/>
      </c>
      <c r="O45" s="12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HISTORICOS'!AS30)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RESUMO'!AS30</f>
        <v/>
      </c>
      <c r="N46" s="129">
        <f>MAX(0,M46-M45)</f>
        <v/>
      </c>
      <c r="O46" s="12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HISTORICOS'!AT30)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RESUMO'!AT30</f>
        <v/>
      </c>
      <c r="N47" s="129">
        <f>MAX(0,M47-M46)</f>
        <v/>
      </c>
      <c r="O47" s="12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HISTORICOS'!AU30)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RESUMO'!AU30</f>
        <v/>
      </c>
      <c r="N48" s="129">
        <f>MAX(0,M48-M47)</f>
        <v/>
      </c>
      <c r="O48" s="12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HISTORICOS'!AV30)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RESUMO'!AV30</f>
        <v/>
      </c>
      <c r="N49" s="129">
        <f>MAX(0,M49-M48)</f>
        <v/>
      </c>
      <c r="O49" s="12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HISTORICOS'!AW30)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RESUMO'!AW30</f>
        <v/>
      </c>
      <c r="N50" s="129">
        <f>MAX(0,M50-M49)</f>
        <v/>
      </c>
      <c r="O50" s="12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HISTORICOS'!AX30)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RESUMO'!AX30</f>
        <v/>
      </c>
      <c r="N51" s="129">
        <f>MAX(0,M51-M50)</f>
        <v/>
      </c>
      <c r="O51" s="12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HISTORICOS'!AY30)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RESUMO'!AY30</f>
        <v/>
      </c>
      <c r="N52" s="129">
        <f>MAX(0,M52-M51)</f>
        <v/>
      </c>
      <c r="O52" s="12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HISTORICOS'!AZ30)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RESUMO'!AZ30</f>
        <v/>
      </c>
      <c r="N53" s="129">
        <f>MAX(0,M53-M52)</f>
        <v/>
      </c>
      <c r="O53" s="12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HISTORICOS'!BA30)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RESUMO'!BA30</f>
        <v/>
      </c>
      <c r="N54" s="129">
        <f>MAX(0,M54-M53)</f>
        <v/>
      </c>
      <c r="O54" s="12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HISTORICOS'!BB30)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RESUMO'!BB30</f>
        <v/>
      </c>
      <c r="N55" s="129">
        <f>MAX(0,M55-M54)</f>
        <v/>
      </c>
      <c r="O55" s="12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HISTORICOS'!BC30)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RESUMO'!BC30</f>
        <v/>
      </c>
      <c r="N56" s="129">
        <f>MAX(0,M56-M55)</f>
        <v/>
      </c>
      <c r="O56" s="12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HISTORICOS'!BD30)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RESUMO'!BD30</f>
        <v/>
      </c>
      <c r="N57" s="129">
        <f>MAX(0,M57-M56)</f>
        <v/>
      </c>
      <c r="O57" s="12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HISTORICOS'!BE30)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RESUMO'!BE30</f>
        <v/>
      </c>
      <c r="N58" s="129">
        <f>MAX(0,M58-M57)</f>
        <v/>
      </c>
      <c r="O58" s="12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HISTORICOS'!BF30)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RESUMO'!BF30</f>
        <v/>
      </c>
      <c r="N59" s="129">
        <f>MAX(0,M59-M58)</f>
        <v/>
      </c>
      <c r="O59" s="12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HISTORICOS'!BG30)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RESUMO'!BG30</f>
        <v/>
      </c>
      <c r="N60" s="129">
        <f>MAX(0,M60-M59)</f>
        <v/>
      </c>
      <c r="O60" s="12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HISTORICOS'!BH30)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RESUMO'!BH30</f>
        <v/>
      </c>
      <c r="N61" s="129">
        <f>MAX(0,M61-M60)</f>
        <v/>
      </c>
      <c r="O61" s="12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HISTORICOS'!BI30)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RESUMO'!BI30</f>
        <v/>
      </c>
      <c r="N62" s="129">
        <f>MAX(0,M62-M61)</f>
        <v/>
      </c>
      <c r="O62" s="12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HISTORICOS'!BJ30)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RESUMO'!BJ30</f>
        <v/>
      </c>
      <c r="N63" s="129">
        <f>MAX(0,M63-M62)</f>
        <v/>
      </c>
      <c r="O63" s="12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HISTORICOS'!BK30)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RESUMO'!BK30</f>
        <v/>
      </c>
      <c r="N64" s="129">
        <f>MAX(0,M64-M63)</f>
        <v/>
      </c>
      <c r="O64" s="12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HISTORICOS'!BL30)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RESUMO'!BL30</f>
        <v/>
      </c>
      <c r="N65" s="129">
        <f>MAX(0,M65-M64)</f>
        <v/>
      </c>
      <c r="O65" s="12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HISTORICOS'!BM30)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RESUMO'!BM30</f>
        <v/>
      </c>
      <c r="N66" s="129">
        <f>MAX(0,M66-M65)</f>
        <v/>
      </c>
      <c r="O66" s="12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HISTORICOS'!BN30)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RESUMO'!BN30</f>
        <v/>
      </c>
      <c r="N67" s="129">
        <f>MAX(0,M67-M66)</f>
        <v/>
      </c>
      <c r="O67" s="12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HISTORICOS'!BO30)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RESUMO'!BO30</f>
        <v/>
      </c>
      <c r="N68" s="129">
        <f>MAX(0,M68-M67)</f>
        <v/>
      </c>
      <c r="O68" s="12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HISTORICOS'!BP30)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RESUMO'!BP30</f>
        <v/>
      </c>
      <c r="N69" s="129">
        <f>MAX(0,M69-M68)</f>
        <v/>
      </c>
      <c r="O69" s="12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HISTORICOS'!BQ30)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RESUMO'!BQ30</f>
        <v/>
      </c>
      <c r="N70" s="129">
        <f>MAX(0,M70-M69)</f>
        <v/>
      </c>
      <c r="O70" s="12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HISTORICOS'!BR30)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RESUMO'!BR30</f>
        <v/>
      </c>
      <c r="N71" s="129">
        <f>MAX(0,M71-M70)</f>
        <v/>
      </c>
      <c r="O71" s="12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HISTORICOS'!BS30)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RESUMO'!BS30</f>
        <v/>
      </c>
      <c r="N72" s="129">
        <f>MAX(0,M72-M71)</f>
        <v/>
      </c>
      <c r="O72" s="12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HISTORICOS'!BT30)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RESUMO'!BT30</f>
        <v/>
      </c>
      <c r="N73" s="129">
        <f>MAX(0,M73-M72)</f>
        <v/>
      </c>
      <c r="O73" s="12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HISTORICOS'!BU30)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RESUMO'!BU30</f>
        <v/>
      </c>
      <c r="N74" s="129">
        <f>MAX(0,M74-M73)</f>
        <v/>
      </c>
      <c r="O74" s="12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HISTORICOS'!BV30)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RESUMO'!BV30</f>
        <v/>
      </c>
      <c r="N75" s="129">
        <f>MAX(0,M75-M74)</f>
        <v/>
      </c>
      <c r="O75" s="12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HISTORICOS'!BW30)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RESUMO'!BW30</f>
        <v/>
      </c>
      <c r="N76" s="129">
        <f>MAX(0,M76-M75)</f>
        <v/>
      </c>
      <c r="O76" s="12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HISTORICOS'!D31)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28">
        <f>'CP RESUMO'!D31</f>
        <v/>
      </c>
      <c r="N5" s="129" t="n">
        <v>0</v>
      </c>
      <c r="O5" s="12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HISTORICOS'!E31)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PL'!H37</f>
        <v/>
      </c>
      <c r="L6" s="50">
        <f>C6/IF(B6&lt;='VALOR POR PL'!$P$5,IFERROR(INDEX('"INCC-FGV"'!$B$2:$B$800,MATCH(B6,'"INCC-FGV"'!$A$2:$A$800,0)),$K$2),$K$2)</f>
        <v/>
      </c>
      <c r="M6" s="128">
        <f>'CP RESUMO'!E31</f>
        <v/>
      </c>
      <c r="N6" s="129">
        <f>MAX(0,M6-M5)</f>
        <v/>
      </c>
      <c r="O6" s="12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HISTORICOS'!F31)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RESUMO'!F31</f>
        <v/>
      </c>
      <c r="N7" s="129">
        <f>MAX(0,M7-M6)</f>
        <v/>
      </c>
      <c r="O7" s="12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HISTORICOS'!G31)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RESUMO'!G31</f>
        <v/>
      </c>
      <c r="N8" s="129">
        <f>MAX(0,M8-M7)</f>
        <v/>
      </c>
      <c r="O8" s="12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HISTORICOS'!H31)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RESUMO'!H31</f>
        <v/>
      </c>
      <c r="N9" s="129">
        <f>MAX(0,M9-M8)</f>
        <v/>
      </c>
      <c r="O9" s="12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HISTORICOS'!I31)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RESUMO'!I31</f>
        <v/>
      </c>
      <c r="N10" s="129">
        <f>MAX(0,M10-M9)</f>
        <v/>
      </c>
      <c r="O10" s="12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HISTORICOS'!J31)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RESUMO'!J31</f>
        <v/>
      </c>
      <c r="N11" s="129">
        <f>MAX(0,M11-M10)</f>
        <v/>
      </c>
      <c r="O11" s="12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HISTORICOS'!K31)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RESUMO'!K31</f>
        <v/>
      </c>
      <c r="N12" s="129">
        <f>MAX(0,M12-M11)</f>
        <v/>
      </c>
      <c r="O12" s="12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HISTORICOS'!L31)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PL'!I37</f>
        <v/>
      </c>
      <c r="L13" s="50">
        <f>C13/IF(B13&lt;='VALOR POR PL'!$P$5,IFERROR(INDEX('"INCC-FGV"'!$B$2:$B$800,MATCH(B13,'"INCC-FGV"'!$A$2:$A$800,0)),$K$2),$K$2)</f>
        <v/>
      </c>
      <c r="M13" s="128">
        <f>'CP RESUMO'!L31</f>
        <v/>
      </c>
      <c r="N13" s="129">
        <f>MAX(0,M13-M12)</f>
        <v/>
      </c>
      <c r="O13" s="12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HISTORICOS'!M31)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RESUMO'!M31</f>
        <v/>
      </c>
      <c r="N14" s="129">
        <f>MAX(0,M14-M13)</f>
        <v/>
      </c>
      <c r="O14" s="12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HISTORICOS'!N31)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RESUMO'!N31</f>
        <v/>
      </c>
      <c r="N15" s="129">
        <f>MAX(0,M15-M14)</f>
        <v/>
      </c>
      <c r="O15" s="12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HISTORICOS'!O31)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RESUMO'!O31</f>
        <v/>
      </c>
      <c r="N16" s="129">
        <f>MAX(0,M16-M15)</f>
        <v/>
      </c>
      <c r="O16" s="12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HISTORICOS'!P31)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RESUMO'!P31</f>
        <v/>
      </c>
      <c r="N17" s="129">
        <f>MAX(0,M17-M16)</f>
        <v/>
      </c>
      <c r="O17" s="12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HISTORICOS'!Q31)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RESUMO'!Q31</f>
        <v/>
      </c>
      <c r="N18" s="129">
        <f>MAX(0,M18-M17)</f>
        <v/>
      </c>
      <c r="O18" s="12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HISTORICOS'!R31)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RESUMO'!R31</f>
        <v/>
      </c>
      <c r="N19" s="129">
        <f>MAX(0,M19-M18)</f>
        <v/>
      </c>
      <c r="O19" s="12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HISTORICOS'!S31)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RESUMO'!S31</f>
        <v/>
      </c>
      <c r="N20" s="129">
        <f>MAX(0,M20-M19)</f>
        <v/>
      </c>
      <c r="O20" s="12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HISTORICOS'!T31)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RESUMO'!T31</f>
        <v/>
      </c>
      <c r="N21" s="129">
        <f>MAX(0,M21-M20)</f>
        <v/>
      </c>
      <c r="O21" s="12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HISTORICOS'!U31)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RESUMO'!U31</f>
        <v/>
      </c>
      <c r="N22" s="129">
        <f>MAX(0,M22-M21)</f>
        <v/>
      </c>
      <c r="O22" s="12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HISTORICOS'!V31)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RESUMO'!V31</f>
        <v/>
      </c>
      <c r="N23" s="129">
        <f>MAX(0,M23-M22)</f>
        <v/>
      </c>
      <c r="O23" s="12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HISTORICOS'!W31)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RESUMO'!W31</f>
        <v/>
      </c>
      <c r="N24" s="129">
        <f>MAX(0,M24-M23)</f>
        <v/>
      </c>
      <c r="O24" s="12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HISTORICOS'!X31)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RESUMO'!X31</f>
        <v/>
      </c>
      <c r="N25" s="129">
        <f>MAX(0,M25-M24)</f>
        <v/>
      </c>
      <c r="O25" s="12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HISTORICOS'!Y31)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RESUMO'!Y31</f>
        <v/>
      </c>
      <c r="N26" s="129">
        <f>MAX(0,M26-M25)</f>
        <v/>
      </c>
      <c r="O26" s="12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HISTORICOS'!Z31)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RESUMO'!Z31</f>
        <v/>
      </c>
      <c r="N27" s="129">
        <f>MAX(0,M27-M26)</f>
        <v/>
      </c>
      <c r="O27" s="12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HISTORICOS'!AA31)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RESUMO'!AA31</f>
        <v/>
      </c>
      <c r="N28" s="129">
        <f>MAX(0,M28-M27)</f>
        <v/>
      </c>
      <c r="O28" s="12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HISTORICOS'!AB31)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RESUMO'!AB31</f>
        <v/>
      </c>
      <c r="N29" s="129">
        <f>MAX(0,M29-M28)</f>
        <v/>
      </c>
      <c r="O29" s="12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HISTORICOS'!AC31)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RESUMO'!AC31</f>
        <v/>
      </c>
      <c r="N30" s="129">
        <f>MAX(0,M30-M29)</f>
        <v/>
      </c>
      <c r="O30" s="12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HISTORICOS'!AD31)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RESUMO'!AD31</f>
        <v/>
      </c>
      <c r="N31" s="129">
        <f>MAX(0,M31-M30)</f>
        <v/>
      </c>
      <c r="O31" s="12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HISTORICOS'!AE31)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RESUMO'!AE31</f>
        <v/>
      </c>
      <c r="N32" s="129">
        <f>MAX(0,M32-M31)</f>
        <v/>
      </c>
      <c r="O32" s="12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HISTORICOS'!AF31)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RESUMO'!AF31</f>
        <v/>
      </c>
      <c r="N33" s="129">
        <f>MAX(0,M33-M32)</f>
        <v/>
      </c>
      <c r="O33" s="12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HISTORICOS'!AG31)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RESUMO'!AG31</f>
        <v/>
      </c>
      <c r="N34" s="129">
        <f>MAX(0,M34-M33)</f>
        <v/>
      </c>
      <c r="O34" s="12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HISTORICOS'!AH31)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RESUMO'!AH31</f>
        <v/>
      </c>
      <c r="N35" s="129">
        <f>MAX(0,M35-M34)</f>
        <v/>
      </c>
      <c r="O35" s="12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HISTORICOS'!AI31)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RESUMO'!AI31</f>
        <v/>
      </c>
      <c r="N36" s="129">
        <f>MAX(0,M36-M35)</f>
        <v/>
      </c>
      <c r="O36" s="12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HISTORICOS'!AJ31)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RESUMO'!AJ31</f>
        <v/>
      </c>
      <c r="N37" s="129">
        <f>MAX(0,M37-M36)</f>
        <v/>
      </c>
      <c r="O37" s="12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HISTORICOS'!AK31)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RESUMO'!AK31</f>
        <v/>
      </c>
      <c r="N38" s="129">
        <f>MAX(0,M38-M37)</f>
        <v/>
      </c>
      <c r="O38" s="12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HISTORICOS'!AL31)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RESUMO'!AL31</f>
        <v/>
      </c>
      <c r="N39" s="129">
        <f>MAX(0,M39-M38)</f>
        <v/>
      </c>
      <c r="O39" s="12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HISTORICOS'!AM31)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RESUMO'!AM31</f>
        <v/>
      </c>
      <c r="N40" s="129">
        <f>MAX(0,M40-M39)</f>
        <v/>
      </c>
      <c r="O40" s="12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HISTORICOS'!AN31)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RESUMO'!AN31</f>
        <v/>
      </c>
      <c r="N41" s="129">
        <f>MAX(0,M41-M40)</f>
        <v/>
      </c>
      <c r="O41" s="12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HISTORICOS'!AO31)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RESUMO'!AO31</f>
        <v/>
      </c>
      <c r="N42" s="129">
        <f>MAX(0,M42-M41)</f>
        <v/>
      </c>
      <c r="O42" s="12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HISTORICOS'!AP31)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RESUMO'!AP31</f>
        <v/>
      </c>
      <c r="N43" s="129">
        <f>MAX(0,M43-M42)</f>
        <v/>
      </c>
      <c r="O43" s="12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HISTORICOS'!AQ31)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RESUMO'!AQ31</f>
        <v/>
      </c>
      <c r="N44" s="129">
        <f>MAX(0,M44-M43)</f>
        <v/>
      </c>
      <c r="O44" s="12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HISTORICOS'!AR31)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RESUMO'!AR31</f>
        <v/>
      </c>
      <c r="N45" s="129">
        <f>MAX(0,M45-M44)</f>
        <v/>
      </c>
      <c r="O45" s="12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HISTORICOS'!AS31)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RESUMO'!AS31</f>
        <v/>
      </c>
      <c r="N46" s="129">
        <f>MAX(0,M46-M45)</f>
        <v/>
      </c>
      <c r="O46" s="12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HISTORICOS'!AT31)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RESUMO'!AT31</f>
        <v/>
      </c>
      <c r="N47" s="129">
        <f>MAX(0,M47-M46)</f>
        <v/>
      </c>
      <c r="O47" s="12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HISTORICOS'!AU31)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RESUMO'!AU31</f>
        <v/>
      </c>
      <c r="N48" s="129">
        <f>MAX(0,M48-M47)</f>
        <v/>
      </c>
      <c r="O48" s="12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HISTORICOS'!AV31)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RESUMO'!AV31</f>
        <v/>
      </c>
      <c r="N49" s="129">
        <f>MAX(0,M49-M48)</f>
        <v/>
      </c>
      <c r="O49" s="12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HISTORICOS'!AW31)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RESUMO'!AW31</f>
        <v/>
      </c>
      <c r="N50" s="129">
        <f>MAX(0,M50-M49)</f>
        <v/>
      </c>
      <c r="O50" s="12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HISTORICOS'!AX31)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RESUMO'!AX31</f>
        <v/>
      </c>
      <c r="N51" s="129">
        <f>MAX(0,M51-M50)</f>
        <v/>
      </c>
      <c r="O51" s="12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HISTORICOS'!AY31)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RESUMO'!AY31</f>
        <v/>
      </c>
      <c r="N52" s="129">
        <f>MAX(0,M52-M51)</f>
        <v/>
      </c>
      <c r="O52" s="12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HISTORICOS'!AZ31)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RESUMO'!AZ31</f>
        <v/>
      </c>
      <c r="N53" s="129">
        <f>MAX(0,M53-M52)</f>
        <v/>
      </c>
      <c r="O53" s="12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HISTORICOS'!BA31)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RESUMO'!BA31</f>
        <v/>
      </c>
      <c r="N54" s="129">
        <f>MAX(0,M54-M53)</f>
        <v/>
      </c>
      <c r="O54" s="12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HISTORICOS'!BB31)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RESUMO'!BB31</f>
        <v/>
      </c>
      <c r="N55" s="129">
        <f>MAX(0,M55-M54)</f>
        <v/>
      </c>
      <c r="O55" s="12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HISTORICOS'!BC31)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RESUMO'!BC31</f>
        <v/>
      </c>
      <c r="N56" s="129">
        <f>MAX(0,M56-M55)</f>
        <v/>
      </c>
      <c r="O56" s="12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HISTORICOS'!BD31)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RESUMO'!BD31</f>
        <v/>
      </c>
      <c r="N57" s="129">
        <f>MAX(0,M57-M56)</f>
        <v/>
      </c>
      <c r="O57" s="12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HISTORICOS'!BE31)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RESUMO'!BE31</f>
        <v/>
      </c>
      <c r="N58" s="129">
        <f>MAX(0,M58-M57)</f>
        <v/>
      </c>
      <c r="O58" s="12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HISTORICOS'!BF31)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RESUMO'!BF31</f>
        <v/>
      </c>
      <c r="N59" s="129">
        <f>MAX(0,M59-M58)</f>
        <v/>
      </c>
      <c r="O59" s="12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HISTORICOS'!BG31)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RESUMO'!BG31</f>
        <v/>
      </c>
      <c r="N60" s="129">
        <f>MAX(0,M60-M59)</f>
        <v/>
      </c>
      <c r="O60" s="12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HISTORICOS'!BH31)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RESUMO'!BH31</f>
        <v/>
      </c>
      <c r="N61" s="129">
        <f>MAX(0,M61-M60)</f>
        <v/>
      </c>
      <c r="O61" s="12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HISTORICOS'!BI31)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RESUMO'!BI31</f>
        <v/>
      </c>
      <c r="N62" s="129">
        <f>MAX(0,M62-M61)</f>
        <v/>
      </c>
      <c r="O62" s="12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HISTORICOS'!BJ31)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RESUMO'!BJ31</f>
        <v/>
      </c>
      <c r="N63" s="129">
        <f>MAX(0,M63-M62)</f>
        <v/>
      </c>
      <c r="O63" s="12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HISTORICOS'!BK31)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RESUMO'!BK31</f>
        <v/>
      </c>
      <c r="N64" s="129">
        <f>MAX(0,M64-M63)</f>
        <v/>
      </c>
      <c r="O64" s="12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HISTORICOS'!BL31)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RESUMO'!BL31</f>
        <v/>
      </c>
      <c r="N65" s="129">
        <f>MAX(0,M65-M64)</f>
        <v/>
      </c>
      <c r="O65" s="12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HISTORICOS'!BM31)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RESUMO'!BM31</f>
        <v/>
      </c>
      <c r="N66" s="129">
        <f>MAX(0,M66-M65)</f>
        <v/>
      </c>
      <c r="O66" s="12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HISTORICOS'!BN31)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RESUMO'!BN31</f>
        <v/>
      </c>
      <c r="N67" s="129">
        <f>MAX(0,M67-M66)</f>
        <v/>
      </c>
      <c r="O67" s="12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HISTORICOS'!BO31)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RESUMO'!BO31</f>
        <v/>
      </c>
      <c r="N68" s="129">
        <f>MAX(0,M68-M67)</f>
        <v/>
      </c>
      <c r="O68" s="12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HISTORICOS'!BP31)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RESUMO'!BP31</f>
        <v/>
      </c>
      <c r="N69" s="129">
        <f>MAX(0,M69-M68)</f>
        <v/>
      </c>
      <c r="O69" s="12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HISTORICOS'!BQ31)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RESUMO'!BQ31</f>
        <v/>
      </c>
      <c r="N70" s="129">
        <f>MAX(0,M70-M69)</f>
        <v/>
      </c>
      <c r="O70" s="12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HISTORICOS'!BR31)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RESUMO'!BR31</f>
        <v/>
      </c>
      <c r="N71" s="129">
        <f>MAX(0,M71-M70)</f>
        <v/>
      </c>
      <c r="O71" s="12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HISTORICOS'!BS31)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RESUMO'!BS31</f>
        <v/>
      </c>
      <c r="N72" s="129">
        <f>MAX(0,M72-M71)</f>
        <v/>
      </c>
      <c r="O72" s="12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HISTORICOS'!BT31)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RESUMO'!BT31</f>
        <v/>
      </c>
      <c r="N73" s="129">
        <f>MAX(0,M73-M72)</f>
        <v/>
      </c>
      <c r="O73" s="12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HISTORICOS'!BU31)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RESUMO'!BU31</f>
        <v/>
      </c>
      <c r="N74" s="129">
        <f>MAX(0,M74-M73)</f>
        <v/>
      </c>
      <c r="O74" s="12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HISTORICOS'!BV31)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RESUMO'!BV31</f>
        <v/>
      </c>
      <c r="N75" s="129">
        <f>MAX(0,M75-M74)</f>
        <v/>
      </c>
      <c r="O75" s="12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HISTORICOS'!BW31)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RESUMO'!BW31</f>
        <v/>
      </c>
      <c r="N76" s="129">
        <f>MAX(0,M76-M75)</f>
        <v/>
      </c>
      <c r="O76" s="12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HISTORICOS'!D32)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28">
        <f>'CP RESUMO'!D32</f>
        <v/>
      </c>
      <c r="N5" s="129" t="n">
        <v>0</v>
      </c>
      <c r="O5" s="12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HISTORICOS'!E32)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PL'!H38</f>
        <v/>
      </c>
      <c r="L6" s="50">
        <f>C6/IF(B6&lt;='VALOR POR PL'!$P$5,IFERROR(INDEX('"INCC-FGV"'!$B$2:$B$800,MATCH(B6,'"INCC-FGV"'!$A$2:$A$800,0)),$K$2),$K$2)</f>
        <v/>
      </c>
      <c r="M6" s="128">
        <f>'CP RESUMO'!E32</f>
        <v/>
      </c>
      <c r="N6" s="129">
        <f>MAX(0,M6-M5)</f>
        <v/>
      </c>
      <c r="O6" s="12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HISTORICOS'!F32)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RESUMO'!F32</f>
        <v/>
      </c>
      <c r="N7" s="129">
        <f>MAX(0,M7-M6)</f>
        <v/>
      </c>
      <c r="O7" s="12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HISTORICOS'!G32)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RESUMO'!G32</f>
        <v/>
      </c>
      <c r="N8" s="129">
        <f>MAX(0,M8-M7)</f>
        <v/>
      </c>
      <c r="O8" s="12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HISTORICOS'!H32)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RESUMO'!H32</f>
        <v/>
      </c>
      <c r="N9" s="129">
        <f>MAX(0,M9-M8)</f>
        <v/>
      </c>
      <c r="O9" s="12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HISTORICOS'!I32)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RESUMO'!I32</f>
        <v/>
      </c>
      <c r="N10" s="129">
        <f>MAX(0,M10-M9)</f>
        <v/>
      </c>
      <c r="O10" s="12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HISTORICOS'!J32)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RESUMO'!J32</f>
        <v/>
      </c>
      <c r="N11" s="129">
        <f>MAX(0,M11-M10)</f>
        <v/>
      </c>
      <c r="O11" s="12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HISTORICOS'!K32)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RESUMO'!K32</f>
        <v/>
      </c>
      <c r="N12" s="129">
        <f>MAX(0,M12-M11)</f>
        <v/>
      </c>
      <c r="O12" s="12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HISTORICOS'!L32)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PL'!I38</f>
        <v/>
      </c>
      <c r="L13" s="50">
        <f>C13/IF(B13&lt;='VALOR POR PL'!$P$5,IFERROR(INDEX('"INCC-FGV"'!$B$2:$B$800,MATCH(B13,'"INCC-FGV"'!$A$2:$A$800,0)),$K$2),$K$2)</f>
        <v/>
      </c>
      <c r="M13" s="128">
        <f>'CP RESUMO'!L32</f>
        <v/>
      </c>
      <c r="N13" s="129">
        <f>MAX(0,M13-M12)</f>
        <v/>
      </c>
      <c r="O13" s="12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HISTORICOS'!M32)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RESUMO'!M32</f>
        <v/>
      </c>
      <c r="N14" s="129">
        <f>MAX(0,M14-M13)</f>
        <v/>
      </c>
      <c r="O14" s="12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HISTORICOS'!N32)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RESUMO'!N32</f>
        <v/>
      </c>
      <c r="N15" s="129">
        <f>MAX(0,M15-M14)</f>
        <v/>
      </c>
      <c r="O15" s="12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HISTORICOS'!O32)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RESUMO'!O32</f>
        <v/>
      </c>
      <c r="N16" s="129">
        <f>MAX(0,M16-M15)</f>
        <v/>
      </c>
      <c r="O16" s="12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HISTORICOS'!P32)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RESUMO'!P32</f>
        <v/>
      </c>
      <c r="N17" s="129">
        <f>MAX(0,M17-M16)</f>
        <v/>
      </c>
      <c r="O17" s="12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HISTORICOS'!Q32)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RESUMO'!Q32</f>
        <v/>
      </c>
      <c r="N18" s="129">
        <f>MAX(0,M18-M17)</f>
        <v/>
      </c>
      <c r="O18" s="12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HISTORICOS'!R32)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RESUMO'!R32</f>
        <v/>
      </c>
      <c r="N19" s="129">
        <f>MAX(0,M19-M18)</f>
        <v/>
      </c>
      <c r="O19" s="12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HISTORICOS'!S32)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RESUMO'!S32</f>
        <v/>
      </c>
      <c r="N20" s="129">
        <f>MAX(0,M20-M19)</f>
        <v/>
      </c>
      <c r="O20" s="12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HISTORICOS'!T32)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RESUMO'!T32</f>
        <v/>
      </c>
      <c r="N21" s="129">
        <f>MAX(0,M21-M20)</f>
        <v/>
      </c>
      <c r="O21" s="12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HISTORICOS'!U32)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RESUMO'!U32</f>
        <v/>
      </c>
      <c r="N22" s="129">
        <f>MAX(0,M22-M21)</f>
        <v/>
      </c>
      <c r="O22" s="12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HISTORICOS'!V32)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RESUMO'!V32</f>
        <v/>
      </c>
      <c r="N23" s="129">
        <f>MAX(0,M23-M22)</f>
        <v/>
      </c>
      <c r="O23" s="12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HISTORICOS'!W32)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RESUMO'!W32</f>
        <v/>
      </c>
      <c r="N24" s="129">
        <f>MAX(0,M24-M23)</f>
        <v/>
      </c>
      <c r="O24" s="12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HISTORICOS'!X32)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RESUMO'!X32</f>
        <v/>
      </c>
      <c r="N25" s="129">
        <f>MAX(0,M25-M24)</f>
        <v/>
      </c>
      <c r="O25" s="12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HISTORICOS'!Y32)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RESUMO'!Y32</f>
        <v/>
      </c>
      <c r="N26" s="129">
        <f>MAX(0,M26-M25)</f>
        <v/>
      </c>
      <c r="O26" s="12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HISTORICOS'!Z32)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RESUMO'!Z32</f>
        <v/>
      </c>
      <c r="N27" s="129">
        <f>MAX(0,M27-M26)</f>
        <v/>
      </c>
      <c r="O27" s="12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HISTORICOS'!AA32)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RESUMO'!AA32</f>
        <v/>
      </c>
      <c r="N28" s="129">
        <f>MAX(0,M28-M27)</f>
        <v/>
      </c>
      <c r="O28" s="12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HISTORICOS'!AB32)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RESUMO'!AB32</f>
        <v/>
      </c>
      <c r="N29" s="129">
        <f>MAX(0,M29-M28)</f>
        <v/>
      </c>
      <c r="O29" s="12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HISTORICOS'!AC32)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RESUMO'!AC32</f>
        <v/>
      </c>
      <c r="N30" s="129">
        <f>MAX(0,M30-M29)</f>
        <v/>
      </c>
      <c r="O30" s="12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HISTORICOS'!AD32)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RESUMO'!AD32</f>
        <v/>
      </c>
      <c r="N31" s="129">
        <f>MAX(0,M31-M30)</f>
        <v/>
      </c>
      <c r="O31" s="12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HISTORICOS'!AE32)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RESUMO'!AE32</f>
        <v/>
      </c>
      <c r="N32" s="129">
        <f>MAX(0,M32-M31)</f>
        <v/>
      </c>
      <c r="O32" s="12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HISTORICOS'!AF32)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RESUMO'!AF32</f>
        <v/>
      </c>
      <c r="N33" s="129">
        <f>MAX(0,M33-M32)</f>
        <v/>
      </c>
      <c r="O33" s="12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HISTORICOS'!AG32)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RESUMO'!AG32</f>
        <v/>
      </c>
      <c r="N34" s="129">
        <f>MAX(0,M34-M33)</f>
        <v/>
      </c>
      <c r="O34" s="12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HISTORICOS'!AH32)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RESUMO'!AH32</f>
        <v/>
      </c>
      <c r="N35" s="129">
        <f>MAX(0,M35-M34)</f>
        <v/>
      </c>
      <c r="O35" s="12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HISTORICOS'!AI32)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RESUMO'!AI32</f>
        <v/>
      </c>
      <c r="N36" s="129">
        <f>MAX(0,M36-M35)</f>
        <v/>
      </c>
      <c r="O36" s="12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HISTORICOS'!AJ32)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RESUMO'!AJ32</f>
        <v/>
      </c>
      <c r="N37" s="129">
        <f>MAX(0,M37-M36)</f>
        <v/>
      </c>
      <c r="O37" s="12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HISTORICOS'!AK32)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RESUMO'!AK32</f>
        <v/>
      </c>
      <c r="N38" s="129">
        <f>MAX(0,M38-M37)</f>
        <v/>
      </c>
      <c r="O38" s="12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HISTORICOS'!AL32)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RESUMO'!AL32</f>
        <v/>
      </c>
      <c r="N39" s="129">
        <f>MAX(0,M39-M38)</f>
        <v/>
      </c>
      <c r="O39" s="12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HISTORICOS'!AM32)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RESUMO'!AM32</f>
        <v/>
      </c>
      <c r="N40" s="129">
        <f>MAX(0,M40-M39)</f>
        <v/>
      </c>
      <c r="O40" s="12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HISTORICOS'!AN32)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RESUMO'!AN32</f>
        <v/>
      </c>
      <c r="N41" s="129">
        <f>MAX(0,M41-M40)</f>
        <v/>
      </c>
      <c r="O41" s="12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HISTORICOS'!AO32)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RESUMO'!AO32</f>
        <v/>
      </c>
      <c r="N42" s="129">
        <f>MAX(0,M42-M41)</f>
        <v/>
      </c>
      <c r="O42" s="12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HISTORICOS'!AP32)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RESUMO'!AP32</f>
        <v/>
      </c>
      <c r="N43" s="129">
        <f>MAX(0,M43-M42)</f>
        <v/>
      </c>
      <c r="O43" s="12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HISTORICOS'!AQ32)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RESUMO'!AQ32</f>
        <v/>
      </c>
      <c r="N44" s="129">
        <f>MAX(0,M44-M43)</f>
        <v/>
      </c>
      <c r="O44" s="12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HISTORICOS'!AR32)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RESUMO'!AR32</f>
        <v/>
      </c>
      <c r="N45" s="129">
        <f>MAX(0,M45-M44)</f>
        <v/>
      </c>
      <c r="O45" s="12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HISTORICOS'!AS32)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RESUMO'!AS32</f>
        <v/>
      </c>
      <c r="N46" s="129">
        <f>MAX(0,M46-M45)</f>
        <v/>
      </c>
      <c r="O46" s="12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HISTORICOS'!AT32)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RESUMO'!AT32</f>
        <v/>
      </c>
      <c r="N47" s="129">
        <f>MAX(0,M47-M46)</f>
        <v/>
      </c>
      <c r="O47" s="12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HISTORICOS'!AU32)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RESUMO'!AU32</f>
        <v/>
      </c>
      <c r="N48" s="129">
        <f>MAX(0,M48-M47)</f>
        <v/>
      </c>
      <c r="O48" s="12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HISTORICOS'!AV32)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RESUMO'!AV32</f>
        <v/>
      </c>
      <c r="N49" s="129">
        <f>MAX(0,M49-M48)</f>
        <v/>
      </c>
      <c r="O49" s="12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HISTORICOS'!AW32)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RESUMO'!AW32</f>
        <v/>
      </c>
      <c r="N50" s="129">
        <f>MAX(0,M50-M49)</f>
        <v/>
      </c>
      <c r="O50" s="12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HISTORICOS'!AX32)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RESUMO'!AX32</f>
        <v/>
      </c>
      <c r="N51" s="129">
        <f>MAX(0,M51-M50)</f>
        <v/>
      </c>
      <c r="O51" s="12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HISTORICOS'!AY32)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RESUMO'!AY32</f>
        <v/>
      </c>
      <c r="N52" s="129">
        <f>MAX(0,M52-M51)</f>
        <v/>
      </c>
      <c r="O52" s="12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HISTORICOS'!AZ32)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RESUMO'!AZ32</f>
        <v/>
      </c>
      <c r="N53" s="129">
        <f>MAX(0,M53-M52)</f>
        <v/>
      </c>
      <c r="O53" s="12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HISTORICOS'!BA32)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RESUMO'!BA32</f>
        <v/>
      </c>
      <c r="N54" s="129">
        <f>MAX(0,M54-M53)</f>
        <v/>
      </c>
      <c r="O54" s="12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HISTORICOS'!BB32)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RESUMO'!BB32</f>
        <v/>
      </c>
      <c r="N55" s="129">
        <f>MAX(0,M55-M54)</f>
        <v/>
      </c>
      <c r="O55" s="12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HISTORICOS'!BC32)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RESUMO'!BC32</f>
        <v/>
      </c>
      <c r="N56" s="129">
        <f>MAX(0,M56-M55)</f>
        <v/>
      </c>
      <c r="O56" s="12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HISTORICOS'!BD32)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RESUMO'!BD32</f>
        <v/>
      </c>
      <c r="N57" s="129">
        <f>MAX(0,M57-M56)</f>
        <v/>
      </c>
      <c r="O57" s="12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HISTORICOS'!BE32)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RESUMO'!BE32</f>
        <v/>
      </c>
      <c r="N58" s="129">
        <f>MAX(0,M58-M57)</f>
        <v/>
      </c>
      <c r="O58" s="12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HISTORICOS'!BF32)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RESUMO'!BF32</f>
        <v/>
      </c>
      <c r="N59" s="129">
        <f>MAX(0,M59-M58)</f>
        <v/>
      </c>
      <c r="O59" s="12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HISTORICOS'!BG32)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RESUMO'!BG32</f>
        <v/>
      </c>
      <c r="N60" s="129">
        <f>MAX(0,M60-M59)</f>
        <v/>
      </c>
      <c r="O60" s="12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HISTORICOS'!BH32)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RESUMO'!BH32</f>
        <v/>
      </c>
      <c r="N61" s="129">
        <f>MAX(0,M61-M60)</f>
        <v/>
      </c>
      <c r="O61" s="12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HISTORICOS'!BI32)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RESUMO'!BI32</f>
        <v/>
      </c>
      <c r="N62" s="129">
        <f>MAX(0,M62-M61)</f>
        <v/>
      </c>
      <c r="O62" s="12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HISTORICOS'!BJ32)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RESUMO'!BJ32</f>
        <v/>
      </c>
      <c r="N63" s="129">
        <f>MAX(0,M63-M62)</f>
        <v/>
      </c>
      <c r="O63" s="12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HISTORICOS'!BK32)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RESUMO'!BK32</f>
        <v/>
      </c>
      <c r="N64" s="129">
        <f>MAX(0,M64-M63)</f>
        <v/>
      </c>
      <c r="O64" s="12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HISTORICOS'!BL32)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RESUMO'!BL32</f>
        <v/>
      </c>
      <c r="N65" s="129">
        <f>MAX(0,M65-M64)</f>
        <v/>
      </c>
      <c r="O65" s="12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HISTORICOS'!BM32)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RESUMO'!BM32</f>
        <v/>
      </c>
      <c r="N66" s="129">
        <f>MAX(0,M66-M65)</f>
        <v/>
      </c>
      <c r="O66" s="12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HISTORICOS'!BN32)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RESUMO'!BN32</f>
        <v/>
      </c>
      <c r="N67" s="129">
        <f>MAX(0,M67-M66)</f>
        <v/>
      </c>
      <c r="O67" s="12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HISTORICOS'!BO32)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RESUMO'!BO32</f>
        <v/>
      </c>
      <c r="N68" s="129">
        <f>MAX(0,M68-M67)</f>
        <v/>
      </c>
      <c r="O68" s="12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HISTORICOS'!BP32)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RESUMO'!BP32</f>
        <v/>
      </c>
      <c r="N69" s="129">
        <f>MAX(0,M69-M68)</f>
        <v/>
      </c>
      <c r="O69" s="12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HISTORICOS'!BQ32)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RESUMO'!BQ32</f>
        <v/>
      </c>
      <c r="N70" s="129">
        <f>MAX(0,M70-M69)</f>
        <v/>
      </c>
      <c r="O70" s="12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HISTORICOS'!BR32)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RESUMO'!BR32</f>
        <v/>
      </c>
      <c r="N71" s="129">
        <f>MAX(0,M71-M70)</f>
        <v/>
      </c>
      <c r="O71" s="12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HISTORICOS'!BS32)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RESUMO'!BS32</f>
        <v/>
      </c>
      <c r="N72" s="129">
        <f>MAX(0,M72-M71)</f>
        <v/>
      </c>
      <c r="O72" s="12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HISTORICOS'!BT32)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RESUMO'!BT32</f>
        <v/>
      </c>
      <c r="N73" s="129">
        <f>MAX(0,M73-M72)</f>
        <v/>
      </c>
      <c r="O73" s="12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HISTORICOS'!BU32)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RESUMO'!BU32</f>
        <v/>
      </c>
      <c r="N74" s="129">
        <f>MAX(0,M74-M73)</f>
        <v/>
      </c>
      <c r="O74" s="12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HISTORICOS'!BV32)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RESUMO'!BV32</f>
        <v/>
      </c>
      <c r="N75" s="129">
        <f>MAX(0,M75-M74)</f>
        <v/>
      </c>
      <c r="O75" s="12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HISTORICOS'!BW32)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RESUMO'!BW32</f>
        <v/>
      </c>
      <c r="N76" s="129">
        <f>MAX(0,M76-M75)</f>
        <v/>
      </c>
      <c r="O76" s="12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HISTORICOS'!D33)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28">
        <f>'CP RESUMO'!D33</f>
        <v/>
      </c>
      <c r="N5" s="129" t="n">
        <v>0</v>
      </c>
      <c r="O5" s="12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HISTORICOS'!E33)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PL'!H39</f>
        <v/>
      </c>
      <c r="L6" s="50">
        <f>C6/IF(B6&lt;='VALOR POR PL'!$P$5,IFERROR(INDEX('"INCC-FGV"'!$B$2:$B$800,MATCH(B6,'"INCC-FGV"'!$A$2:$A$800,0)),$K$2),$K$2)</f>
        <v/>
      </c>
      <c r="M6" s="128">
        <f>'CP RESUMO'!E33</f>
        <v/>
      </c>
      <c r="N6" s="129">
        <f>MAX(0,M6-M5)</f>
        <v/>
      </c>
      <c r="O6" s="12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HISTORICOS'!F33)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RESUMO'!F33</f>
        <v/>
      </c>
      <c r="N7" s="129">
        <f>MAX(0,M7-M6)</f>
        <v/>
      </c>
      <c r="O7" s="12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HISTORICOS'!G33)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RESUMO'!G33</f>
        <v/>
      </c>
      <c r="N8" s="129">
        <f>MAX(0,M8-M7)</f>
        <v/>
      </c>
      <c r="O8" s="12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HISTORICOS'!H33)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RESUMO'!H33</f>
        <v/>
      </c>
      <c r="N9" s="129">
        <f>MAX(0,M9-M8)</f>
        <v/>
      </c>
      <c r="O9" s="12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HISTORICOS'!I33)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RESUMO'!I33</f>
        <v/>
      </c>
      <c r="N10" s="129">
        <f>MAX(0,M10-M9)</f>
        <v/>
      </c>
      <c r="O10" s="12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HISTORICOS'!J33)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RESUMO'!J33</f>
        <v/>
      </c>
      <c r="N11" s="129">
        <f>MAX(0,M11-M10)</f>
        <v/>
      </c>
      <c r="O11" s="12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HISTORICOS'!K33)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RESUMO'!K33</f>
        <v/>
      </c>
      <c r="N12" s="129">
        <f>MAX(0,M12-M11)</f>
        <v/>
      </c>
      <c r="O12" s="12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HISTORICOS'!L33)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PL'!I39</f>
        <v/>
      </c>
      <c r="L13" s="50">
        <f>C13/IF(B13&lt;='VALOR POR PL'!$P$5,IFERROR(INDEX('"INCC-FGV"'!$B$2:$B$800,MATCH(B13,'"INCC-FGV"'!$A$2:$A$800,0)),$K$2),$K$2)</f>
        <v/>
      </c>
      <c r="M13" s="128">
        <f>'CP RESUMO'!L33</f>
        <v/>
      </c>
      <c r="N13" s="129">
        <f>MAX(0,M13-M12)</f>
        <v/>
      </c>
      <c r="O13" s="12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HISTORICOS'!M33)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RESUMO'!M33</f>
        <v/>
      </c>
      <c r="N14" s="129">
        <f>MAX(0,M14-M13)</f>
        <v/>
      </c>
      <c r="O14" s="12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HISTORICOS'!N33)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RESUMO'!N33</f>
        <v/>
      </c>
      <c r="N15" s="129">
        <f>MAX(0,M15-M14)</f>
        <v/>
      </c>
      <c r="O15" s="12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HISTORICOS'!O33)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RESUMO'!O33</f>
        <v/>
      </c>
      <c r="N16" s="129">
        <f>MAX(0,M16-M15)</f>
        <v/>
      </c>
      <c r="O16" s="12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HISTORICOS'!P33)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RESUMO'!P33</f>
        <v/>
      </c>
      <c r="N17" s="129">
        <f>MAX(0,M17-M16)</f>
        <v/>
      </c>
      <c r="O17" s="12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HISTORICOS'!Q33)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RESUMO'!Q33</f>
        <v/>
      </c>
      <c r="N18" s="129">
        <f>MAX(0,M18-M17)</f>
        <v/>
      </c>
      <c r="O18" s="12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HISTORICOS'!R33)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RESUMO'!R33</f>
        <v/>
      </c>
      <c r="N19" s="129">
        <f>MAX(0,M19-M18)</f>
        <v/>
      </c>
      <c r="O19" s="12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HISTORICOS'!S33)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RESUMO'!S33</f>
        <v/>
      </c>
      <c r="N20" s="129">
        <f>MAX(0,M20-M19)</f>
        <v/>
      </c>
      <c r="O20" s="12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HISTORICOS'!T33)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RESUMO'!T33</f>
        <v/>
      </c>
      <c r="N21" s="129">
        <f>MAX(0,M21-M20)</f>
        <v/>
      </c>
      <c r="O21" s="12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HISTORICOS'!U33)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RESUMO'!U33</f>
        <v/>
      </c>
      <c r="N22" s="129">
        <f>MAX(0,M22-M21)</f>
        <v/>
      </c>
      <c r="O22" s="12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HISTORICOS'!V33)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RESUMO'!V33</f>
        <v/>
      </c>
      <c r="N23" s="129">
        <f>MAX(0,M23-M22)</f>
        <v/>
      </c>
      <c r="O23" s="12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HISTORICOS'!W33)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RESUMO'!W33</f>
        <v/>
      </c>
      <c r="N24" s="129">
        <f>MAX(0,M24-M23)</f>
        <v/>
      </c>
      <c r="O24" s="12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HISTORICOS'!X33)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RESUMO'!X33</f>
        <v/>
      </c>
      <c r="N25" s="129">
        <f>MAX(0,M25-M24)</f>
        <v/>
      </c>
      <c r="O25" s="12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HISTORICOS'!Y33)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RESUMO'!Y33</f>
        <v/>
      </c>
      <c r="N26" s="129">
        <f>MAX(0,M26-M25)</f>
        <v/>
      </c>
      <c r="O26" s="12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HISTORICOS'!Z33)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RESUMO'!Z33</f>
        <v/>
      </c>
      <c r="N27" s="129">
        <f>MAX(0,M27-M26)</f>
        <v/>
      </c>
      <c r="O27" s="12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HISTORICOS'!AA33)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RESUMO'!AA33</f>
        <v/>
      </c>
      <c r="N28" s="129">
        <f>MAX(0,M28-M27)</f>
        <v/>
      </c>
      <c r="O28" s="12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HISTORICOS'!AB33)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RESUMO'!AB33</f>
        <v/>
      </c>
      <c r="N29" s="129">
        <f>MAX(0,M29-M28)</f>
        <v/>
      </c>
      <c r="O29" s="12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HISTORICOS'!AC33)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RESUMO'!AC33</f>
        <v/>
      </c>
      <c r="N30" s="129">
        <f>MAX(0,M30-M29)</f>
        <v/>
      </c>
      <c r="O30" s="12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HISTORICOS'!AD33)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RESUMO'!AD33</f>
        <v/>
      </c>
      <c r="N31" s="129">
        <f>MAX(0,M31-M30)</f>
        <v/>
      </c>
      <c r="O31" s="12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HISTORICOS'!AE33)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RESUMO'!AE33</f>
        <v/>
      </c>
      <c r="N32" s="129">
        <f>MAX(0,M32-M31)</f>
        <v/>
      </c>
      <c r="O32" s="12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HISTORICOS'!AF33)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RESUMO'!AF33</f>
        <v/>
      </c>
      <c r="N33" s="129">
        <f>MAX(0,M33-M32)</f>
        <v/>
      </c>
      <c r="O33" s="12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HISTORICOS'!AG33)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RESUMO'!AG33</f>
        <v/>
      </c>
      <c r="N34" s="129">
        <f>MAX(0,M34-M33)</f>
        <v/>
      </c>
      <c r="O34" s="12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HISTORICOS'!AH33)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RESUMO'!AH33</f>
        <v/>
      </c>
      <c r="N35" s="129">
        <f>MAX(0,M35-M34)</f>
        <v/>
      </c>
      <c r="O35" s="12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HISTORICOS'!AI33)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RESUMO'!AI33</f>
        <v/>
      </c>
      <c r="N36" s="129">
        <f>MAX(0,M36-M35)</f>
        <v/>
      </c>
      <c r="O36" s="12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HISTORICOS'!AJ33)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RESUMO'!AJ33</f>
        <v/>
      </c>
      <c r="N37" s="129">
        <f>MAX(0,M37-M36)</f>
        <v/>
      </c>
      <c r="O37" s="12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HISTORICOS'!AK33)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RESUMO'!AK33</f>
        <v/>
      </c>
      <c r="N38" s="129">
        <f>MAX(0,M38-M37)</f>
        <v/>
      </c>
      <c r="O38" s="12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HISTORICOS'!AL33)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RESUMO'!AL33</f>
        <v/>
      </c>
      <c r="N39" s="129">
        <f>MAX(0,M39-M38)</f>
        <v/>
      </c>
      <c r="O39" s="12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HISTORICOS'!AM33)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RESUMO'!AM33</f>
        <v/>
      </c>
      <c r="N40" s="129">
        <f>MAX(0,M40-M39)</f>
        <v/>
      </c>
      <c r="O40" s="12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HISTORICOS'!AN33)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RESUMO'!AN33</f>
        <v/>
      </c>
      <c r="N41" s="129">
        <f>MAX(0,M41-M40)</f>
        <v/>
      </c>
      <c r="O41" s="12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HISTORICOS'!AO33)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RESUMO'!AO33</f>
        <v/>
      </c>
      <c r="N42" s="129">
        <f>MAX(0,M42-M41)</f>
        <v/>
      </c>
      <c r="O42" s="12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HISTORICOS'!AP33)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RESUMO'!AP33</f>
        <v/>
      </c>
      <c r="N43" s="129">
        <f>MAX(0,M43-M42)</f>
        <v/>
      </c>
      <c r="O43" s="12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HISTORICOS'!AQ33)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RESUMO'!AQ33</f>
        <v/>
      </c>
      <c r="N44" s="129">
        <f>MAX(0,M44-M43)</f>
        <v/>
      </c>
      <c r="O44" s="12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HISTORICOS'!AR33)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RESUMO'!AR33</f>
        <v/>
      </c>
      <c r="N45" s="129">
        <f>MAX(0,M45-M44)</f>
        <v/>
      </c>
      <c r="O45" s="12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HISTORICOS'!AS33)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RESUMO'!AS33</f>
        <v/>
      </c>
      <c r="N46" s="129">
        <f>MAX(0,M46-M45)</f>
        <v/>
      </c>
      <c r="O46" s="12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HISTORICOS'!AT33)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RESUMO'!AT33</f>
        <v/>
      </c>
      <c r="N47" s="129">
        <f>MAX(0,M47-M46)</f>
        <v/>
      </c>
      <c r="O47" s="12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HISTORICOS'!AU33)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RESUMO'!AU33</f>
        <v/>
      </c>
      <c r="N48" s="129">
        <f>MAX(0,M48-M47)</f>
        <v/>
      </c>
      <c r="O48" s="12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HISTORICOS'!AV33)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RESUMO'!AV33</f>
        <v/>
      </c>
      <c r="N49" s="129">
        <f>MAX(0,M49-M48)</f>
        <v/>
      </c>
      <c r="O49" s="12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HISTORICOS'!AW33)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RESUMO'!AW33</f>
        <v/>
      </c>
      <c r="N50" s="129">
        <f>MAX(0,M50-M49)</f>
        <v/>
      </c>
      <c r="O50" s="12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HISTORICOS'!AX33)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RESUMO'!AX33</f>
        <v/>
      </c>
      <c r="N51" s="129">
        <f>MAX(0,M51-M50)</f>
        <v/>
      </c>
      <c r="O51" s="12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HISTORICOS'!AY33)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RESUMO'!AY33</f>
        <v/>
      </c>
      <c r="N52" s="129">
        <f>MAX(0,M52-M51)</f>
        <v/>
      </c>
      <c r="O52" s="12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HISTORICOS'!AZ33)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RESUMO'!AZ33</f>
        <v/>
      </c>
      <c r="N53" s="129">
        <f>MAX(0,M53-M52)</f>
        <v/>
      </c>
      <c r="O53" s="12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HISTORICOS'!BA33)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RESUMO'!BA33</f>
        <v/>
      </c>
      <c r="N54" s="129">
        <f>MAX(0,M54-M53)</f>
        <v/>
      </c>
      <c r="O54" s="12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HISTORICOS'!BB33)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RESUMO'!BB33</f>
        <v/>
      </c>
      <c r="N55" s="129">
        <f>MAX(0,M55-M54)</f>
        <v/>
      </c>
      <c r="O55" s="12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HISTORICOS'!BC33)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RESUMO'!BC33</f>
        <v/>
      </c>
      <c r="N56" s="129">
        <f>MAX(0,M56-M55)</f>
        <v/>
      </c>
      <c r="O56" s="12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HISTORICOS'!BD33)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RESUMO'!BD33</f>
        <v/>
      </c>
      <c r="N57" s="129">
        <f>MAX(0,M57-M56)</f>
        <v/>
      </c>
      <c r="O57" s="12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HISTORICOS'!BE33)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RESUMO'!BE33</f>
        <v/>
      </c>
      <c r="N58" s="129">
        <f>MAX(0,M58-M57)</f>
        <v/>
      </c>
      <c r="O58" s="12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HISTORICOS'!BF33)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RESUMO'!BF33</f>
        <v/>
      </c>
      <c r="N59" s="129">
        <f>MAX(0,M59-M58)</f>
        <v/>
      </c>
      <c r="O59" s="12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HISTORICOS'!BG33)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RESUMO'!BG33</f>
        <v/>
      </c>
      <c r="N60" s="129">
        <f>MAX(0,M60-M59)</f>
        <v/>
      </c>
      <c r="O60" s="12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HISTORICOS'!BH33)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RESUMO'!BH33</f>
        <v/>
      </c>
      <c r="N61" s="129">
        <f>MAX(0,M61-M60)</f>
        <v/>
      </c>
      <c r="O61" s="12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HISTORICOS'!BI33)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RESUMO'!BI33</f>
        <v/>
      </c>
      <c r="N62" s="129">
        <f>MAX(0,M62-M61)</f>
        <v/>
      </c>
      <c r="O62" s="12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HISTORICOS'!BJ33)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RESUMO'!BJ33</f>
        <v/>
      </c>
      <c r="N63" s="129">
        <f>MAX(0,M63-M62)</f>
        <v/>
      </c>
      <c r="O63" s="12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HISTORICOS'!BK33)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RESUMO'!BK33</f>
        <v/>
      </c>
      <c r="N64" s="129">
        <f>MAX(0,M64-M63)</f>
        <v/>
      </c>
      <c r="O64" s="12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HISTORICOS'!BL33)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RESUMO'!BL33</f>
        <v/>
      </c>
      <c r="N65" s="129">
        <f>MAX(0,M65-M64)</f>
        <v/>
      </c>
      <c r="O65" s="12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HISTORICOS'!BM33)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RESUMO'!BM33</f>
        <v/>
      </c>
      <c r="N66" s="129">
        <f>MAX(0,M66-M65)</f>
        <v/>
      </c>
      <c r="O66" s="12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HISTORICOS'!BN33)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RESUMO'!BN33</f>
        <v/>
      </c>
      <c r="N67" s="129">
        <f>MAX(0,M67-M66)</f>
        <v/>
      </c>
      <c r="O67" s="12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HISTORICOS'!BO33)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RESUMO'!BO33</f>
        <v/>
      </c>
      <c r="N68" s="129">
        <f>MAX(0,M68-M67)</f>
        <v/>
      </c>
      <c r="O68" s="12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HISTORICOS'!BP33)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RESUMO'!BP33</f>
        <v/>
      </c>
      <c r="N69" s="129">
        <f>MAX(0,M69-M68)</f>
        <v/>
      </c>
      <c r="O69" s="12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HISTORICOS'!BQ33)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RESUMO'!BQ33</f>
        <v/>
      </c>
      <c r="N70" s="129">
        <f>MAX(0,M70-M69)</f>
        <v/>
      </c>
      <c r="O70" s="12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HISTORICOS'!BR33)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RESUMO'!BR33</f>
        <v/>
      </c>
      <c r="N71" s="129">
        <f>MAX(0,M71-M70)</f>
        <v/>
      </c>
      <c r="O71" s="12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HISTORICOS'!BS33)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RESUMO'!BS33</f>
        <v/>
      </c>
      <c r="N72" s="129">
        <f>MAX(0,M72-M71)</f>
        <v/>
      </c>
      <c r="O72" s="12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HISTORICOS'!BT33)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RESUMO'!BT33</f>
        <v/>
      </c>
      <c r="N73" s="129">
        <f>MAX(0,M73-M72)</f>
        <v/>
      </c>
      <c r="O73" s="12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HISTORICOS'!BU33)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RESUMO'!BU33</f>
        <v/>
      </c>
      <c r="N74" s="129">
        <f>MAX(0,M74-M73)</f>
        <v/>
      </c>
      <c r="O74" s="12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HISTORICOS'!BV33)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RESUMO'!BV33</f>
        <v/>
      </c>
      <c r="N75" s="129">
        <f>MAX(0,M75-M74)</f>
        <v/>
      </c>
      <c r="O75" s="12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HISTORICOS'!BW33)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RESUMO'!BW33</f>
        <v/>
      </c>
      <c r="N76" s="129">
        <f>MAX(0,M76-M75)</f>
        <v/>
      </c>
      <c r="O76" s="12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HISTORICOS'!D34)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28">
        <f>'CP RESUMO'!D34</f>
        <v/>
      </c>
      <c r="N5" s="129" t="n">
        <v>0</v>
      </c>
      <c r="O5" s="12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HISTORICOS'!E34)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PL'!H40</f>
        <v/>
      </c>
      <c r="L6" s="50">
        <f>C6/IF(B6&lt;='VALOR POR PL'!$P$5,IFERROR(INDEX('"INCC-FGV"'!$B$2:$B$800,MATCH(B6,'"INCC-FGV"'!$A$2:$A$800,0)),$K$2),$K$2)</f>
        <v/>
      </c>
      <c r="M6" s="128">
        <f>'CP RESUMO'!E34</f>
        <v/>
      </c>
      <c r="N6" s="129">
        <f>MAX(0,M6-M5)</f>
        <v/>
      </c>
      <c r="O6" s="12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HISTORICOS'!F34)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RESUMO'!F34</f>
        <v/>
      </c>
      <c r="N7" s="129">
        <f>MAX(0,M7-M6)</f>
        <v/>
      </c>
      <c r="O7" s="12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HISTORICOS'!G34)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RESUMO'!G34</f>
        <v/>
      </c>
      <c r="N8" s="129">
        <f>MAX(0,M8-M7)</f>
        <v/>
      </c>
      <c r="O8" s="12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HISTORICOS'!H34)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RESUMO'!H34</f>
        <v/>
      </c>
      <c r="N9" s="129">
        <f>MAX(0,M9-M8)</f>
        <v/>
      </c>
      <c r="O9" s="12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HISTORICOS'!I34)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RESUMO'!I34</f>
        <v/>
      </c>
      <c r="N10" s="129">
        <f>MAX(0,M10-M9)</f>
        <v/>
      </c>
      <c r="O10" s="12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HISTORICOS'!J34)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RESUMO'!J34</f>
        <v/>
      </c>
      <c r="N11" s="129">
        <f>MAX(0,M11-M10)</f>
        <v/>
      </c>
      <c r="O11" s="12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HISTORICOS'!K34)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RESUMO'!K34</f>
        <v/>
      </c>
      <c r="N12" s="129">
        <f>MAX(0,M12-M11)</f>
        <v/>
      </c>
      <c r="O12" s="12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HISTORICOS'!L34)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PL'!I40</f>
        <v/>
      </c>
      <c r="L13" s="50">
        <f>C13/IF(B13&lt;='VALOR POR PL'!$P$5,IFERROR(INDEX('"INCC-FGV"'!$B$2:$B$800,MATCH(B13,'"INCC-FGV"'!$A$2:$A$800,0)),$K$2),$K$2)</f>
        <v/>
      </c>
      <c r="M13" s="128">
        <f>'CP RESUMO'!L34</f>
        <v/>
      </c>
      <c r="N13" s="129">
        <f>MAX(0,M13-M12)</f>
        <v/>
      </c>
      <c r="O13" s="12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HISTORICOS'!M34)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RESUMO'!M34</f>
        <v/>
      </c>
      <c r="N14" s="129">
        <f>MAX(0,M14-M13)</f>
        <v/>
      </c>
      <c r="O14" s="12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HISTORICOS'!N34)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RESUMO'!N34</f>
        <v/>
      </c>
      <c r="N15" s="129">
        <f>MAX(0,M15-M14)</f>
        <v/>
      </c>
      <c r="O15" s="12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HISTORICOS'!O34)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RESUMO'!O34</f>
        <v/>
      </c>
      <c r="N16" s="129">
        <f>MAX(0,M16-M15)</f>
        <v/>
      </c>
      <c r="O16" s="12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HISTORICOS'!P34)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RESUMO'!P34</f>
        <v/>
      </c>
      <c r="N17" s="129">
        <f>MAX(0,M17-M16)</f>
        <v/>
      </c>
      <c r="O17" s="12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HISTORICOS'!Q34)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RESUMO'!Q34</f>
        <v/>
      </c>
      <c r="N18" s="129">
        <f>MAX(0,M18-M17)</f>
        <v/>
      </c>
      <c r="O18" s="12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HISTORICOS'!R34)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RESUMO'!R34</f>
        <v/>
      </c>
      <c r="N19" s="129">
        <f>MAX(0,M19-M18)</f>
        <v/>
      </c>
      <c r="O19" s="12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HISTORICOS'!S34)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RESUMO'!S34</f>
        <v/>
      </c>
      <c r="N20" s="129">
        <f>MAX(0,M20-M19)</f>
        <v/>
      </c>
      <c r="O20" s="12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HISTORICOS'!T34)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RESUMO'!T34</f>
        <v/>
      </c>
      <c r="N21" s="129">
        <f>MAX(0,M21-M20)</f>
        <v/>
      </c>
      <c r="O21" s="12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HISTORICOS'!U34)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RESUMO'!U34</f>
        <v/>
      </c>
      <c r="N22" s="129">
        <f>MAX(0,M22-M21)</f>
        <v/>
      </c>
      <c r="O22" s="12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HISTORICOS'!V34)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RESUMO'!V34</f>
        <v/>
      </c>
      <c r="N23" s="129">
        <f>MAX(0,M23-M22)</f>
        <v/>
      </c>
      <c r="O23" s="12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HISTORICOS'!W34)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RESUMO'!W34</f>
        <v/>
      </c>
      <c r="N24" s="129">
        <f>MAX(0,M24-M23)</f>
        <v/>
      </c>
      <c r="O24" s="12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HISTORICOS'!X34)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RESUMO'!X34</f>
        <v/>
      </c>
      <c r="N25" s="129">
        <f>MAX(0,M25-M24)</f>
        <v/>
      </c>
      <c r="O25" s="12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HISTORICOS'!Y34)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RESUMO'!Y34</f>
        <v/>
      </c>
      <c r="N26" s="129">
        <f>MAX(0,M26-M25)</f>
        <v/>
      </c>
      <c r="O26" s="12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HISTORICOS'!Z34)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RESUMO'!Z34</f>
        <v/>
      </c>
      <c r="N27" s="129">
        <f>MAX(0,M27-M26)</f>
        <v/>
      </c>
      <c r="O27" s="12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HISTORICOS'!AA34)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RESUMO'!AA34</f>
        <v/>
      </c>
      <c r="N28" s="129">
        <f>MAX(0,M28-M27)</f>
        <v/>
      </c>
      <c r="O28" s="12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HISTORICOS'!AB34)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RESUMO'!AB34</f>
        <v/>
      </c>
      <c r="N29" s="129">
        <f>MAX(0,M29-M28)</f>
        <v/>
      </c>
      <c r="O29" s="12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HISTORICOS'!AC34)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RESUMO'!AC34</f>
        <v/>
      </c>
      <c r="N30" s="129">
        <f>MAX(0,M30-M29)</f>
        <v/>
      </c>
      <c r="O30" s="12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HISTORICOS'!AD34)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RESUMO'!AD34</f>
        <v/>
      </c>
      <c r="N31" s="129">
        <f>MAX(0,M31-M30)</f>
        <v/>
      </c>
      <c r="O31" s="12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HISTORICOS'!AE34)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RESUMO'!AE34</f>
        <v/>
      </c>
      <c r="N32" s="129">
        <f>MAX(0,M32-M31)</f>
        <v/>
      </c>
      <c r="O32" s="12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HISTORICOS'!AF34)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RESUMO'!AF34</f>
        <v/>
      </c>
      <c r="N33" s="129">
        <f>MAX(0,M33-M32)</f>
        <v/>
      </c>
      <c r="O33" s="12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HISTORICOS'!AG34)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RESUMO'!AG34</f>
        <v/>
      </c>
      <c r="N34" s="129">
        <f>MAX(0,M34-M33)</f>
        <v/>
      </c>
      <c r="O34" s="12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HISTORICOS'!AH34)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RESUMO'!AH34</f>
        <v/>
      </c>
      <c r="N35" s="129">
        <f>MAX(0,M35-M34)</f>
        <v/>
      </c>
      <c r="O35" s="12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HISTORICOS'!AI34)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RESUMO'!AI34</f>
        <v/>
      </c>
      <c r="N36" s="129">
        <f>MAX(0,M36-M35)</f>
        <v/>
      </c>
      <c r="O36" s="12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HISTORICOS'!AJ34)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RESUMO'!AJ34</f>
        <v/>
      </c>
      <c r="N37" s="129">
        <f>MAX(0,M37-M36)</f>
        <v/>
      </c>
      <c r="O37" s="12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HISTORICOS'!AK34)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RESUMO'!AK34</f>
        <v/>
      </c>
      <c r="N38" s="129">
        <f>MAX(0,M38-M37)</f>
        <v/>
      </c>
      <c r="O38" s="12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HISTORICOS'!AL34)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RESUMO'!AL34</f>
        <v/>
      </c>
      <c r="N39" s="129">
        <f>MAX(0,M39-M38)</f>
        <v/>
      </c>
      <c r="O39" s="12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HISTORICOS'!AM34)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RESUMO'!AM34</f>
        <v/>
      </c>
      <c r="N40" s="129">
        <f>MAX(0,M40-M39)</f>
        <v/>
      </c>
      <c r="O40" s="12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HISTORICOS'!AN34)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RESUMO'!AN34</f>
        <v/>
      </c>
      <c r="N41" s="129">
        <f>MAX(0,M41-M40)</f>
        <v/>
      </c>
      <c r="O41" s="12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HISTORICOS'!AO34)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RESUMO'!AO34</f>
        <v/>
      </c>
      <c r="N42" s="129">
        <f>MAX(0,M42-M41)</f>
        <v/>
      </c>
      <c r="O42" s="12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HISTORICOS'!AP34)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RESUMO'!AP34</f>
        <v/>
      </c>
      <c r="N43" s="129">
        <f>MAX(0,M43-M42)</f>
        <v/>
      </c>
      <c r="O43" s="12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HISTORICOS'!AQ34)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RESUMO'!AQ34</f>
        <v/>
      </c>
      <c r="N44" s="129">
        <f>MAX(0,M44-M43)</f>
        <v/>
      </c>
      <c r="O44" s="12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HISTORICOS'!AR34)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RESUMO'!AR34</f>
        <v/>
      </c>
      <c r="N45" s="129">
        <f>MAX(0,M45-M44)</f>
        <v/>
      </c>
      <c r="O45" s="12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HISTORICOS'!AS34)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RESUMO'!AS34</f>
        <v/>
      </c>
      <c r="N46" s="129">
        <f>MAX(0,M46-M45)</f>
        <v/>
      </c>
      <c r="O46" s="12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HISTORICOS'!AT34)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RESUMO'!AT34</f>
        <v/>
      </c>
      <c r="N47" s="129">
        <f>MAX(0,M47-M46)</f>
        <v/>
      </c>
      <c r="O47" s="12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HISTORICOS'!AU34)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RESUMO'!AU34</f>
        <v/>
      </c>
      <c r="N48" s="129">
        <f>MAX(0,M48-M47)</f>
        <v/>
      </c>
      <c r="O48" s="12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HISTORICOS'!AV34)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RESUMO'!AV34</f>
        <v/>
      </c>
      <c r="N49" s="129">
        <f>MAX(0,M49-M48)</f>
        <v/>
      </c>
      <c r="O49" s="12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HISTORICOS'!AW34)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RESUMO'!AW34</f>
        <v/>
      </c>
      <c r="N50" s="129">
        <f>MAX(0,M50-M49)</f>
        <v/>
      </c>
      <c r="O50" s="12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HISTORICOS'!AX34)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RESUMO'!AX34</f>
        <v/>
      </c>
      <c r="N51" s="129">
        <f>MAX(0,M51-M50)</f>
        <v/>
      </c>
      <c r="O51" s="12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HISTORICOS'!AY34)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RESUMO'!AY34</f>
        <v/>
      </c>
      <c r="N52" s="129">
        <f>MAX(0,M52-M51)</f>
        <v/>
      </c>
      <c r="O52" s="12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HISTORICOS'!AZ34)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RESUMO'!AZ34</f>
        <v/>
      </c>
      <c r="N53" s="129">
        <f>MAX(0,M53-M52)</f>
        <v/>
      </c>
      <c r="O53" s="12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HISTORICOS'!BA34)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RESUMO'!BA34</f>
        <v/>
      </c>
      <c r="N54" s="129">
        <f>MAX(0,M54-M53)</f>
        <v/>
      </c>
      <c r="O54" s="12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HISTORICOS'!BB34)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RESUMO'!BB34</f>
        <v/>
      </c>
      <c r="N55" s="129">
        <f>MAX(0,M55-M54)</f>
        <v/>
      </c>
      <c r="O55" s="12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HISTORICOS'!BC34)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RESUMO'!BC34</f>
        <v/>
      </c>
      <c r="N56" s="129">
        <f>MAX(0,M56-M55)</f>
        <v/>
      </c>
      <c r="O56" s="12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HISTORICOS'!BD34)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RESUMO'!BD34</f>
        <v/>
      </c>
      <c r="N57" s="129">
        <f>MAX(0,M57-M56)</f>
        <v/>
      </c>
      <c r="O57" s="12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HISTORICOS'!BE34)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RESUMO'!BE34</f>
        <v/>
      </c>
      <c r="N58" s="129">
        <f>MAX(0,M58-M57)</f>
        <v/>
      </c>
      <c r="O58" s="12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HISTORICOS'!BF34)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RESUMO'!BF34</f>
        <v/>
      </c>
      <c r="N59" s="129">
        <f>MAX(0,M59-M58)</f>
        <v/>
      </c>
      <c r="O59" s="12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HISTORICOS'!BG34)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RESUMO'!BG34</f>
        <v/>
      </c>
      <c r="N60" s="129">
        <f>MAX(0,M60-M59)</f>
        <v/>
      </c>
      <c r="O60" s="12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HISTORICOS'!BH34)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RESUMO'!BH34</f>
        <v/>
      </c>
      <c r="N61" s="129">
        <f>MAX(0,M61-M60)</f>
        <v/>
      </c>
      <c r="O61" s="12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HISTORICOS'!BI34)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RESUMO'!BI34</f>
        <v/>
      </c>
      <c r="N62" s="129">
        <f>MAX(0,M62-M61)</f>
        <v/>
      </c>
      <c r="O62" s="12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HISTORICOS'!BJ34)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RESUMO'!BJ34</f>
        <v/>
      </c>
      <c r="N63" s="129">
        <f>MAX(0,M63-M62)</f>
        <v/>
      </c>
      <c r="O63" s="12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HISTORICOS'!BK34)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RESUMO'!BK34</f>
        <v/>
      </c>
      <c r="N64" s="129">
        <f>MAX(0,M64-M63)</f>
        <v/>
      </c>
      <c r="O64" s="12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HISTORICOS'!BL34)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RESUMO'!BL34</f>
        <v/>
      </c>
      <c r="N65" s="129">
        <f>MAX(0,M65-M64)</f>
        <v/>
      </c>
      <c r="O65" s="12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HISTORICOS'!BM34)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RESUMO'!BM34</f>
        <v/>
      </c>
      <c r="N66" s="129">
        <f>MAX(0,M66-M65)</f>
        <v/>
      </c>
      <c r="O66" s="12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HISTORICOS'!BN34)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RESUMO'!BN34</f>
        <v/>
      </c>
      <c r="N67" s="129">
        <f>MAX(0,M67-M66)</f>
        <v/>
      </c>
      <c r="O67" s="12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HISTORICOS'!BO34)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RESUMO'!BO34</f>
        <v/>
      </c>
      <c r="N68" s="129">
        <f>MAX(0,M68-M67)</f>
        <v/>
      </c>
      <c r="O68" s="12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HISTORICOS'!BP34)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RESUMO'!BP34</f>
        <v/>
      </c>
      <c r="N69" s="129">
        <f>MAX(0,M69-M68)</f>
        <v/>
      </c>
      <c r="O69" s="12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HISTORICOS'!BQ34)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RESUMO'!BQ34</f>
        <v/>
      </c>
      <c r="N70" s="129">
        <f>MAX(0,M70-M69)</f>
        <v/>
      </c>
      <c r="O70" s="12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HISTORICOS'!BR34)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RESUMO'!BR34</f>
        <v/>
      </c>
      <c r="N71" s="129">
        <f>MAX(0,M71-M70)</f>
        <v/>
      </c>
      <c r="O71" s="12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HISTORICOS'!BS34)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RESUMO'!BS34</f>
        <v/>
      </c>
      <c r="N72" s="129">
        <f>MAX(0,M72-M71)</f>
        <v/>
      </c>
      <c r="O72" s="12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HISTORICOS'!BT34)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RESUMO'!BT34</f>
        <v/>
      </c>
      <c r="N73" s="129">
        <f>MAX(0,M73-M72)</f>
        <v/>
      </c>
      <c r="O73" s="12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HISTORICOS'!BU34)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RESUMO'!BU34</f>
        <v/>
      </c>
      <c r="N74" s="129">
        <f>MAX(0,M74-M73)</f>
        <v/>
      </c>
      <c r="O74" s="12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HISTORICOS'!BV34)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RESUMO'!BV34</f>
        <v/>
      </c>
      <c r="N75" s="129">
        <f>MAX(0,M75-M74)</f>
        <v/>
      </c>
      <c r="O75" s="12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HISTORICOS'!BW34)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RESUMO'!BW34</f>
        <v/>
      </c>
      <c r="N76" s="129">
        <f>MAX(0,M76-M75)</f>
        <v/>
      </c>
      <c r="O76" s="12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HISTORICOS'!D35)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28">
        <f>'CP RESUMO'!D35</f>
        <v/>
      </c>
      <c r="N5" s="129" t="n">
        <v>0</v>
      </c>
      <c r="O5" s="12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HISTORICOS'!E35)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PL'!H41</f>
        <v/>
      </c>
      <c r="L6" s="50">
        <f>C6/IF(B6&lt;='VALOR POR PL'!$P$5,IFERROR(INDEX('"INCC-FGV"'!$B$2:$B$800,MATCH(B6,'"INCC-FGV"'!$A$2:$A$800,0)),$K$2),$K$2)</f>
        <v/>
      </c>
      <c r="M6" s="128">
        <f>'CP RESUMO'!E35</f>
        <v/>
      </c>
      <c r="N6" s="129">
        <f>MAX(0,M6-M5)</f>
        <v/>
      </c>
      <c r="O6" s="12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HISTORICOS'!F35)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RESUMO'!F35</f>
        <v/>
      </c>
      <c r="N7" s="129">
        <f>MAX(0,M7-M6)</f>
        <v/>
      </c>
      <c r="O7" s="12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HISTORICOS'!G35)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RESUMO'!G35</f>
        <v/>
      </c>
      <c r="N8" s="129">
        <f>MAX(0,M8-M7)</f>
        <v/>
      </c>
      <c r="O8" s="12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HISTORICOS'!H35)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RESUMO'!H35</f>
        <v/>
      </c>
      <c r="N9" s="129">
        <f>MAX(0,M9-M8)</f>
        <v/>
      </c>
      <c r="O9" s="12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HISTORICOS'!I35)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RESUMO'!I35</f>
        <v/>
      </c>
      <c r="N10" s="129">
        <f>MAX(0,M10-M9)</f>
        <v/>
      </c>
      <c r="O10" s="12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HISTORICOS'!J35)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RESUMO'!J35</f>
        <v/>
      </c>
      <c r="N11" s="129">
        <f>MAX(0,M11-M10)</f>
        <v/>
      </c>
      <c r="O11" s="12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HISTORICOS'!K35)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RESUMO'!K35</f>
        <v/>
      </c>
      <c r="N12" s="129">
        <f>MAX(0,M12-M11)</f>
        <v/>
      </c>
      <c r="O12" s="12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HISTORICOS'!L35)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PL'!I41</f>
        <v/>
      </c>
      <c r="L13" s="50">
        <f>C13/IF(B13&lt;='VALOR POR PL'!$P$5,IFERROR(INDEX('"INCC-FGV"'!$B$2:$B$800,MATCH(B13,'"INCC-FGV"'!$A$2:$A$800,0)),$K$2),$K$2)</f>
        <v/>
      </c>
      <c r="M13" s="128">
        <f>'CP RESUMO'!L35</f>
        <v/>
      </c>
      <c r="N13" s="129">
        <f>MAX(0,M13-M12)</f>
        <v/>
      </c>
      <c r="O13" s="12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HISTORICOS'!M35)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RESUMO'!M35</f>
        <v/>
      </c>
      <c r="N14" s="129">
        <f>MAX(0,M14-M13)</f>
        <v/>
      </c>
      <c r="O14" s="12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HISTORICOS'!N35)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RESUMO'!N35</f>
        <v/>
      </c>
      <c r="N15" s="129">
        <f>MAX(0,M15-M14)</f>
        <v/>
      </c>
      <c r="O15" s="12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HISTORICOS'!O35)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RESUMO'!O35</f>
        <v/>
      </c>
      <c r="N16" s="129">
        <f>MAX(0,M16-M15)</f>
        <v/>
      </c>
      <c r="O16" s="12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HISTORICOS'!P35)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RESUMO'!P35</f>
        <v/>
      </c>
      <c r="N17" s="129">
        <f>MAX(0,M17-M16)</f>
        <v/>
      </c>
      <c r="O17" s="12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HISTORICOS'!Q35)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RESUMO'!Q35</f>
        <v/>
      </c>
      <c r="N18" s="129">
        <f>MAX(0,M18-M17)</f>
        <v/>
      </c>
      <c r="O18" s="12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HISTORICOS'!R35)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RESUMO'!R35</f>
        <v/>
      </c>
      <c r="N19" s="129">
        <f>MAX(0,M19-M18)</f>
        <v/>
      </c>
      <c r="O19" s="12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HISTORICOS'!S35)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RESUMO'!S35</f>
        <v/>
      </c>
      <c r="N20" s="129">
        <f>MAX(0,M20-M19)</f>
        <v/>
      </c>
      <c r="O20" s="12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HISTORICOS'!T35)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RESUMO'!T35</f>
        <v/>
      </c>
      <c r="N21" s="129">
        <f>MAX(0,M21-M20)</f>
        <v/>
      </c>
      <c r="O21" s="12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HISTORICOS'!U35)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RESUMO'!U35</f>
        <v/>
      </c>
      <c r="N22" s="129">
        <f>MAX(0,M22-M21)</f>
        <v/>
      </c>
      <c r="O22" s="12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HISTORICOS'!V35)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RESUMO'!V35</f>
        <v/>
      </c>
      <c r="N23" s="129">
        <f>MAX(0,M23-M22)</f>
        <v/>
      </c>
      <c r="O23" s="12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HISTORICOS'!W35)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RESUMO'!W35</f>
        <v/>
      </c>
      <c r="N24" s="129">
        <f>MAX(0,M24-M23)</f>
        <v/>
      </c>
      <c r="O24" s="12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HISTORICOS'!X35)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RESUMO'!X35</f>
        <v/>
      </c>
      <c r="N25" s="129">
        <f>MAX(0,M25-M24)</f>
        <v/>
      </c>
      <c r="O25" s="12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HISTORICOS'!Y35)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RESUMO'!Y35</f>
        <v/>
      </c>
      <c r="N26" s="129">
        <f>MAX(0,M26-M25)</f>
        <v/>
      </c>
      <c r="O26" s="12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HISTORICOS'!Z35)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RESUMO'!Z35</f>
        <v/>
      </c>
      <c r="N27" s="129">
        <f>MAX(0,M27-M26)</f>
        <v/>
      </c>
      <c r="O27" s="12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HISTORICOS'!AA35)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RESUMO'!AA35</f>
        <v/>
      </c>
      <c r="N28" s="129">
        <f>MAX(0,M28-M27)</f>
        <v/>
      </c>
      <c r="O28" s="12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HISTORICOS'!AB35)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RESUMO'!AB35</f>
        <v/>
      </c>
      <c r="N29" s="129">
        <f>MAX(0,M29-M28)</f>
        <v/>
      </c>
      <c r="O29" s="12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HISTORICOS'!AC35)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RESUMO'!AC35</f>
        <v/>
      </c>
      <c r="N30" s="129">
        <f>MAX(0,M30-M29)</f>
        <v/>
      </c>
      <c r="O30" s="12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HISTORICOS'!AD35)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RESUMO'!AD35</f>
        <v/>
      </c>
      <c r="N31" s="129">
        <f>MAX(0,M31-M30)</f>
        <v/>
      </c>
      <c r="O31" s="12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HISTORICOS'!AE35)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RESUMO'!AE35</f>
        <v/>
      </c>
      <c r="N32" s="129">
        <f>MAX(0,M32-M31)</f>
        <v/>
      </c>
      <c r="O32" s="12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HISTORICOS'!AF35)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RESUMO'!AF35</f>
        <v/>
      </c>
      <c r="N33" s="129">
        <f>MAX(0,M33-M32)</f>
        <v/>
      </c>
      <c r="O33" s="12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HISTORICOS'!AG35)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RESUMO'!AG35</f>
        <v/>
      </c>
      <c r="N34" s="129">
        <f>MAX(0,M34-M33)</f>
        <v/>
      </c>
      <c r="O34" s="12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HISTORICOS'!AH35)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RESUMO'!AH35</f>
        <v/>
      </c>
      <c r="N35" s="129">
        <f>MAX(0,M35-M34)</f>
        <v/>
      </c>
      <c r="O35" s="12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HISTORICOS'!AI35)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RESUMO'!AI35</f>
        <v/>
      </c>
      <c r="N36" s="129">
        <f>MAX(0,M36-M35)</f>
        <v/>
      </c>
      <c r="O36" s="12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HISTORICOS'!AJ35)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RESUMO'!AJ35</f>
        <v/>
      </c>
      <c r="N37" s="129">
        <f>MAX(0,M37-M36)</f>
        <v/>
      </c>
      <c r="O37" s="12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HISTORICOS'!AK35)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RESUMO'!AK35</f>
        <v/>
      </c>
      <c r="N38" s="129">
        <f>MAX(0,M38-M37)</f>
        <v/>
      </c>
      <c r="O38" s="12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HISTORICOS'!AL35)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RESUMO'!AL35</f>
        <v/>
      </c>
      <c r="N39" s="129">
        <f>MAX(0,M39-M38)</f>
        <v/>
      </c>
      <c r="O39" s="12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HISTORICOS'!AM35)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RESUMO'!AM35</f>
        <v/>
      </c>
      <c r="N40" s="129">
        <f>MAX(0,M40-M39)</f>
        <v/>
      </c>
      <c r="O40" s="12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HISTORICOS'!AN35)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RESUMO'!AN35</f>
        <v/>
      </c>
      <c r="N41" s="129">
        <f>MAX(0,M41-M40)</f>
        <v/>
      </c>
      <c r="O41" s="12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HISTORICOS'!AO35)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RESUMO'!AO35</f>
        <v/>
      </c>
      <c r="N42" s="129">
        <f>MAX(0,M42-M41)</f>
        <v/>
      </c>
      <c r="O42" s="12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HISTORICOS'!AP35)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RESUMO'!AP35</f>
        <v/>
      </c>
      <c r="N43" s="129">
        <f>MAX(0,M43-M42)</f>
        <v/>
      </c>
      <c r="O43" s="12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HISTORICOS'!AQ35)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RESUMO'!AQ35</f>
        <v/>
      </c>
      <c r="N44" s="129">
        <f>MAX(0,M44-M43)</f>
        <v/>
      </c>
      <c r="O44" s="12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HISTORICOS'!AR35)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RESUMO'!AR35</f>
        <v/>
      </c>
      <c r="N45" s="129">
        <f>MAX(0,M45-M44)</f>
        <v/>
      </c>
      <c r="O45" s="12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HISTORICOS'!AS35)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RESUMO'!AS35</f>
        <v/>
      </c>
      <c r="N46" s="129">
        <f>MAX(0,M46-M45)</f>
        <v/>
      </c>
      <c r="O46" s="12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HISTORICOS'!AT35)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RESUMO'!AT35</f>
        <v/>
      </c>
      <c r="N47" s="129">
        <f>MAX(0,M47-M46)</f>
        <v/>
      </c>
      <c r="O47" s="12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HISTORICOS'!AU35)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RESUMO'!AU35</f>
        <v/>
      </c>
      <c r="N48" s="129">
        <f>MAX(0,M48-M47)</f>
        <v/>
      </c>
      <c r="O48" s="12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HISTORICOS'!AV35)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RESUMO'!AV35</f>
        <v/>
      </c>
      <c r="N49" s="129">
        <f>MAX(0,M49-M48)</f>
        <v/>
      </c>
      <c r="O49" s="12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HISTORICOS'!AW35)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RESUMO'!AW35</f>
        <v/>
      </c>
      <c r="N50" s="129">
        <f>MAX(0,M50-M49)</f>
        <v/>
      </c>
      <c r="O50" s="12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HISTORICOS'!AX35)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RESUMO'!AX35</f>
        <v/>
      </c>
      <c r="N51" s="129">
        <f>MAX(0,M51-M50)</f>
        <v/>
      </c>
      <c r="O51" s="12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HISTORICOS'!AY35)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RESUMO'!AY35</f>
        <v/>
      </c>
      <c r="N52" s="129">
        <f>MAX(0,M52-M51)</f>
        <v/>
      </c>
      <c r="O52" s="12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HISTORICOS'!AZ35)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RESUMO'!AZ35</f>
        <v/>
      </c>
      <c r="N53" s="129">
        <f>MAX(0,M53-M52)</f>
        <v/>
      </c>
      <c r="O53" s="12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HISTORICOS'!BA35)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RESUMO'!BA35</f>
        <v/>
      </c>
      <c r="N54" s="129">
        <f>MAX(0,M54-M53)</f>
        <v/>
      </c>
      <c r="O54" s="12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HISTORICOS'!BB35)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RESUMO'!BB35</f>
        <v/>
      </c>
      <c r="N55" s="129">
        <f>MAX(0,M55-M54)</f>
        <v/>
      </c>
      <c r="O55" s="12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HISTORICOS'!BC35)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RESUMO'!BC35</f>
        <v/>
      </c>
      <c r="N56" s="129">
        <f>MAX(0,M56-M55)</f>
        <v/>
      </c>
      <c r="O56" s="12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HISTORICOS'!BD35)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RESUMO'!BD35</f>
        <v/>
      </c>
      <c r="N57" s="129">
        <f>MAX(0,M57-M56)</f>
        <v/>
      </c>
      <c r="O57" s="12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HISTORICOS'!BE35)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RESUMO'!BE35</f>
        <v/>
      </c>
      <c r="N58" s="129">
        <f>MAX(0,M58-M57)</f>
        <v/>
      </c>
      <c r="O58" s="12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HISTORICOS'!BF35)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RESUMO'!BF35</f>
        <v/>
      </c>
      <c r="N59" s="129">
        <f>MAX(0,M59-M58)</f>
        <v/>
      </c>
      <c r="O59" s="12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HISTORICOS'!BG35)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RESUMO'!BG35</f>
        <v/>
      </c>
      <c r="N60" s="129">
        <f>MAX(0,M60-M59)</f>
        <v/>
      </c>
      <c r="O60" s="12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HISTORICOS'!BH35)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RESUMO'!BH35</f>
        <v/>
      </c>
      <c r="N61" s="129">
        <f>MAX(0,M61-M60)</f>
        <v/>
      </c>
      <c r="O61" s="12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HISTORICOS'!BI35)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RESUMO'!BI35</f>
        <v/>
      </c>
      <c r="N62" s="129">
        <f>MAX(0,M62-M61)</f>
        <v/>
      </c>
      <c r="O62" s="12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HISTORICOS'!BJ35)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RESUMO'!BJ35</f>
        <v/>
      </c>
      <c r="N63" s="129">
        <f>MAX(0,M63-M62)</f>
        <v/>
      </c>
      <c r="O63" s="12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HISTORICOS'!BK35)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RESUMO'!BK35</f>
        <v/>
      </c>
      <c r="N64" s="129">
        <f>MAX(0,M64-M63)</f>
        <v/>
      </c>
      <c r="O64" s="12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HISTORICOS'!BL35)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RESUMO'!BL35</f>
        <v/>
      </c>
      <c r="N65" s="129">
        <f>MAX(0,M65-M64)</f>
        <v/>
      </c>
      <c r="O65" s="12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HISTORICOS'!BM35)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RESUMO'!BM35</f>
        <v/>
      </c>
      <c r="N66" s="129">
        <f>MAX(0,M66-M65)</f>
        <v/>
      </c>
      <c r="O66" s="12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HISTORICOS'!BN35)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RESUMO'!BN35</f>
        <v/>
      </c>
      <c r="N67" s="129">
        <f>MAX(0,M67-M66)</f>
        <v/>
      </c>
      <c r="O67" s="12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HISTORICOS'!BO35)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RESUMO'!BO35</f>
        <v/>
      </c>
      <c r="N68" s="129">
        <f>MAX(0,M68-M67)</f>
        <v/>
      </c>
      <c r="O68" s="12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HISTORICOS'!BP35)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RESUMO'!BP35</f>
        <v/>
      </c>
      <c r="N69" s="129">
        <f>MAX(0,M69-M68)</f>
        <v/>
      </c>
      <c r="O69" s="12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HISTORICOS'!BQ35)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RESUMO'!BQ35</f>
        <v/>
      </c>
      <c r="N70" s="129">
        <f>MAX(0,M70-M69)</f>
        <v/>
      </c>
      <c r="O70" s="12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HISTORICOS'!BR35)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RESUMO'!BR35</f>
        <v/>
      </c>
      <c r="N71" s="129">
        <f>MAX(0,M71-M70)</f>
        <v/>
      </c>
      <c r="O71" s="12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HISTORICOS'!BS35)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RESUMO'!BS35</f>
        <v/>
      </c>
      <c r="N72" s="129">
        <f>MAX(0,M72-M71)</f>
        <v/>
      </c>
      <c r="O72" s="12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HISTORICOS'!BT35)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RESUMO'!BT35</f>
        <v/>
      </c>
      <c r="N73" s="129">
        <f>MAX(0,M73-M72)</f>
        <v/>
      </c>
      <c r="O73" s="12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HISTORICOS'!BU35)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RESUMO'!BU35</f>
        <v/>
      </c>
      <c r="N74" s="129">
        <f>MAX(0,M74-M73)</f>
        <v/>
      </c>
      <c r="O74" s="12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HISTORICOS'!BV35)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RESUMO'!BV35</f>
        <v/>
      </c>
      <c r="N75" s="129">
        <f>MAX(0,M75-M74)</f>
        <v/>
      </c>
      <c r="O75" s="12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HISTORICOS'!BW35)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RESUMO'!BW35</f>
        <v/>
      </c>
      <c r="N76" s="129">
        <f>MAX(0,M76-M75)</f>
        <v/>
      </c>
      <c r="O76" s="12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HISTORICOS'!D36)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28">
        <f>'CP RESUMO'!D36</f>
        <v/>
      </c>
      <c r="N5" s="129" t="n">
        <v>0</v>
      </c>
      <c r="O5" s="12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HISTORICOS'!E36)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PL'!H42</f>
        <v/>
      </c>
      <c r="L6" s="50">
        <f>C6/IF(B6&lt;='VALOR POR PL'!$P$5,IFERROR(INDEX('"INCC-FGV"'!$B$2:$B$800,MATCH(B6,'"INCC-FGV"'!$A$2:$A$800,0)),$K$2),$K$2)</f>
        <v/>
      </c>
      <c r="M6" s="128">
        <f>'CP RESUMO'!E36</f>
        <v/>
      </c>
      <c r="N6" s="129">
        <f>MAX(0,M6-M5)</f>
        <v/>
      </c>
      <c r="O6" s="12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HISTORICOS'!F36)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RESUMO'!F36</f>
        <v/>
      </c>
      <c r="N7" s="129">
        <f>MAX(0,M7-M6)</f>
        <v/>
      </c>
      <c r="O7" s="12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HISTORICOS'!G36)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RESUMO'!G36</f>
        <v/>
      </c>
      <c r="N8" s="129">
        <f>MAX(0,M8-M7)</f>
        <v/>
      </c>
      <c r="O8" s="12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HISTORICOS'!H36)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RESUMO'!H36</f>
        <v/>
      </c>
      <c r="N9" s="129">
        <f>MAX(0,M9-M8)</f>
        <v/>
      </c>
      <c r="O9" s="12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HISTORICOS'!I36)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RESUMO'!I36</f>
        <v/>
      </c>
      <c r="N10" s="129">
        <f>MAX(0,M10-M9)</f>
        <v/>
      </c>
      <c r="O10" s="12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HISTORICOS'!J36)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RESUMO'!J36</f>
        <v/>
      </c>
      <c r="N11" s="129">
        <f>MAX(0,M11-M10)</f>
        <v/>
      </c>
      <c r="O11" s="12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HISTORICOS'!K36)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RESUMO'!K36</f>
        <v/>
      </c>
      <c r="N12" s="129">
        <f>MAX(0,M12-M11)</f>
        <v/>
      </c>
      <c r="O12" s="12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HISTORICOS'!L36)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PL'!I42</f>
        <v/>
      </c>
      <c r="L13" s="50">
        <f>C13/IF(B13&lt;='VALOR POR PL'!$P$5,IFERROR(INDEX('"INCC-FGV"'!$B$2:$B$800,MATCH(B13,'"INCC-FGV"'!$A$2:$A$800,0)),$K$2),$K$2)</f>
        <v/>
      </c>
      <c r="M13" s="128">
        <f>'CP RESUMO'!L36</f>
        <v/>
      </c>
      <c r="N13" s="129">
        <f>MAX(0,M13-M12)</f>
        <v/>
      </c>
      <c r="O13" s="12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HISTORICOS'!M36)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RESUMO'!M36</f>
        <v/>
      </c>
      <c r="N14" s="129">
        <f>MAX(0,M14-M13)</f>
        <v/>
      </c>
      <c r="O14" s="12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HISTORICOS'!N36)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RESUMO'!N36</f>
        <v/>
      </c>
      <c r="N15" s="129">
        <f>MAX(0,M15-M14)</f>
        <v/>
      </c>
      <c r="O15" s="12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HISTORICOS'!O36)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RESUMO'!O36</f>
        <v/>
      </c>
      <c r="N16" s="129">
        <f>MAX(0,M16-M15)</f>
        <v/>
      </c>
      <c r="O16" s="12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HISTORICOS'!P36)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RESUMO'!P36</f>
        <v/>
      </c>
      <c r="N17" s="129">
        <f>MAX(0,M17-M16)</f>
        <v/>
      </c>
      <c r="O17" s="12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HISTORICOS'!Q36)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RESUMO'!Q36</f>
        <v/>
      </c>
      <c r="N18" s="129">
        <f>MAX(0,M18-M17)</f>
        <v/>
      </c>
      <c r="O18" s="12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HISTORICOS'!R36)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RESUMO'!R36</f>
        <v/>
      </c>
      <c r="N19" s="129">
        <f>MAX(0,M19-M18)</f>
        <v/>
      </c>
      <c r="O19" s="12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HISTORICOS'!S36)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RESUMO'!S36</f>
        <v/>
      </c>
      <c r="N20" s="129">
        <f>MAX(0,M20-M19)</f>
        <v/>
      </c>
      <c r="O20" s="12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HISTORICOS'!T36)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RESUMO'!T36</f>
        <v/>
      </c>
      <c r="N21" s="129">
        <f>MAX(0,M21-M20)</f>
        <v/>
      </c>
      <c r="O21" s="12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HISTORICOS'!U36)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RESUMO'!U36</f>
        <v/>
      </c>
      <c r="N22" s="129">
        <f>MAX(0,M22-M21)</f>
        <v/>
      </c>
      <c r="O22" s="12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HISTORICOS'!V36)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RESUMO'!V36</f>
        <v/>
      </c>
      <c r="N23" s="129">
        <f>MAX(0,M23-M22)</f>
        <v/>
      </c>
      <c r="O23" s="12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HISTORICOS'!W36)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RESUMO'!W36</f>
        <v/>
      </c>
      <c r="N24" s="129">
        <f>MAX(0,M24-M23)</f>
        <v/>
      </c>
      <c r="O24" s="12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HISTORICOS'!X36)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RESUMO'!X36</f>
        <v/>
      </c>
      <c r="N25" s="129">
        <f>MAX(0,M25-M24)</f>
        <v/>
      </c>
      <c r="O25" s="12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HISTORICOS'!Y36)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RESUMO'!Y36</f>
        <v/>
      </c>
      <c r="N26" s="129">
        <f>MAX(0,M26-M25)</f>
        <v/>
      </c>
      <c r="O26" s="12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HISTORICOS'!Z36)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RESUMO'!Z36</f>
        <v/>
      </c>
      <c r="N27" s="129">
        <f>MAX(0,M27-M26)</f>
        <v/>
      </c>
      <c r="O27" s="12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HISTORICOS'!AA36)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RESUMO'!AA36</f>
        <v/>
      </c>
      <c r="N28" s="129">
        <f>MAX(0,M28-M27)</f>
        <v/>
      </c>
      <c r="O28" s="12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HISTORICOS'!AB36)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RESUMO'!AB36</f>
        <v/>
      </c>
      <c r="N29" s="129">
        <f>MAX(0,M29-M28)</f>
        <v/>
      </c>
      <c r="O29" s="12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HISTORICOS'!AC36)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RESUMO'!AC36</f>
        <v/>
      </c>
      <c r="N30" s="129">
        <f>MAX(0,M30-M29)</f>
        <v/>
      </c>
      <c r="O30" s="12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HISTORICOS'!AD36)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RESUMO'!AD36</f>
        <v/>
      </c>
      <c r="N31" s="129">
        <f>MAX(0,M31-M30)</f>
        <v/>
      </c>
      <c r="O31" s="12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HISTORICOS'!AE36)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RESUMO'!AE36</f>
        <v/>
      </c>
      <c r="N32" s="129">
        <f>MAX(0,M32-M31)</f>
        <v/>
      </c>
      <c r="O32" s="12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HISTORICOS'!AF36)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RESUMO'!AF36</f>
        <v/>
      </c>
      <c r="N33" s="129">
        <f>MAX(0,M33-M32)</f>
        <v/>
      </c>
      <c r="O33" s="12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HISTORICOS'!AG36)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RESUMO'!AG36</f>
        <v/>
      </c>
      <c r="N34" s="129">
        <f>MAX(0,M34-M33)</f>
        <v/>
      </c>
      <c r="O34" s="12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HISTORICOS'!AH36)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RESUMO'!AH36</f>
        <v/>
      </c>
      <c r="N35" s="129">
        <f>MAX(0,M35-M34)</f>
        <v/>
      </c>
      <c r="O35" s="12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HISTORICOS'!AI36)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RESUMO'!AI36</f>
        <v/>
      </c>
      <c r="N36" s="129">
        <f>MAX(0,M36-M35)</f>
        <v/>
      </c>
      <c r="O36" s="12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HISTORICOS'!AJ36)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RESUMO'!AJ36</f>
        <v/>
      </c>
      <c r="N37" s="129">
        <f>MAX(0,M37-M36)</f>
        <v/>
      </c>
      <c r="O37" s="12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HISTORICOS'!AK36)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RESUMO'!AK36</f>
        <v/>
      </c>
      <c r="N38" s="129">
        <f>MAX(0,M38-M37)</f>
        <v/>
      </c>
      <c r="O38" s="12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HISTORICOS'!AL36)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RESUMO'!AL36</f>
        <v/>
      </c>
      <c r="N39" s="129">
        <f>MAX(0,M39-M38)</f>
        <v/>
      </c>
      <c r="O39" s="12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HISTORICOS'!AM36)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RESUMO'!AM36</f>
        <v/>
      </c>
      <c r="N40" s="129">
        <f>MAX(0,M40-M39)</f>
        <v/>
      </c>
      <c r="O40" s="12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HISTORICOS'!AN36)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RESUMO'!AN36</f>
        <v/>
      </c>
      <c r="N41" s="129">
        <f>MAX(0,M41-M40)</f>
        <v/>
      </c>
      <c r="O41" s="12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HISTORICOS'!AO36)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RESUMO'!AO36</f>
        <v/>
      </c>
      <c r="N42" s="129">
        <f>MAX(0,M42-M41)</f>
        <v/>
      </c>
      <c r="O42" s="12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HISTORICOS'!AP36)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RESUMO'!AP36</f>
        <v/>
      </c>
      <c r="N43" s="129">
        <f>MAX(0,M43-M42)</f>
        <v/>
      </c>
      <c r="O43" s="12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HISTORICOS'!AQ36)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RESUMO'!AQ36</f>
        <v/>
      </c>
      <c r="N44" s="129">
        <f>MAX(0,M44-M43)</f>
        <v/>
      </c>
      <c r="O44" s="12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HISTORICOS'!AR36)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RESUMO'!AR36</f>
        <v/>
      </c>
      <c r="N45" s="129">
        <f>MAX(0,M45-M44)</f>
        <v/>
      </c>
      <c r="O45" s="12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HISTORICOS'!AS36)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RESUMO'!AS36</f>
        <v/>
      </c>
      <c r="N46" s="129">
        <f>MAX(0,M46-M45)</f>
        <v/>
      </c>
      <c r="O46" s="12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HISTORICOS'!AT36)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RESUMO'!AT36</f>
        <v/>
      </c>
      <c r="N47" s="129">
        <f>MAX(0,M47-M46)</f>
        <v/>
      </c>
      <c r="O47" s="12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HISTORICOS'!AU36)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RESUMO'!AU36</f>
        <v/>
      </c>
      <c r="N48" s="129">
        <f>MAX(0,M48-M47)</f>
        <v/>
      </c>
      <c r="O48" s="12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HISTORICOS'!AV36)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RESUMO'!AV36</f>
        <v/>
      </c>
      <c r="N49" s="129">
        <f>MAX(0,M49-M48)</f>
        <v/>
      </c>
      <c r="O49" s="12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HISTORICOS'!AW36)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RESUMO'!AW36</f>
        <v/>
      </c>
      <c r="N50" s="129">
        <f>MAX(0,M50-M49)</f>
        <v/>
      </c>
      <c r="O50" s="12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HISTORICOS'!AX36)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RESUMO'!AX36</f>
        <v/>
      </c>
      <c r="N51" s="129">
        <f>MAX(0,M51-M50)</f>
        <v/>
      </c>
      <c r="O51" s="12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HISTORICOS'!AY36)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RESUMO'!AY36</f>
        <v/>
      </c>
      <c r="N52" s="129">
        <f>MAX(0,M52-M51)</f>
        <v/>
      </c>
      <c r="O52" s="12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HISTORICOS'!AZ36)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RESUMO'!AZ36</f>
        <v/>
      </c>
      <c r="N53" s="129">
        <f>MAX(0,M53-M52)</f>
        <v/>
      </c>
      <c r="O53" s="12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HISTORICOS'!BA36)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RESUMO'!BA36</f>
        <v/>
      </c>
      <c r="N54" s="129">
        <f>MAX(0,M54-M53)</f>
        <v/>
      </c>
      <c r="O54" s="12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HISTORICOS'!BB36)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RESUMO'!BB36</f>
        <v/>
      </c>
      <c r="N55" s="129">
        <f>MAX(0,M55-M54)</f>
        <v/>
      </c>
      <c r="O55" s="12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HISTORICOS'!BC36)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RESUMO'!BC36</f>
        <v/>
      </c>
      <c r="N56" s="129">
        <f>MAX(0,M56-M55)</f>
        <v/>
      </c>
      <c r="O56" s="12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HISTORICOS'!BD36)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RESUMO'!BD36</f>
        <v/>
      </c>
      <c r="N57" s="129">
        <f>MAX(0,M57-M56)</f>
        <v/>
      </c>
      <c r="O57" s="12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HISTORICOS'!BE36)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RESUMO'!BE36</f>
        <v/>
      </c>
      <c r="N58" s="129">
        <f>MAX(0,M58-M57)</f>
        <v/>
      </c>
      <c r="O58" s="12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HISTORICOS'!BF36)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RESUMO'!BF36</f>
        <v/>
      </c>
      <c r="N59" s="129">
        <f>MAX(0,M59-M58)</f>
        <v/>
      </c>
      <c r="O59" s="12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HISTORICOS'!BG36)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RESUMO'!BG36</f>
        <v/>
      </c>
      <c r="N60" s="129">
        <f>MAX(0,M60-M59)</f>
        <v/>
      </c>
      <c r="O60" s="12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HISTORICOS'!BH36)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RESUMO'!BH36</f>
        <v/>
      </c>
      <c r="N61" s="129">
        <f>MAX(0,M61-M60)</f>
        <v/>
      </c>
      <c r="O61" s="12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HISTORICOS'!BI36)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RESUMO'!BI36</f>
        <v/>
      </c>
      <c r="N62" s="129">
        <f>MAX(0,M62-M61)</f>
        <v/>
      </c>
      <c r="O62" s="12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HISTORICOS'!BJ36)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RESUMO'!BJ36</f>
        <v/>
      </c>
      <c r="N63" s="129">
        <f>MAX(0,M63-M62)</f>
        <v/>
      </c>
      <c r="O63" s="12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HISTORICOS'!BK36)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RESUMO'!BK36</f>
        <v/>
      </c>
      <c r="N64" s="129">
        <f>MAX(0,M64-M63)</f>
        <v/>
      </c>
      <c r="O64" s="12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HISTORICOS'!BL36)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RESUMO'!BL36</f>
        <v/>
      </c>
      <c r="N65" s="129">
        <f>MAX(0,M65-M64)</f>
        <v/>
      </c>
      <c r="O65" s="12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HISTORICOS'!BM36)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RESUMO'!BM36</f>
        <v/>
      </c>
      <c r="N66" s="129">
        <f>MAX(0,M66-M65)</f>
        <v/>
      </c>
      <c r="O66" s="12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HISTORICOS'!BN36)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RESUMO'!BN36</f>
        <v/>
      </c>
      <c r="N67" s="129">
        <f>MAX(0,M67-M66)</f>
        <v/>
      </c>
      <c r="O67" s="12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HISTORICOS'!BO36)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RESUMO'!BO36</f>
        <v/>
      </c>
      <c r="N68" s="129">
        <f>MAX(0,M68-M67)</f>
        <v/>
      </c>
      <c r="O68" s="12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HISTORICOS'!BP36)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RESUMO'!BP36</f>
        <v/>
      </c>
      <c r="N69" s="129">
        <f>MAX(0,M69-M68)</f>
        <v/>
      </c>
      <c r="O69" s="12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HISTORICOS'!BQ36)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RESUMO'!BQ36</f>
        <v/>
      </c>
      <c r="N70" s="129">
        <f>MAX(0,M70-M69)</f>
        <v/>
      </c>
      <c r="O70" s="12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HISTORICOS'!BR36)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RESUMO'!BR36</f>
        <v/>
      </c>
      <c r="N71" s="129">
        <f>MAX(0,M71-M70)</f>
        <v/>
      </c>
      <c r="O71" s="12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HISTORICOS'!BS36)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RESUMO'!BS36</f>
        <v/>
      </c>
      <c r="N72" s="129">
        <f>MAX(0,M72-M71)</f>
        <v/>
      </c>
      <c r="O72" s="12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HISTORICOS'!BT36)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RESUMO'!BT36</f>
        <v/>
      </c>
      <c r="N73" s="129">
        <f>MAX(0,M73-M72)</f>
        <v/>
      </c>
      <c r="O73" s="12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HISTORICOS'!BU36)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RESUMO'!BU36</f>
        <v/>
      </c>
      <c r="N74" s="129">
        <f>MAX(0,M74-M73)</f>
        <v/>
      </c>
      <c r="O74" s="12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HISTORICOS'!BV36)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RESUMO'!BV36</f>
        <v/>
      </c>
      <c r="N75" s="129">
        <f>MAX(0,M75-M74)</f>
        <v/>
      </c>
      <c r="O75" s="12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HISTORICOS'!BW36)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RESUMO'!BW36</f>
        <v/>
      </c>
      <c r="N76" s="129">
        <f>MAX(0,M76-M75)</f>
        <v/>
      </c>
      <c r="O76" s="12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HISTORICOS'!D37)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28">
        <f>'CP RESUMO'!D37</f>
        <v/>
      </c>
      <c r="N5" s="129" t="n">
        <v>0</v>
      </c>
      <c r="O5" s="12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HISTORICOS'!E37)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PL'!H43</f>
        <v/>
      </c>
      <c r="L6" s="50">
        <f>C6/IF(B6&lt;='VALOR POR PL'!$P$5,IFERROR(INDEX('"INCC-FGV"'!$B$2:$B$800,MATCH(B6,'"INCC-FGV"'!$A$2:$A$800,0)),$K$2),$K$2)</f>
        <v/>
      </c>
      <c r="M6" s="128">
        <f>'CP RESUMO'!E37</f>
        <v/>
      </c>
      <c r="N6" s="129">
        <f>MAX(0,M6-M5)</f>
        <v/>
      </c>
      <c r="O6" s="12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HISTORICOS'!F37)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RESUMO'!F37</f>
        <v/>
      </c>
      <c r="N7" s="129">
        <f>MAX(0,M7-M6)</f>
        <v/>
      </c>
      <c r="O7" s="12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HISTORICOS'!G37)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RESUMO'!G37</f>
        <v/>
      </c>
      <c r="N8" s="129">
        <f>MAX(0,M8-M7)</f>
        <v/>
      </c>
      <c r="O8" s="12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HISTORICOS'!H37)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RESUMO'!H37</f>
        <v/>
      </c>
      <c r="N9" s="129">
        <f>MAX(0,M9-M8)</f>
        <v/>
      </c>
      <c r="O9" s="12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HISTORICOS'!I37)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RESUMO'!I37</f>
        <v/>
      </c>
      <c r="N10" s="129">
        <f>MAX(0,M10-M9)</f>
        <v/>
      </c>
      <c r="O10" s="12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HISTORICOS'!J37)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RESUMO'!J37</f>
        <v/>
      </c>
      <c r="N11" s="129">
        <f>MAX(0,M11-M10)</f>
        <v/>
      </c>
      <c r="O11" s="12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HISTORICOS'!K37)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RESUMO'!K37</f>
        <v/>
      </c>
      <c r="N12" s="129">
        <f>MAX(0,M12-M11)</f>
        <v/>
      </c>
      <c r="O12" s="12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HISTORICOS'!L37)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PL'!I43</f>
        <v/>
      </c>
      <c r="L13" s="50">
        <f>C13/IF(B13&lt;='VALOR POR PL'!$P$5,IFERROR(INDEX('"INCC-FGV"'!$B$2:$B$800,MATCH(B13,'"INCC-FGV"'!$A$2:$A$800,0)),$K$2),$K$2)</f>
        <v/>
      </c>
      <c r="M13" s="128">
        <f>'CP RESUMO'!L37</f>
        <v/>
      </c>
      <c r="N13" s="129">
        <f>MAX(0,M13-M12)</f>
        <v/>
      </c>
      <c r="O13" s="12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HISTORICOS'!M37)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RESUMO'!M37</f>
        <v/>
      </c>
      <c r="N14" s="129">
        <f>MAX(0,M14-M13)</f>
        <v/>
      </c>
      <c r="O14" s="12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HISTORICOS'!N37)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RESUMO'!N37</f>
        <v/>
      </c>
      <c r="N15" s="129">
        <f>MAX(0,M15-M14)</f>
        <v/>
      </c>
      <c r="O15" s="12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HISTORICOS'!O37)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RESUMO'!O37</f>
        <v/>
      </c>
      <c r="N16" s="129">
        <f>MAX(0,M16-M15)</f>
        <v/>
      </c>
      <c r="O16" s="12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HISTORICOS'!P37)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RESUMO'!P37</f>
        <v/>
      </c>
      <c r="N17" s="129">
        <f>MAX(0,M17-M16)</f>
        <v/>
      </c>
      <c r="O17" s="12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HISTORICOS'!Q37)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RESUMO'!Q37</f>
        <v/>
      </c>
      <c r="N18" s="129">
        <f>MAX(0,M18-M17)</f>
        <v/>
      </c>
      <c r="O18" s="12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HISTORICOS'!R37)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RESUMO'!R37</f>
        <v/>
      </c>
      <c r="N19" s="129">
        <f>MAX(0,M19-M18)</f>
        <v/>
      </c>
      <c r="O19" s="12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HISTORICOS'!S37)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RESUMO'!S37</f>
        <v/>
      </c>
      <c r="N20" s="129">
        <f>MAX(0,M20-M19)</f>
        <v/>
      </c>
      <c r="O20" s="12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HISTORICOS'!T37)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RESUMO'!T37</f>
        <v/>
      </c>
      <c r="N21" s="129">
        <f>MAX(0,M21-M20)</f>
        <v/>
      </c>
      <c r="O21" s="12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HISTORICOS'!U37)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RESUMO'!U37</f>
        <v/>
      </c>
      <c r="N22" s="129">
        <f>MAX(0,M22-M21)</f>
        <v/>
      </c>
      <c r="O22" s="12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HISTORICOS'!V37)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RESUMO'!V37</f>
        <v/>
      </c>
      <c r="N23" s="129">
        <f>MAX(0,M23-M22)</f>
        <v/>
      </c>
      <c r="O23" s="12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HISTORICOS'!W37)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RESUMO'!W37</f>
        <v/>
      </c>
      <c r="N24" s="129">
        <f>MAX(0,M24-M23)</f>
        <v/>
      </c>
      <c r="O24" s="12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HISTORICOS'!X37)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RESUMO'!X37</f>
        <v/>
      </c>
      <c r="N25" s="129">
        <f>MAX(0,M25-M24)</f>
        <v/>
      </c>
      <c r="O25" s="12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HISTORICOS'!Y37)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RESUMO'!Y37</f>
        <v/>
      </c>
      <c r="N26" s="129">
        <f>MAX(0,M26-M25)</f>
        <v/>
      </c>
      <c r="O26" s="12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HISTORICOS'!Z37)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RESUMO'!Z37</f>
        <v/>
      </c>
      <c r="N27" s="129">
        <f>MAX(0,M27-M26)</f>
        <v/>
      </c>
      <c r="O27" s="12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HISTORICOS'!AA37)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RESUMO'!AA37</f>
        <v/>
      </c>
      <c r="N28" s="129">
        <f>MAX(0,M28-M27)</f>
        <v/>
      </c>
      <c r="O28" s="12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HISTORICOS'!AB37)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RESUMO'!AB37</f>
        <v/>
      </c>
      <c r="N29" s="129">
        <f>MAX(0,M29-M28)</f>
        <v/>
      </c>
      <c r="O29" s="12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HISTORICOS'!AC37)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RESUMO'!AC37</f>
        <v/>
      </c>
      <c r="N30" s="129">
        <f>MAX(0,M30-M29)</f>
        <v/>
      </c>
      <c r="O30" s="12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HISTORICOS'!AD37)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RESUMO'!AD37</f>
        <v/>
      </c>
      <c r="N31" s="129">
        <f>MAX(0,M31-M30)</f>
        <v/>
      </c>
      <c r="O31" s="12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HISTORICOS'!AE37)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RESUMO'!AE37</f>
        <v/>
      </c>
      <c r="N32" s="129">
        <f>MAX(0,M32-M31)</f>
        <v/>
      </c>
      <c r="O32" s="12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HISTORICOS'!AF37)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RESUMO'!AF37</f>
        <v/>
      </c>
      <c r="N33" s="129">
        <f>MAX(0,M33-M32)</f>
        <v/>
      </c>
      <c r="O33" s="12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HISTORICOS'!AG37)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RESUMO'!AG37</f>
        <v/>
      </c>
      <c r="N34" s="129">
        <f>MAX(0,M34-M33)</f>
        <v/>
      </c>
      <c r="O34" s="12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HISTORICOS'!AH37)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RESUMO'!AH37</f>
        <v/>
      </c>
      <c r="N35" s="129">
        <f>MAX(0,M35-M34)</f>
        <v/>
      </c>
      <c r="O35" s="12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HISTORICOS'!AI37)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RESUMO'!AI37</f>
        <v/>
      </c>
      <c r="N36" s="129">
        <f>MAX(0,M36-M35)</f>
        <v/>
      </c>
      <c r="O36" s="12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HISTORICOS'!AJ37)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RESUMO'!AJ37</f>
        <v/>
      </c>
      <c r="N37" s="129">
        <f>MAX(0,M37-M36)</f>
        <v/>
      </c>
      <c r="O37" s="12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HISTORICOS'!AK37)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RESUMO'!AK37</f>
        <v/>
      </c>
      <c r="N38" s="129">
        <f>MAX(0,M38-M37)</f>
        <v/>
      </c>
      <c r="O38" s="12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HISTORICOS'!AL37)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RESUMO'!AL37</f>
        <v/>
      </c>
      <c r="N39" s="129">
        <f>MAX(0,M39-M38)</f>
        <v/>
      </c>
      <c r="O39" s="12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HISTORICOS'!AM37)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RESUMO'!AM37</f>
        <v/>
      </c>
      <c r="N40" s="129">
        <f>MAX(0,M40-M39)</f>
        <v/>
      </c>
      <c r="O40" s="12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HISTORICOS'!AN37)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RESUMO'!AN37</f>
        <v/>
      </c>
      <c r="N41" s="129">
        <f>MAX(0,M41-M40)</f>
        <v/>
      </c>
      <c r="O41" s="12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HISTORICOS'!AO37)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RESUMO'!AO37</f>
        <v/>
      </c>
      <c r="N42" s="129">
        <f>MAX(0,M42-M41)</f>
        <v/>
      </c>
      <c r="O42" s="12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HISTORICOS'!AP37)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RESUMO'!AP37</f>
        <v/>
      </c>
      <c r="N43" s="129">
        <f>MAX(0,M43-M42)</f>
        <v/>
      </c>
      <c r="O43" s="12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HISTORICOS'!AQ37)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RESUMO'!AQ37</f>
        <v/>
      </c>
      <c r="N44" s="129">
        <f>MAX(0,M44-M43)</f>
        <v/>
      </c>
      <c r="O44" s="12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HISTORICOS'!AR37)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RESUMO'!AR37</f>
        <v/>
      </c>
      <c r="N45" s="129">
        <f>MAX(0,M45-M44)</f>
        <v/>
      </c>
      <c r="O45" s="12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HISTORICOS'!AS37)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RESUMO'!AS37</f>
        <v/>
      </c>
      <c r="N46" s="129">
        <f>MAX(0,M46-M45)</f>
        <v/>
      </c>
      <c r="O46" s="12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HISTORICOS'!AT37)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RESUMO'!AT37</f>
        <v/>
      </c>
      <c r="N47" s="129">
        <f>MAX(0,M47-M46)</f>
        <v/>
      </c>
      <c r="O47" s="12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HISTORICOS'!AU37)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RESUMO'!AU37</f>
        <v/>
      </c>
      <c r="N48" s="129">
        <f>MAX(0,M48-M47)</f>
        <v/>
      </c>
      <c r="O48" s="12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HISTORICOS'!AV37)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RESUMO'!AV37</f>
        <v/>
      </c>
      <c r="N49" s="129">
        <f>MAX(0,M49-M48)</f>
        <v/>
      </c>
      <c r="O49" s="12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HISTORICOS'!AW37)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RESUMO'!AW37</f>
        <v/>
      </c>
      <c r="N50" s="129">
        <f>MAX(0,M50-M49)</f>
        <v/>
      </c>
      <c r="O50" s="12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HISTORICOS'!AX37)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RESUMO'!AX37</f>
        <v/>
      </c>
      <c r="N51" s="129">
        <f>MAX(0,M51-M50)</f>
        <v/>
      </c>
      <c r="O51" s="12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HISTORICOS'!AY37)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RESUMO'!AY37</f>
        <v/>
      </c>
      <c r="N52" s="129">
        <f>MAX(0,M52-M51)</f>
        <v/>
      </c>
      <c r="O52" s="12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HISTORICOS'!AZ37)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RESUMO'!AZ37</f>
        <v/>
      </c>
      <c r="N53" s="129">
        <f>MAX(0,M53-M52)</f>
        <v/>
      </c>
      <c r="O53" s="12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HISTORICOS'!BA37)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RESUMO'!BA37</f>
        <v/>
      </c>
      <c r="N54" s="129">
        <f>MAX(0,M54-M53)</f>
        <v/>
      </c>
      <c r="O54" s="12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HISTORICOS'!BB37)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RESUMO'!BB37</f>
        <v/>
      </c>
      <c r="N55" s="129">
        <f>MAX(0,M55-M54)</f>
        <v/>
      </c>
      <c r="O55" s="12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HISTORICOS'!BC37)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RESUMO'!BC37</f>
        <v/>
      </c>
      <c r="N56" s="129">
        <f>MAX(0,M56-M55)</f>
        <v/>
      </c>
      <c r="O56" s="12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HISTORICOS'!BD37)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RESUMO'!BD37</f>
        <v/>
      </c>
      <c r="N57" s="129">
        <f>MAX(0,M57-M56)</f>
        <v/>
      </c>
      <c r="O57" s="12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HISTORICOS'!BE37)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RESUMO'!BE37</f>
        <v/>
      </c>
      <c r="N58" s="129">
        <f>MAX(0,M58-M57)</f>
        <v/>
      </c>
      <c r="O58" s="12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HISTORICOS'!BF37)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RESUMO'!BF37</f>
        <v/>
      </c>
      <c r="N59" s="129">
        <f>MAX(0,M59-M58)</f>
        <v/>
      </c>
      <c r="O59" s="12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HISTORICOS'!BG37)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RESUMO'!BG37</f>
        <v/>
      </c>
      <c r="N60" s="129">
        <f>MAX(0,M60-M59)</f>
        <v/>
      </c>
      <c r="O60" s="12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HISTORICOS'!BH37)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RESUMO'!BH37</f>
        <v/>
      </c>
      <c r="N61" s="129">
        <f>MAX(0,M61-M60)</f>
        <v/>
      </c>
      <c r="O61" s="12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HISTORICOS'!BI37)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RESUMO'!BI37</f>
        <v/>
      </c>
      <c r="N62" s="129">
        <f>MAX(0,M62-M61)</f>
        <v/>
      </c>
      <c r="O62" s="12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HISTORICOS'!BJ37)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RESUMO'!BJ37</f>
        <v/>
      </c>
      <c r="N63" s="129">
        <f>MAX(0,M63-M62)</f>
        <v/>
      </c>
      <c r="O63" s="12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HISTORICOS'!BK37)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RESUMO'!BK37</f>
        <v/>
      </c>
      <c r="N64" s="129">
        <f>MAX(0,M64-M63)</f>
        <v/>
      </c>
      <c r="O64" s="12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HISTORICOS'!BL37)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RESUMO'!BL37</f>
        <v/>
      </c>
      <c r="N65" s="129">
        <f>MAX(0,M65-M64)</f>
        <v/>
      </c>
      <c r="O65" s="12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HISTORICOS'!BM37)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RESUMO'!BM37</f>
        <v/>
      </c>
      <c r="N66" s="129">
        <f>MAX(0,M66-M65)</f>
        <v/>
      </c>
      <c r="O66" s="12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HISTORICOS'!BN37)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RESUMO'!BN37</f>
        <v/>
      </c>
      <c r="N67" s="129">
        <f>MAX(0,M67-M66)</f>
        <v/>
      </c>
      <c r="O67" s="12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HISTORICOS'!BO37)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RESUMO'!BO37</f>
        <v/>
      </c>
      <c r="N68" s="129">
        <f>MAX(0,M68-M67)</f>
        <v/>
      </c>
      <c r="O68" s="12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HISTORICOS'!BP37)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RESUMO'!BP37</f>
        <v/>
      </c>
      <c r="N69" s="129">
        <f>MAX(0,M69-M68)</f>
        <v/>
      </c>
      <c r="O69" s="12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HISTORICOS'!BQ37)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RESUMO'!BQ37</f>
        <v/>
      </c>
      <c r="N70" s="129">
        <f>MAX(0,M70-M69)</f>
        <v/>
      </c>
      <c r="O70" s="12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HISTORICOS'!BR37)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RESUMO'!BR37</f>
        <v/>
      </c>
      <c r="N71" s="129">
        <f>MAX(0,M71-M70)</f>
        <v/>
      </c>
      <c r="O71" s="12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HISTORICOS'!BS37)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RESUMO'!BS37</f>
        <v/>
      </c>
      <c r="N72" s="129">
        <f>MAX(0,M72-M71)</f>
        <v/>
      </c>
      <c r="O72" s="12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HISTORICOS'!BT37)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RESUMO'!BT37</f>
        <v/>
      </c>
      <c r="N73" s="129">
        <f>MAX(0,M73-M72)</f>
        <v/>
      </c>
      <c r="O73" s="12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HISTORICOS'!BU37)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RESUMO'!BU37</f>
        <v/>
      </c>
      <c r="N74" s="129">
        <f>MAX(0,M74-M73)</f>
        <v/>
      </c>
      <c r="O74" s="12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HISTORICOS'!BV37)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RESUMO'!BV37</f>
        <v/>
      </c>
      <c r="N75" s="129">
        <f>MAX(0,M75-M74)</f>
        <v/>
      </c>
      <c r="O75" s="12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HISTORICOS'!BW37)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RESUMO'!BW37</f>
        <v/>
      </c>
      <c r="N76" s="129">
        <f>MAX(0,M76-M75)</f>
        <v/>
      </c>
      <c r="O76" s="12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HISTORICOS'!D38)</f>
        <v/>
      </c>
      <c r="D5" s="50">
        <f>IF(B5&lt;='VALOR POR PL'!$P$5,0,IF($K$16="MDO PREVISION + MATERIAL PREMISSA",R5+U5,IF($K$17&gt;0,$K$18*P5/$K$17,0)))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28">
        <f>'CP RESUMO'!D38</f>
        <v/>
      </c>
      <c r="N5" s="129" t="n">
        <v>0</v>
      </c>
      <c r="O5" s="12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29">
        <f>(IF(AND(1+$K$33&gt;=1,1+$K$33&lt;=72),INDEX($N$5:$N$76,1+$K$33),0)+IF(AND(1+$K$34&gt;=1,1+$K$34&lt;=72),INDEX($N$5:$N$76,1+$K$34),0)+IF(AND(1+$K$35&gt;=1,1+$K$35&lt;=72),INDEX($N$5:$N$76,1+$K$35),0))/3</f>
        <v/>
      </c>
      <c r="T5" s="129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30">
        <f>DATE(YEAR(B5),MONTH(B5)+1,1)</f>
        <v/>
      </c>
      <c r="C6" s="61">
        <f>IF(AND($K$22="NÃO",B6&gt;'VALOR POR PL'!$P$5),0,'DADOS HISTORICOS'!E38)</f>
        <v/>
      </c>
      <c r="D6" s="50">
        <f>IF(B6&lt;='VALOR POR PL'!$P$5,0,IF($K$16="MDO PREVISION + MATERIAL PREMISSA",R6+U6,IF($K$17&gt;0,$K$18*P6/$K$17,0)))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PL'!H44</f>
        <v/>
      </c>
      <c r="L6" s="50">
        <f>C6/IF(B6&lt;='VALOR POR PL'!$P$5,IFERROR(INDEX('"INCC-FGV"'!$B$2:$B$800,MATCH(B6,'"INCC-FGV"'!$A$2:$A$800,0)),$K$2),$K$2)</f>
        <v/>
      </c>
      <c r="M6" s="128">
        <f>'CP RESUMO'!E38</f>
        <v/>
      </c>
      <c r="N6" s="129">
        <f>MAX(0,M6-M5)</f>
        <v/>
      </c>
      <c r="O6" s="12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29">
        <f>(IF(AND(2+$K$33&gt;=1,2+$K$33&lt;=72),INDEX($N$5:$N$76,2+$K$33),0)+IF(AND(2+$K$34&gt;=1,2+$K$34&lt;=72),INDEX($N$5:$N$76,2+$K$34),0)+IF(AND(2+$K$35&gt;=1,2+$K$35&lt;=72),INDEX($N$5:$N$76,2+$K$35),0))/3</f>
        <v/>
      </c>
      <c r="T6" s="129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30">
        <f>DATE(YEAR(B6),MONTH(B6)+1,1)</f>
        <v/>
      </c>
      <c r="C7" s="61">
        <f>IF(AND($K$22="NÃO",B7&gt;'VALOR POR PL'!$P$5),0,'DADOS HISTORICOS'!F38)</f>
        <v/>
      </c>
      <c r="D7" s="50">
        <f>IF(B7&lt;='VALOR POR PL'!$P$5,0,IF($K$16="MDO PREVISION + MATERIAL PREMISSA",R7+U7,IF($K$17&gt;0,$K$18*P7/$K$17,0)))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RESUMO'!F38</f>
        <v/>
      </c>
      <c r="N7" s="129">
        <f>MAX(0,M7-M6)</f>
        <v/>
      </c>
      <c r="O7" s="12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29">
        <f>(IF(AND(3+$K$33&gt;=1,3+$K$33&lt;=72),INDEX($N$5:$N$76,3+$K$33),0)+IF(AND(3+$K$34&gt;=1,3+$K$34&lt;=72),INDEX($N$5:$N$76,3+$K$34),0)+IF(AND(3+$K$35&gt;=1,3+$K$35&lt;=72),INDEX($N$5:$N$76,3+$K$35),0))/3</f>
        <v/>
      </c>
      <c r="T7" s="129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30">
        <f>DATE(YEAR(B7),MONTH(B7)+1,1)</f>
        <v/>
      </c>
      <c r="C8" s="61">
        <f>IF(AND($K$22="NÃO",B8&gt;'VALOR POR PL'!$P$5),0,'DADOS HISTORICOS'!G38)</f>
        <v/>
      </c>
      <c r="D8" s="50">
        <f>IF(B8&lt;='VALOR POR PL'!$P$5,0,IF($K$16="MDO PREVISION + MATERIAL PREMISSA",R8+U8,IF($K$17&gt;0,$K$18*P8/$K$17,0)))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RESUMO'!G38</f>
        <v/>
      </c>
      <c r="N8" s="129">
        <f>MAX(0,M8-M7)</f>
        <v/>
      </c>
      <c r="O8" s="12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29">
        <f>(IF(AND(4+$K$33&gt;=1,4+$K$33&lt;=72),INDEX($N$5:$N$76,4+$K$33),0)+IF(AND(4+$K$34&gt;=1,4+$K$34&lt;=72),INDEX($N$5:$N$76,4+$K$34),0)+IF(AND(4+$K$35&gt;=1,4+$K$35&lt;=72),INDEX($N$5:$N$76,4+$K$35),0))/3</f>
        <v/>
      </c>
      <c r="T8" s="129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30">
        <f>DATE(YEAR(B8),MONTH(B8)+1,1)</f>
        <v/>
      </c>
      <c r="C9" s="61">
        <f>IF(AND($K$22="NÃO",B9&gt;'VALOR POR PL'!$P$5),0,'DADOS HISTORICOS'!H38)</f>
        <v/>
      </c>
      <c r="D9" s="50">
        <f>IF(B9&lt;='VALOR POR PL'!$P$5,0,IF($K$16="MDO PREVISION + MATERIAL PREMISSA",R9+U9,IF($K$17&gt;0,$K$18*P9/$K$17,0)))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RESUMO'!H38</f>
        <v/>
      </c>
      <c r="N9" s="129">
        <f>MAX(0,M9-M8)</f>
        <v/>
      </c>
      <c r="O9" s="12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29">
        <f>(IF(AND(5+$K$33&gt;=1,5+$K$33&lt;=72),INDEX($N$5:$N$76,5+$K$33),0)+IF(AND(5+$K$34&gt;=1,5+$K$34&lt;=72),INDEX($N$5:$N$76,5+$K$34),0)+IF(AND(5+$K$35&gt;=1,5+$K$35&lt;=72),INDEX($N$5:$N$76,5+$K$35),0))/3</f>
        <v/>
      </c>
      <c r="T9" s="129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30">
        <f>DATE(YEAR(B9),MONTH(B9)+1,1)</f>
        <v/>
      </c>
      <c r="C10" s="61">
        <f>IF(AND($K$22="NÃO",B10&gt;'VALOR POR PL'!$P$5),0,'DADOS HISTORICOS'!I38)</f>
        <v/>
      </c>
      <c r="D10" s="50">
        <f>IF(B10&lt;='VALOR POR PL'!$P$5,0,IF($K$16="MDO PREVISION + MATERIAL PREMISSA",R10+U10,IF($K$17&gt;0,$K$18*P10/$K$17,0)))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RESUMO'!I38</f>
        <v/>
      </c>
      <c r="N10" s="129">
        <f>MAX(0,M10-M9)</f>
        <v/>
      </c>
      <c r="O10" s="12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29">
        <f>(IF(AND(6+$K$33&gt;=1,6+$K$33&lt;=72),INDEX($N$5:$N$76,6+$K$33),0)+IF(AND(6+$K$34&gt;=1,6+$K$34&lt;=72),INDEX($N$5:$N$76,6+$K$34),0)+IF(AND(6+$K$35&gt;=1,6+$K$35&lt;=72),INDEX($N$5:$N$76,6+$K$35),0))/3</f>
        <v/>
      </c>
      <c r="T10" s="129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30">
        <f>DATE(YEAR(B10),MONTH(B10)+1,1)</f>
        <v/>
      </c>
      <c r="C11" s="61">
        <f>IF(AND($K$22="NÃO",B11&gt;'VALOR POR PL'!$P$5),0,'DADOS HISTORICOS'!J38)</f>
        <v/>
      </c>
      <c r="D11" s="50">
        <f>IF(B11&lt;='VALOR POR PL'!$P$5,0,IF($K$16="MDO PREVISION + MATERIAL PREMISSA",R11+U11,IF($K$17&gt;0,$K$18*P11/$K$17,0)))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RESUMO'!J38</f>
        <v/>
      </c>
      <c r="N11" s="129">
        <f>MAX(0,M11-M10)</f>
        <v/>
      </c>
      <c r="O11" s="12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29">
        <f>(IF(AND(7+$K$33&gt;=1,7+$K$33&lt;=72),INDEX($N$5:$N$76,7+$K$33),0)+IF(AND(7+$K$34&gt;=1,7+$K$34&lt;=72),INDEX($N$5:$N$76,7+$K$34),0)+IF(AND(7+$K$35&gt;=1,7+$K$35&lt;=72),INDEX($N$5:$N$76,7+$K$35),0))/3</f>
        <v/>
      </c>
      <c r="T11" s="129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30">
        <f>DATE(YEAR(B11),MONTH(B11)+1,1)</f>
        <v/>
      </c>
      <c r="C12" s="61">
        <f>IF(AND($K$22="NÃO",B12&gt;'VALOR POR PL'!$P$5),0,'DADOS HISTORICOS'!K38)</f>
        <v/>
      </c>
      <c r="D12" s="50">
        <f>IF(B12&lt;='VALOR POR PL'!$P$5,0,IF($K$16="MDO PREVISION + MATERIAL PREMISSA",R12+U12,IF($K$17&gt;0,$K$18*P12/$K$17,0)))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RESUMO'!K38</f>
        <v/>
      </c>
      <c r="N12" s="129">
        <f>MAX(0,M12-M11)</f>
        <v/>
      </c>
      <c r="O12" s="12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29">
        <f>(IF(AND(8+$K$33&gt;=1,8+$K$33&lt;=72),INDEX($N$5:$N$76,8+$K$33),0)+IF(AND(8+$K$34&gt;=1,8+$K$34&lt;=72),INDEX($N$5:$N$76,8+$K$34),0)+IF(AND(8+$K$35&gt;=1,8+$K$35&lt;=72),INDEX($N$5:$N$76,8+$K$35),0))/3</f>
        <v/>
      </c>
      <c r="T12" s="129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30">
        <f>DATE(YEAR(B12),MONTH(B12)+1,1)</f>
        <v/>
      </c>
      <c r="C13" s="61">
        <f>IF(AND($K$22="NÃO",B13&gt;'VALOR POR PL'!$P$5),0,'DADOS HISTORICOS'!L38)</f>
        <v/>
      </c>
      <c r="D13" s="50">
        <f>IF(B13&lt;='VALOR POR PL'!$P$5,0,IF($K$16="MDO PREVISION + MATERIAL PREMISSA",R13+U13,IF($K$17&gt;0,$K$18*P13/$K$17,0)))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PL'!I44</f>
        <v/>
      </c>
      <c r="L13" s="50">
        <f>C13/IF(B13&lt;='VALOR POR PL'!$P$5,IFERROR(INDEX('"INCC-FGV"'!$B$2:$B$800,MATCH(B13,'"INCC-FGV"'!$A$2:$A$800,0)),$K$2),$K$2)</f>
        <v/>
      </c>
      <c r="M13" s="128">
        <f>'CP RESUMO'!L38</f>
        <v/>
      </c>
      <c r="N13" s="129">
        <f>MAX(0,M13-M12)</f>
        <v/>
      </c>
      <c r="O13" s="12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29">
        <f>(IF(AND(9+$K$33&gt;=1,9+$K$33&lt;=72),INDEX($N$5:$N$76,9+$K$33),0)+IF(AND(9+$K$34&gt;=1,9+$K$34&lt;=72),INDEX($N$5:$N$76,9+$K$34),0)+IF(AND(9+$K$35&gt;=1,9+$K$35&lt;=72),INDEX($N$5:$N$76,9+$K$35),0))/3</f>
        <v/>
      </c>
      <c r="T13" s="129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30">
        <f>DATE(YEAR(B13),MONTH(B13)+1,1)</f>
        <v/>
      </c>
      <c r="C14" s="61">
        <f>IF(AND($K$22="NÃO",B14&gt;'VALOR POR PL'!$P$5),0,'DADOS HISTORICOS'!M38)</f>
        <v/>
      </c>
      <c r="D14" s="50">
        <f>IF(B14&lt;='VALOR POR PL'!$P$5,0,IF($K$16="MDO PREVISION + MATERIAL PREMISSA",R14+U14,IF($K$17&gt;0,$K$18*P14/$K$17,0)))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RESUMO'!M38</f>
        <v/>
      </c>
      <c r="N14" s="129">
        <f>MAX(0,M14-M13)</f>
        <v/>
      </c>
      <c r="O14" s="12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29">
        <f>(IF(AND(10+$K$33&gt;=1,10+$K$33&lt;=72),INDEX($N$5:$N$76,10+$K$33),0)+IF(AND(10+$K$34&gt;=1,10+$K$34&lt;=72),INDEX($N$5:$N$76,10+$K$34),0)+IF(AND(10+$K$35&gt;=1,10+$K$35&lt;=72),INDEX($N$5:$N$76,10+$K$35),0))/3</f>
        <v/>
      </c>
      <c r="T14" s="129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30">
        <f>DATE(YEAR(B14),MONTH(B14)+1,1)</f>
        <v/>
      </c>
      <c r="C15" s="61">
        <f>IF(AND($K$22="NÃO",B15&gt;'VALOR POR PL'!$P$5),0,'DADOS HISTORICOS'!N38)</f>
        <v/>
      </c>
      <c r="D15" s="50">
        <f>IF(B15&lt;='VALOR POR PL'!$P$5,0,IF($K$16="MDO PREVISION + MATERIAL PREMISSA",R15+U15,IF($K$17&gt;0,$K$18*P15/$K$17,0)))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MDO PREVISION + MATERIAL PREMISSA</t>
        </is>
      </c>
      <c r="L15" s="50">
        <f>C15/IF(B15&lt;='VALOR POR PL'!$P$5,IFERROR(INDEX('"INCC-FGV"'!$B$2:$B$800,MATCH(B15,'"INCC-FGV"'!$A$2:$A$800,0)),$K$2),$K$2)</f>
        <v/>
      </c>
      <c r="M15" s="128">
        <f>'CP RESUMO'!N38</f>
        <v/>
      </c>
      <c r="N15" s="129">
        <f>MAX(0,M15-M14)</f>
        <v/>
      </c>
      <c r="O15" s="12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29">
        <f>(IF(AND(11+$K$33&gt;=1,11+$K$33&lt;=72),INDEX($N$5:$N$76,11+$K$33),0)+IF(AND(11+$K$34&gt;=1,11+$K$34&lt;=72),INDEX($N$5:$N$76,11+$K$34),0)+IF(AND(11+$K$35&gt;=1,11+$K$35&lt;=72),INDEX($N$5:$N$76,11+$K$35),0))/3</f>
        <v/>
      </c>
      <c r="T15" s="129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30">
        <f>DATE(YEAR(B15),MONTH(B15)+1,1)</f>
        <v/>
      </c>
      <c r="C16" s="61">
        <f>IF(AND($K$22="NÃO",B16&gt;'VALOR POR PL'!$P$5),0,'DADOS HISTORICOS'!O38)</f>
        <v/>
      </c>
      <c r="D16" s="50">
        <f>IF(B16&lt;='VALOR POR PL'!$P$5,0,IF($K$16="MDO PREVISION + MATERIAL PREMISSA",R16+U16,IF($K$17&gt;0,$K$18*P16/$K$17,0)))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50">
        <f>C16/IF(B16&lt;='VALOR POR PL'!$P$5,IFERROR(INDEX('"INCC-FGV"'!$B$2:$B$800,MATCH(B16,'"INCC-FGV"'!$A$2:$A$800,0)),$K$2),$K$2)</f>
        <v/>
      </c>
      <c r="M16" s="128">
        <f>'CP RESUMO'!O38</f>
        <v/>
      </c>
      <c r="N16" s="129">
        <f>MAX(0,M16-M15)</f>
        <v/>
      </c>
      <c r="O16" s="12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29">
        <f>(IF(AND(12+$K$33&gt;=1,12+$K$33&lt;=72),INDEX($N$5:$N$76,12+$K$33),0)+IF(AND(12+$K$34&gt;=1,12+$K$34&lt;=72),INDEX($N$5:$N$76,12+$K$34),0)+IF(AND(12+$K$35&gt;=1,12+$K$35&lt;=72),INDEX($N$5:$N$76,12+$K$35),0))/3</f>
        <v/>
      </c>
      <c r="T16" s="129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30">
        <f>DATE(YEAR(B16),MONTH(B16)+1,1)</f>
        <v/>
      </c>
      <c r="C17" s="61">
        <f>IF(AND($K$22="NÃO",B17&gt;'VALOR POR PL'!$P$5),0,'DADOS HISTORICOS'!P38)</f>
        <v/>
      </c>
      <c r="D17" s="50">
        <f>IF(B17&lt;='VALOR POR PL'!$P$5,0,IF($K$16="MDO PREVISION + MATERIAL PREMISSA",R17+U17,IF($K$17&gt;0,$K$18*P17/$K$17,0)))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RESUMO'!P38</f>
        <v/>
      </c>
      <c r="N17" s="129">
        <f>MAX(0,M17-M16)</f>
        <v/>
      </c>
      <c r="O17" s="12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29">
        <f>(IF(AND(13+$K$33&gt;=1,13+$K$33&lt;=72),INDEX($N$5:$N$76,13+$K$33),0)+IF(AND(13+$K$34&gt;=1,13+$K$34&lt;=72),INDEX($N$5:$N$76,13+$K$34),0)+IF(AND(13+$K$35&gt;=1,13+$K$35&lt;=72),INDEX($N$5:$N$76,13+$K$35),0))/3</f>
        <v/>
      </c>
      <c r="T17" s="129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30">
        <f>DATE(YEAR(B17),MONTH(B17)+1,1)</f>
        <v/>
      </c>
      <c r="C18" s="61">
        <f>IF(AND($K$22="NÃO",B18&gt;'VALOR POR PL'!$P$5),0,'DADOS HISTORICOS'!Q38)</f>
        <v/>
      </c>
      <c r="D18" s="50">
        <f>IF(B18&lt;='VALOR POR PL'!$P$5,0,IF($K$16="MDO PREVISION + MATERIAL PREMISSA",R18+U18,IF($K$17&gt;0,$K$18*P18/$K$17,0)))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RESUMO'!Q38</f>
        <v/>
      </c>
      <c r="N18" s="129">
        <f>MAX(0,M18-M17)</f>
        <v/>
      </c>
      <c r="O18" s="12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29">
        <f>(IF(AND(14+$K$33&gt;=1,14+$K$33&lt;=72),INDEX($N$5:$N$76,14+$K$33),0)+IF(AND(14+$K$34&gt;=1,14+$K$34&lt;=72),INDEX($N$5:$N$76,14+$K$34),0)+IF(AND(14+$K$35&gt;=1,14+$K$35&lt;=72),INDEX($N$5:$N$76,14+$K$35),0))/3</f>
        <v/>
      </c>
      <c r="T18" s="129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30">
        <f>DATE(YEAR(B18),MONTH(B18)+1,1)</f>
        <v/>
      </c>
      <c r="C19" s="61">
        <f>IF(AND($K$22="NÃO",B19&gt;'VALOR POR PL'!$P$5),0,'DADOS HISTORICOS'!R38)</f>
        <v/>
      </c>
      <c r="D19" s="50">
        <f>IF(B19&lt;='VALOR POR PL'!$P$5,0,IF($K$16="MDO PREVISION + MATERIAL PREMISSA",R19+U19,IF($K$17&gt;0,$K$18*P19/$K$17,0)))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RESUMO'!R38</f>
        <v/>
      </c>
      <c r="N19" s="129">
        <f>MAX(0,M19-M18)</f>
        <v/>
      </c>
      <c r="O19" s="12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29">
        <f>(IF(AND(15+$K$33&gt;=1,15+$K$33&lt;=72),INDEX($N$5:$N$76,15+$K$33),0)+IF(AND(15+$K$34&gt;=1,15+$K$34&lt;=72),INDEX($N$5:$N$76,15+$K$34),0)+IF(AND(15+$K$35&gt;=1,15+$K$35&lt;=72),INDEX($N$5:$N$76,15+$K$35),0))/3</f>
        <v/>
      </c>
      <c r="T19" s="129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HISTORICOS'!S38)</f>
        <v/>
      </c>
      <c r="D20" s="50">
        <f>IF(B20&lt;='VALOR POR PL'!$P$5,0,IF($K$16="MDO PREVISION + MATERIAL PREMISSA",R20+U20,IF($K$17&gt;0,$K$18*P20/$K$17,0)))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RESUMO'!S38</f>
        <v/>
      </c>
      <c r="N20" s="129">
        <f>MAX(0,M20-M19)</f>
        <v/>
      </c>
      <c r="O20" s="12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29">
        <f>(IF(AND(16+$K$33&gt;=1,16+$K$33&lt;=72),INDEX($N$5:$N$76,16+$K$33),0)+IF(AND(16+$K$34&gt;=1,16+$K$34&lt;=72),INDEX($N$5:$N$76,16+$K$34),0)+IF(AND(16+$K$35&gt;=1,16+$K$35&lt;=72),INDEX($N$5:$N$76,16+$K$35),0))/3</f>
        <v/>
      </c>
      <c r="T20" s="129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30">
        <f>DATE(YEAR(B20),MONTH(B20)+1,1)</f>
        <v/>
      </c>
      <c r="C21" s="61">
        <f>IF(AND($K$22="NÃO",B21&gt;'VALOR POR PL'!$P$5),0,'DADOS HISTORICOS'!T38)</f>
        <v/>
      </c>
      <c r="D21" s="50">
        <f>IF(B21&lt;='VALOR POR PL'!$P$5,0,IF($K$16="MDO PREVISION + MATERIAL PREMISSA",R21+U21,IF($K$17&gt;0,$K$18*P21/$K$17,0)))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RESUMO'!T38</f>
        <v/>
      </c>
      <c r="N21" s="129">
        <f>MAX(0,M21-M20)</f>
        <v/>
      </c>
      <c r="O21" s="12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29">
        <f>(IF(AND(17+$K$33&gt;=1,17+$K$33&lt;=72),INDEX($N$5:$N$76,17+$K$33),0)+IF(AND(17+$K$34&gt;=1,17+$K$34&lt;=72),INDEX($N$5:$N$76,17+$K$34),0)+IF(AND(17+$K$35&gt;=1,17+$K$35&lt;=72),INDEX($N$5:$N$76,17+$K$35),0))/3</f>
        <v/>
      </c>
      <c r="T21" s="129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30">
        <f>DATE(YEAR(B21),MONTH(B21)+1,1)</f>
        <v/>
      </c>
      <c r="C22" s="61">
        <f>IF(AND($K$22="NÃO",B22&gt;'VALOR POR PL'!$P$5),0,'DADOS HISTORICOS'!U38)</f>
        <v/>
      </c>
      <c r="D22" s="50">
        <f>IF(B22&lt;='VALOR POR PL'!$P$5,0,IF($K$16="MDO PREVISION + MATERIAL PREMISSA",R22+U22,IF($K$17&gt;0,$K$18*P22/$K$17,0)))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RESUMO'!U38</f>
        <v/>
      </c>
      <c r="N22" s="129">
        <f>MAX(0,M22-M21)</f>
        <v/>
      </c>
      <c r="O22" s="12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29">
        <f>(IF(AND(18+$K$33&gt;=1,18+$K$33&lt;=72),INDEX($N$5:$N$76,18+$K$33),0)+IF(AND(18+$K$34&gt;=1,18+$K$34&lt;=72),INDEX($N$5:$N$76,18+$K$34),0)+IF(AND(18+$K$35&gt;=1,18+$K$35&lt;=72),INDEX($N$5:$N$76,18+$K$35),0))/3</f>
        <v/>
      </c>
      <c r="T22" s="129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30">
        <f>DATE(YEAR(B22),MONTH(B22)+1,1)</f>
        <v/>
      </c>
      <c r="C23" s="61">
        <f>IF(AND($K$22="NÃO",B23&gt;'VALOR POR PL'!$P$5),0,'DADOS HISTORICOS'!V38)</f>
        <v/>
      </c>
      <c r="D23" s="50">
        <f>IF(B23&lt;='VALOR POR PL'!$P$5,0,IF($K$16="MDO PREVISION + MATERIAL PREMISSA",R23+U23,IF($K$17&gt;0,$K$18*P23/$K$17,0)))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RESUMO'!V38</f>
        <v/>
      </c>
      <c r="N23" s="129">
        <f>MAX(0,M23-M22)</f>
        <v/>
      </c>
      <c r="O23" s="12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29">
        <f>(IF(AND(19+$K$33&gt;=1,19+$K$33&lt;=72),INDEX($N$5:$N$76,19+$K$33),0)+IF(AND(19+$K$34&gt;=1,19+$K$34&lt;=72),INDEX($N$5:$N$76,19+$K$34),0)+IF(AND(19+$K$35&gt;=1,19+$K$35&lt;=72),INDEX($N$5:$N$76,19+$K$35),0))/3</f>
        <v/>
      </c>
      <c r="T23" s="129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HISTORICOS'!W38)</f>
        <v/>
      </c>
      <c r="D24" s="50">
        <f>IF(B24&lt;='VALOR POR PL'!$P$5,0,IF($K$16="MDO PREVISION + MATERIAL PREMISSA",R24+U24,IF($K$17&gt;0,$K$18*P24/$K$17,0)))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Saldo dividido: MDO segue a curva do Prevision; material segue a premissa (pedido antecipado, pagamento 28/56/84 dias).</t>
        </is>
      </c>
      <c r="L24" s="50">
        <f>C24/IF(B24&lt;='VALOR POR PL'!$P$5,IFERROR(INDEX('"INCC-FGV"'!$B$2:$B$800,MATCH(B24,'"INCC-FGV"'!$A$2:$A$800,0)),$K$2),$K$2)</f>
        <v/>
      </c>
      <c r="M24" s="128">
        <f>'CP RESUMO'!W38</f>
        <v/>
      </c>
      <c r="N24" s="129">
        <f>MAX(0,M24-M23)</f>
        <v/>
      </c>
      <c r="O24" s="12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29">
        <f>(IF(AND(20+$K$33&gt;=1,20+$K$33&lt;=72),INDEX($N$5:$N$76,20+$K$33),0)+IF(AND(20+$K$34&gt;=1,20+$K$34&lt;=72),INDEX($N$5:$N$76,20+$K$34),0)+IF(AND(20+$K$35&gt;=1,20+$K$35&lt;=72),INDEX($N$5:$N$76,20+$K$35),0))/3</f>
        <v/>
      </c>
      <c r="T24" s="129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30">
        <f>DATE(YEAR(B24),MONTH(B24)+1,1)</f>
        <v/>
      </c>
      <c r="C25" s="61">
        <f>IF(AND($K$22="NÃO",B25&gt;'VALOR POR PL'!$P$5),0,'DADOS HISTORICOS'!X38)</f>
        <v/>
      </c>
      <c r="D25" s="50">
        <f>IF(B25&lt;='VALOR POR PL'!$P$5,0,IF($K$16="MDO PREVISION + MATERIAL PREMISSA",R25+U25,IF($K$17&gt;0,$K$18*P25/$K$17,0)))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I25" s="66" t="inlineStr">
        <is>
          <t>DIVISÃO MDO × MATERIAL</t>
        </is>
      </c>
      <c r="J25" s="67" t="n"/>
      <c r="K25" s="68" t="n"/>
      <c r="L25" s="50">
        <f>C25/IF(B25&lt;='VALOR POR PL'!$P$5,IFERROR(INDEX('"INCC-FGV"'!$B$2:$B$800,MATCH(B25,'"INCC-FGV"'!$A$2:$A$800,0)),$K$2),$K$2)</f>
        <v/>
      </c>
      <c r="M25" s="128">
        <f>'CP RESUMO'!X38</f>
        <v/>
      </c>
      <c r="N25" s="129">
        <f>MAX(0,M25-M24)</f>
        <v/>
      </c>
      <c r="O25" s="12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29">
        <f>(IF(AND(21+$K$33&gt;=1,21+$K$33&lt;=72),INDEX($N$5:$N$76,21+$K$33),0)+IF(AND(21+$K$34&gt;=1,21+$K$34&lt;=72),INDEX($N$5:$N$76,21+$K$34),0)+IF(AND(21+$K$35&gt;=1,21+$K$35&lt;=72),INDEX($N$5:$N$76,21+$K$35),0))/3</f>
        <v/>
      </c>
      <c r="T25" s="129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30">
        <f>DATE(YEAR(B25),MONTH(B25)+1,1)</f>
        <v/>
      </c>
      <c r="C26" s="61">
        <f>IF(AND($K$22="NÃO",B26&gt;'VALOR POR PL'!$P$5),0,'DADOS HISTORICOS'!Y38)</f>
        <v/>
      </c>
      <c r="D26" s="50">
        <f>IF(B26&lt;='VALOR POR PL'!$P$5,0,IF($K$16="MDO PREVISION + MATERIAL PREMISSA",R26+U26,IF($K$17&gt;0,$K$18*P26/$K$17,0)))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I26" s="47" t="inlineStr">
        <is>
          <t>% MÃO DE OBRA (segue a curva do Prevision)</t>
        </is>
      </c>
      <c r="K26" s="56" t="n">
        <v>0.4</v>
      </c>
      <c r="L26" s="50">
        <f>C26/IF(B26&lt;='VALOR POR PL'!$P$5,IFERROR(INDEX('"INCC-FGV"'!$B$2:$B$800,MATCH(B26,'"INCC-FGV"'!$A$2:$A$800,0)),$K$2),$K$2)</f>
        <v/>
      </c>
      <c r="M26" s="128">
        <f>'CP RESUMO'!Y38</f>
        <v/>
      </c>
      <c r="N26" s="129">
        <f>MAX(0,M26-M25)</f>
        <v/>
      </c>
      <c r="O26" s="12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29">
        <f>(IF(AND(22+$K$33&gt;=1,22+$K$33&lt;=72),INDEX($N$5:$N$76,22+$K$33),0)+IF(AND(22+$K$34&gt;=1,22+$K$34&lt;=72),INDEX($N$5:$N$76,22+$K$34),0)+IF(AND(22+$K$35&gt;=1,22+$K$35&lt;=72),INDEX($N$5:$N$76,22+$K$35),0))/3</f>
        <v/>
      </c>
      <c r="T26" s="129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30">
        <f>DATE(YEAR(B26),MONTH(B26)+1,1)</f>
        <v/>
      </c>
      <c r="C27" s="61">
        <f>IF(AND($K$22="NÃO",B27&gt;'VALOR POR PL'!$P$5),0,'DADOS HISTORICOS'!Z38)</f>
        <v/>
      </c>
      <c r="D27" s="50">
        <f>IF(B27&lt;='VALOR POR PL'!$P$5,0,IF($K$16="MDO PREVISION + MATERIAL PREMISSA",R27+U27,IF($K$17&gt;0,$K$18*P27/$K$17,0)))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I27" s="47" t="inlineStr">
        <is>
          <t>% MATERIAL (segue a premissa)</t>
        </is>
      </c>
      <c r="K27" s="138">
        <f>1-K26</f>
        <v/>
      </c>
      <c r="L27" s="50">
        <f>C27/IF(B27&lt;='VALOR POR PL'!$P$5,IFERROR(INDEX('"INCC-FGV"'!$B$2:$B$800,MATCH(B27,'"INCC-FGV"'!$A$2:$A$800,0)),$K$2),$K$2)</f>
        <v/>
      </c>
      <c r="M27" s="128">
        <f>'CP RESUMO'!Z38</f>
        <v/>
      </c>
      <c r="N27" s="129">
        <f>MAX(0,M27-M26)</f>
        <v/>
      </c>
      <c r="O27" s="12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29">
        <f>(IF(AND(23+$K$33&gt;=1,23+$K$33&lt;=72),INDEX($N$5:$N$76,23+$K$33),0)+IF(AND(23+$K$34&gt;=1,23+$K$34&lt;=72),INDEX($N$5:$N$76,23+$K$34),0)+IF(AND(23+$K$35&gt;=1,23+$K$35&lt;=72),INDEX($N$5:$N$76,23+$K$35),0))/3</f>
        <v/>
      </c>
      <c r="T27" s="129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30">
        <f>DATE(YEAR(B27),MONTH(B27)+1,1)</f>
        <v/>
      </c>
      <c r="C28" s="61">
        <f>IF(AND($K$22="NÃO",B28&gt;'VALOR POR PL'!$P$5),0,'DADOS HISTORICOS'!AA38)</f>
        <v/>
      </c>
      <c r="D28" s="50">
        <f>IF(B28&lt;='VALOR POR PL'!$P$5,0,IF($K$16="MDO PREVISION + MATERIAL PREMISSA",R28+U28,IF($K$17&gt;0,$K$18*P28/$K$17,0)))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I28" s="47" t="inlineStr">
        <is>
          <t>ANTECEDÊNCIA DO PEDIDO (dias antes da instalação)</t>
        </is>
      </c>
      <c r="K28" s="139" t="n">
        <v>180</v>
      </c>
      <c r="L28" s="50">
        <f>C28/IF(B28&lt;='VALOR POR PL'!$P$5,IFERROR(INDEX('"INCC-FGV"'!$B$2:$B$800,MATCH(B28,'"INCC-FGV"'!$A$2:$A$800,0)),$K$2),$K$2)</f>
        <v/>
      </c>
      <c r="M28" s="128">
        <f>'CP RESUMO'!AA38</f>
        <v/>
      </c>
      <c r="N28" s="129">
        <f>MAX(0,M28-M27)</f>
        <v/>
      </c>
      <c r="O28" s="12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29">
        <f>(IF(AND(24+$K$33&gt;=1,24+$K$33&lt;=72),INDEX($N$5:$N$76,24+$K$33),0)+IF(AND(24+$K$34&gt;=1,24+$K$34&lt;=72),INDEX($N$5:$N$76,24+$K$34),0)+IF(AND(24+$K$35&gt;=1,24+$K$35&lt;=72),INDEX($N$5:$N$76,24+$K$35),0))/3</f>
        <v/>
      </c>
      <c r="T28" s="129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30">
        <f>DATE(YEAR(B28),MONTH(B28)+1,1)</f>
        <v/>
      </c>
      <c r="C29" s="61">
        <f>IF(AND($K$22="NÃO",B29&gt;'VALOR POR PL'!$P$5),0,'DADOS HISTORICOS'!AB38)</f>
        <v/>
      </c>
      <c r="D29" s="50">
        <f>IF(B29&lt;='VALOR POR PL'!$P$5,0,IF($K$16="MDO PREVISION + MATERIAL PREMISSA",R29+U29,IF($K$17&gt;0,$K$18*P29/$K$17,0)))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I29" s="47" t="inlineStr">
        <is>
          <t>1ª PARCELA (dias após o pedido)</t>
        </is>
      </c>
      <c r="K29" s="139" t="n">
        <v>28</v>
      </c>
      <c r="L29" s="50">
        <f>C29/IF(B29&lt;='VALOR POR PL'!$P$5,IFERROR(INDEX('"INCC-FGV"'!$B$2:$B$800,MATCH(B29,'"INCC-FGV"'!$A$2:$A$800,0)),$K$2),$K$2)</f>
        <v/>
      </c>
      <c r="M29" s="128">
        <f>'CP RESUMO'!AB38</f>
        <v/>
      </c>
      <c r="N29" s="129">
        <f>MAX(0,M29-M28)</f>
        <v/>
      </c>
      <c r="O29" s="12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29">
        <f>(IF(AND(25+$K$33&gt;=1,25+$K$33&lt;=72),INDEX($N$5:$N$76,25+$K$33),0)+IF(AND(25+$K$34&gt;=1,25+$K$34&lt;=72),INDEX($N$5:$N$76,25+$K$34),0)+IF(AND(25+$K$35&gt;=1,25+$K$35&lt;=72),INDEX($N$5:$N$76,25+$K$35),0))/3</f>
        <v/>
      </c>
      <c r="T29" s="129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30">
        <f>DATE(YEAR(B29),MONTH(B29)+1,1)</f>
        <v/>
      </c>
      <c r="C30" s="61">
        <f>IF(AND($K$22="NÃO",B30&gt;'VALOR POR PL'!$P$5),0,'DADOS HISTORICOS'!AC38)</f>
        <v/>
      </c>
      <c r="D30" s="50">
        <f>IF(B30&lt;='VALOR POR PL'!$P$5,0,IF($K$16="MDO PREVISION + MATERIAL PREMISSA",R30+U30,IF($K$17&gt;0,$K$18*P30/$K$17,0)))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I30" s="47" t="inlineStr">
        <is>
          <t>2ª PARCELA (dias após o pedido)</t>
        </is>
      </c>
      <c r="K30" s="139" t="n">
        <v>56</v>
      </c>
      <c r="L30" s="50">
        <f>C30/IF(B30&lt;='VALOR POR PL'!$P$5,IFERROR(INDEX('"INCC-FGV"'!$B$2:$B$800,MATCH(B30,'"INCC-FGV"'!$A$2:$A$800,0)),$K$2),$K$2)</f>
        <v/>
      </c>
      <c r="M30" s="128">
        <f>'CP RESUMO'!AC38</f>
        <v/>
      </c>
      <c r="N30" s="129">
        <f>MAX(0,M30-M29)</f>
        <v/>
      </c>
      <c r="O30" s="12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29">
        <f>(IF(AND(26+$K$33&gt;=1,26+$K$33&lt;=72),INDEX($N$5:$N$76,26+$K$33),0)+IF(AND(26+$K$34&gt;=1,26+$K$34&lt;=72),INDEX($N$5:$N$76,26+$K$34),0)+IF(AND(26+$K$35&gt;=1,26+$K$35&lt;=72),INDEX($N$5:$N$76,26+$K$35),0))/3</f>
        <v/>
      </c>
      <c r="T30" s="129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30">
        <f>DATE(YEAR(B30),MONTH(B30)+1,1)</f>
        <v/>
      </c>
      <c r="C31" s="61">
        <f>IF(AND($K$22="NÃO",B31&gt;'VALOR POR PL'!$P$5),0,'DADOS HISTORICOS'!AD38)</f>
        <v/>
      </c>
      <c r="D31" s="50">
        <f>IF(B31&lt;='VALOR POR PL'!$P$5,0,IF($K$16="MDO PREVISION + MATERIAL PREMISSA",R31+U31,IF($K$17&gt;0,$K$18*P31/$K$17,0)))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I31" s="47" t="inlineStr">
        <is>
          <t>3ª PARCELA (dias após o pedido)</t>
        </is>
      </c>
      <c r="K31" s="139" t="n">
        <v>84</v>
      </c>
      <c r="L31" s="50">
        <f>C31/IF(B31&lt;='VALOR POR PL'!$P$5,IFERROR(INDEX('"INCC-FGV"'!$B$2:$B$800,MATCH(B31,'"INCC-FGV"'!$A$2:$A$800,0)),$K$2),$K$2)</f>
        <v/>
      </c>
      <c r="M31" s="128">
        <f>'CP RESUMO'!AD38</f>
        <v/>
      </c>
      <c r="N31" s="129">
        <f>MAX(0,M31-M30)</f>
        <v/>
      </c>
      <c r="O31" s="12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29">
        <f>(IF(AND(27+$K$33&gt;=1,27+$K$33&lt;=72),INDEX($N$5:$N$76,27+$K$33),0)+IF(AND(27+$K$34&gt;=1,27+$K$34&lt;=72),INDEX($N$5:$N$76,27+$K$34),0)+IF(AND(27+$K$35&gt;=1,27+$K$35&lt;=72),INDEX($N$5:$N$76,27+$K$35),0))/3</f>
        <v/>
      </c>
      <c r="T31" s="129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30">
        <f>DATE(YEAR(B31),MONTH(B31)+1,1)</f>
        <v/>
      </c>
      <c r="C32" s="61">
        <f>IF(AND($K$22="NÃO",B32&gt;'VALOR POR PL'!$P$5),0,'DADOS HISTORICOS'!AE38)</f>
        <v/>
      </c>
      <c r="D32" s="50">
        <f>IF(B32&lt;='VALOR POR PL'!$P$5,0,IF($K$16="MDO PREVISION + MATERIAL PREMISSA",R32+U32,IF($K$17&gt;0,$K$18*P32/$K$17,0)))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I32" s="47" t="inlineStr">
        <is>
          <t>Σ PESOS DO MATERIAL (meses futuros)</t>
        </is>
      </c>
      <c r="K32" s="129">
        <f>SUM(T5:T76)</f>
        <v/>
      </c>
      <c r="L32" s="50">
        <f>C32/IF(B32&lt;='VALOR POR PL'!$P$5,IFERROR(INDEX('"INCC-FGV"'!$B$2:$B$800,MATCH(B32,'"INCC-FGV"'!$A$2:$A$800,0)),$K$2),$K$2)</f>
        <v/>
      </c>
      <c r="M32" s="128">
        <f>'CP RESUMO'!AE38</f>
        <v/>
      </c>
      <c r="N32" s="129">
        <f>MAX(0,M32-M31)</f>
        <v/>
      </c>
      <c r="O32" s="12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29">
        <f>(IF(AND(28+$K$33&gt;=1,28+$K$33&lt;=72),INDEX($N$5:$N$76,28+$K$33),0)+IF(AND(28+$K$34&gt;=1,28+$K$34&lt;=72),INDEX($N$5:$N$76,28+$K$34),0)+IF(AND(28+$K$35&gt;=1,28+$K$35&lt;=72),INDEX($N$5:$N$76,28+$K$35),0))/3</f>
        <v/>
      </c>
      <c r="T32" s="129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30">
        <f>DATE(YEAR(B32),MONTH(B32)+1,1)</f>
        <v/>
      </c>
      <c r="C33" s="61">
        <f>IF(AND($K$22="NÃO",B33&gt;'VALOR POR PL'!$P$5),0,'DADOS HISTORICOS'!AF38)</f>
        <v/>
      </c>
      <c r="D33" s="50">
        <f>IF(B33&lt;='VALOR POR PL'!$P$5,0,IF($K$16="MDO PREVISION + MATERIAL PREMISSA",R33+U33,IF($K$17&gt;0,$K$18*P33/$K$17,0)))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I33" s="47" t="inlineStr">
        <is>
          <t>Parcela 1 paga X meses antes da instalação</t>
        </is>
      </c>
      <c r="K33" s="69">
        <f>ROUND((K28-K29)/30,0)</f>
        <v/>
      </c>
      <c r="L33" s="50">
        <f>C33/IF(B33&lt;='VALOR POR PL'!$P$5,IFERROR(INDEX('"INCC-FGV"'!$B$2:$B$800,MATCH(B33,'"INCC-FGV"'!$A$2:$A$800,0)),$K$2),$K$2)</f>
        <v/>
      </c>
      <c r="M33" s="128">
        <f>'CP RESUMO'!AF38</f>
        <v/>
      </c>
      <c r="N33" s="129">
        <f>MAX(0,M33-M32)</f>
        <v/>
      </c>
      <c r="O33" s="12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29">
        <f>(IF(AND(29+$K$33&gt;=1,29+$K$33&lt;=72),INDEX($N$5:$N$76,29+$K$33),0)+IF(AND(29+$K$34&gt;=1,29+$K$34&lt;=72),INDEX($N$5:$N$76,29+$K$34),0)+IF(AND(29+$K$35&gt;=1,29+$K$35&lt;=72),INDEX($N$5:$N$76,29+$K$35),0))/3</f>
        <v/>
      </c>
      <c r="T33" s="129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30">
        <f>DATE(YEAR(B33),MONTH(B33)+1,1)</f>
        <v/>
      </c>
      <c r="C34" s="61">
        <f>IF(AND($K$22="NÃO",B34&gt;'VALOR POR PL'!$P$5),0,'DADOS HISTORICOS'!AG38)</f>
        <v/>
      </c>
      <c r="D34" s="50">
        <f>IF(B34&lt;='VALOR POR PL'!$P$5,0,IF($K$16="MDO PREVISION + MATERIAL PREMISSA",R34+U34,IF($K$17&gt;0,$K$18*P34/$K$17,0)))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I34" s="47" t="inlineStr">
        <is>
          <t>Parcela 2 paga X meses antes da instalação</t>
        </is>
      </c>
      <c r="K34" s="69">
        <f>ROUND((K28-K30)/30,0)</f>
        <v/>
      </c>
      <c r="L34" s="50">
        <f>C34/IF(B34&lt;='VALOR POR PL'!$P$5,IFERROR(INDEX('"INCC-FGV"'!$B$2:$B$800,MATCH(B34,'"INCC-FGV"'!$A$2:$A$800,0)),$K$2),$K$2)</f>
        <v/>
      </c>
      <c r="M34" s="128">
        <f>'CP RESUMO'!AG38</f>
        <v/>
      </c>
      <c r="N34" s="129">
        <f>MAX(0,M34-M33)</f>
        <v/>
      </c>
      <c r="O34" s="12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29">
        <f>(IF(AND(30+$K$33&gt;=1,30+$K$33&lt;=72),INDEX($N$5:$N$76,30+$K$33),0)+IF(AND(30+$K$34&gt;=1,30+$K$34&lt;=72),INDEX($N$5:$N$76,30+$K$34),0)+IF(AND(30+$K$35&gt;=1,30+$K$35&lt;=72),INDEX($N$5:$N$76,30+$K$35),0))/3</f>
        <v/>
      </c>
      <c r="T34" s="129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30">
        <f>DATE(YEAR(B34),MONTH(B34)+1,1)</f>
        <v/>
      </c>
      <c r="C35" s="61">
        <f>IF(AND($K$22="NÃO",B35&gt;'VALOR POR PL'!$P$5),0,'DADOS HISTORICOS'!AH38)</f>
        <v/>
      </c>
      <c r="D35" s="50">
        <f>IF(B35&lt;='VALOR POR PL'!$P$5,0,IF($K$16="MDO PREVISION + MATERIAL PREMISSA",R35+U35,IF($K$17&gt;0,$K$18*P35/$K$17,0)))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I35" s="47" t="inlineStr">
        <is>
          <t>Parcela 3 paga X meses antes da instalação</t>
        </is>
      </c>
      <c r="K35" s="69">
        <f>ROUND((K28-K31)/30,0)</f>
        <v/>
      </c>
      <c r="L35" s="50">
        <f>C35/IF(B35&lt;='VALOR POR PL'!$P$5,IFERROR(INDEX('"INCC-FGV"'!$B$2:$B$800,MATCH(B35,'"INCC-FGV"'!$A$2:$A$800,0)),$K$2),$K$2)</f>
        <v/>
      </c>
      <c r="M35" s="128">
        <f>'CP RESUMO'!AH38</f>
        <v/>
      </c>
      <c r="N35" s="129">
        <f>MAX(0,M35-M34)</f>
        <v/>
      </c>
      <c r="O35" s="12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29">
        <f>(IF(AND(31+$K$33&gt;=1,31+$K$33&lt;=72),INDEX($N$5:$N$76,31+$K$33),0)+IF(AND(31+$K$34&gt;=1,31+$K$34&lt;=72),INDEX($N$5:$N$76,31+$K$34),0)+IF(AND(31+$K$35&gt;=1,31+$K$35&lt;=72),INDEX($N$5:$N$76,31+$K$35),0))/3</f>
        <v/>
      </c>
      <c r="T35" s="129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30">
        <f>DATE(YEAR(B35),MONTH(B35)+1,1)</f>
        <v/>
      </c>
      <c r="C36" s="61">
        <f>IF(AND($K$22="NÃO",B36&gt;'VALOR POR PL'!$P$5),0,'DADOS HISTORICOS'!AI38)</f>
        <v/>
      </c>
      <c r="D36" s="50">
        <f>IF(B36&lt;='VALOR POR PL'!$P$5,0,IF($K$16="MDO PREVISION + MATERIAL PREMISSA",R36+U36,IF($K$17&gt;0,$K$18*P36/$K$17,0)))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I36" s="47" t="inlineStr">
        <is>
          <t>MDO no fluxo (R$)</t>
        </is>
      </c>
      <c r="K36" s="50">
        <f>SUM(R5:R76)</f>
        <v/>
      </c>
      <c r="L36" s="50">
        <f>C36/IF(B36&lt;='VALOR POR PL'!$P$5,IFERROR(INDEX('"INCC-FGV"'!$B$2:$B$800,MATCH(B36,'"INCC-FGV"'!$A$2:$A$800,0)),$K$2),$K$2)</f>
        <v/>
      </c>
      <c r="M36" s="128">
        <f>'CP RESUMO'!AI38</f>
        <v/>
      </c>
      <c r="N36" s="129">
        <f>MAX(0,M36-M35)</f>
        <v/>
      </c>
      <c r="O36" s="12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29">
        <f>(IF(AND(32+$K$33&gt;=1,32+$K$33&lt;=72),INDEX($N$5:$N$76,32+$K$33),0)+IF(AND(32+$K$34&gt;=1,32+$K$34&lt;=72),INDEX($N$5:$N$76,32+$K$34),0)+IF(AND(32+$K$35&gt;=1,32+$K$35&lt;=72),INDEX($N$5:$N$76,32+$K$35),0))/3</f>
        <v/>
      </c>
      <c r="T36" s="129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30">
        <f>DATE(YEAR(B36),MONTH(B36)+1,1)</f>
        <v/>
      </c>
      <c r="C37" s="61">
        <f>IF(AND($K$22="NÃO",B37&gt;'VALOR POR PL'!$P$5),0,'DADOS HISTORICOS'!AJ38)</f>
        <v/>
      </c>
      <c r="D37" s="50">
        <f>IF(B37&lt;='VALOR POR PL'!$P$5,0,IF($K$16="MDO PREVISION + MATERIAL PREMISSA",R37+U37,IF($K$17&gt;0,$K$18*P37/$K$17,0)))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I37" s="47" t="inlineStr">
        <is>
          <t>MATERIAL no fluxo (R$)</t>
        </is>
      </c>
      <c r="K37" s="50">
        <f>SUM(U5:U76)</f>
        <v/>
      </c>
      <c r="L37" s="50">
        <f>C37/IF(B37&lt;='VALOR POR PL'!$P$5,IFERROR(INDEX('"INCC-FGV"'!$B$2:$B$800,MATCH(B37,'"INCC-FGV"'!$A$2:$A$800,0)),$K$2),$K$2)</f>
        <v/>
      </c>
      <c r="M37" s="128">
        <f>'CP RESUMO'!AJ38</f>
        <v/>
      </c>
      <c r="N37" s="129">
        <f>MAX(0,M37-M36)</f>
        <v/>
      </c>
      <c r="O37" s="12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29">
        <f>(IF(AND(33+$K$33&gt;=1,33+$K$33&lt;=72),INDEX($N$5:$N$76,33+$K$33),0)+IF(AND(33+$K$34&gt;=1,33+$K$34&lt;=72),INDEX($N$5:$N$76,33+$K$34),0)+IF(AND(33+$K$35&gt;=1,33+$K$35&lt;=72),INDEX($N$5:$N$76,33+$K$35),0))/3</f>
        <v/>
      </c>
      <c r="T37" s="129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30">
        <f>DATE(YEAR(B37),MONTH(B37)+1,1)</f>
        <v/>
      </c>
      <c r="C38" s="61">
        <f>IF(AND($K$22="NÃO",B38&gt;'VALOR POR PL'!$P$5),0,'DADOS HISTORICOS'!AK38)</f>
        <v/>
      </c>
      <c r="D38" s="50">
        <f>IF(B38&lt;='VALOR POR PL'!$P$5,0,IF($K$16="MDO PREVISION + MATERIAL PREMISSA",R38+U38,IF($K$17&gt;0,$K$18*P38/$K$17,0)))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RESUMO'!AK38</f>
        <v/>
      </c>
      <c r="N38" s="129">
        <f>MAX(0,M38-M37)</f>
        <v/>
      </c>
      <c r="O38" s="12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29">
        <f>(IF(AND(34+$K$33&gt;=1,34+$K$33&lt;=72),INDEX($N$5:$N$76,34+$K$33),0)+IF(AND(34+$K$34&gt;=1,34+$K$34&lt;=72),INDEX($N$5:$N$76,34+$K$34),0)+IF(AND(34+$K$35&gt;=1,34+$K$35&lt;=72),INDEX($N$5:$N$76,34+$K$35),0))/3</f>
        <v/>
      </c>
      <c r="T38" s="129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30">
        <f>DATE(YEAR(B38),MONTH(B38)+1,1)</f>
        <v/>
      </c>
      <c r="C39" s="61">
        <f>IF(AND($K$22="NÃO",B39&gt;'VALOR POR PL'!$P$5),0,'DADOS HISTORICOS'!AL38)</f>
        <v/>
      </c>
      <c r="D39" s="50">
        <f>IF(B39&lt;='VALOR POR PL'!$P$5,0,IF($K$16="MDO PREVISION + MATERIAL PREMISSA",R39+U39,IF($K$17&gt;0,$K$18*P39/$K$17,0)))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RESUMO'!AL38</f>
        <v/>
      </c>
      <c r="N39" s="129">
        <f>MAX(0,M39-M38)</f>
        <v/>
      </c>
      <c r="O39" s="12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29">
        <f>(IF(AND(35+$K$33&gt;=1,35+$K$33&lt;=72),INDEX($N$5:$N$76,35+$K$33),0)+IF(AND(35+$K$34&gt;=1,35+$K$34&lt;=72),INDEX($N$5:$N$76,35+$K$34),0)+IF(AND(35+$K$35&gt;=1,35+$K$35&lt;=72),INDEX($N$5:$N$76,35+$K$35),0))/3</f>
        <v/>
      </c>
      <c r="T39" s="129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30">
        <f>DATE(YEAR(B39),MONTH(B39)+1,1)</f>
        <v/>
      </c>
      <c r="C40" s="61">
        <f>IF(AND($K$22="NÃO",B40&gt;'VALOR POR PL'!$P$5),0,'DADOS HISTORICOS'!AM38)</f>
        <v/>
      </c>
      <c r="D40" s="50">
        <f>IF(B40&lt;='VALOR POR PL'!$P$5,0,IF($K$16="MDO PREVISION + MATERIAL PREMISSA",R40+U40,IF($K$17&gt;0,$K$18*P40/$K$17,0)))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RESUMO'!AM38</f>
        <v/>
      </c>
      <c r="N40" s="129">
        <f>MAX(0,M40-M39)</f>
        <v/>
      </c>
      <c r="O40" s="12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29">
        <f>(IF(AND(36+$K$33&gt;=1,36+$K$33&lt;=72),INDEX($N$5:$N$76,36+$K$33),0)+IF(AND(36+$K$34&gt;=1,36+$K$34&lt;=72),INDEX($N$5:$N$76,36+$K$34),0)+IF(AND(36+$K$35&gt;=1,36+$K$35&lt;=72),INDEX($N$5:$N$76,36+$K$35),0))/3</f>
        <v/>
      </c>
      <c r="T40" s="129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30">
        <f>DATE(YEAR(B40),MONTH(B40)+1,1)</f>
        <v/>
      </c>
      <c r="C41" s="61">
        <f>IF(AND($K$22="NÃO",B41&gt;'VALOR POR PL'!$P$5),0,'DADOS HISTORICOS'!AN38)</f>
        <v/>
      </c>
      <c r="D41" s="50">
        <f>IF(B41&lt;='VALOR POR PL'!$P$5,0,IF($K$16="MDO PREVISION + MATERIAL PREMISSA",R41+U41,IF($K$17&gt;0,$K$18*P41/$K$17,0)))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RESUMO'!AN38</f>
        <v/>
      </c>
      <c r="N41" s="129">
        <f>MAX(0,M41-M40)</f>
        <v/>
      </c>
      <c r="O41" s="12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29">
        <f>(IF(AND(37+$K$33&gt;=1,37+$K$33&lt;=72),INDEX($N$5:$N$76,37+$K$33),0)+IF(AND(37+$K$34&gt;=1,37+$K$34&lt;=72),INDEX($N$5:$N$76,37+$K$34),0)+IF(AND(37+$K$35&gt;=1,37+$K$35&lt;=72),INDEX($N$5:$N$76,37+$K$35),0))/3</f>
        <v/>
      </c>
      <c r="T41" s="129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30">
        <f>DATE(YEAR(B41),MONTH(B41)+1,1)</f>
        <v/>
      </c>
      <c r="C42" s="61">
        <f>IF(AND($K$22="NÃO",B42&gt;'VALOR POR PL'!$P$5),0,'DADOS HISTORICOS'!AO38)</f>
        <v/>
      </c>
      <c r="D42" s="50">
        <f>IF(B42&lt;='VALOR POR PL'!$P$5,0,IF($K$16="MDO PREVISION + MATERIAL PREMISSA",R42+U42,IF($K$17&gt;0,$K$18*P42/$K$17,0)))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RESUMO'!AO38</f>
        <v/>
      </c>
      <c r="N42" s="129">
        <f>MAX(0,M42-M41)</f>
        <v/>
      </c>
      <c r="O42" s="12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29">
        <f>(IF(AND(38+$K$33&gt;=1,38+$K$33&lt;=72),INDEX($N$5:$N$76,38+$K$33),0)+IF(AND(38+$K$34&gt;=1,38+$K$34&lt;=72),INDEX($N$5:$N$76,38+$K$34),0)+IF(AND(38+$K$35&gt;=1,38+$K$35&lt;=72),INDEX($N$5:$N$76,38+$K$35),0))/3</f>
        <v/>
      </c>
      <c r="T42" s="129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30">
        <f>DATE(YEAR(B42),MONTH(B42)+1,1)</f>
        <v/>
      </c>
      <c r="C43" s="61">
        <f>IF(AND($K$22="NÃO",B43&gt;'VALOR POR PL'!$P$5),0,'DADOS HISTORICOS'!AP38)</f>
        <v/>
      </c>
      <c r="D43" s="50">
        <f>IF(B43&lt;='VALOR POR PL'!$P$5,0,IF($K$16="MDO PREVISION + MATERIAL PREMISSA",R43+U43,IF($K$17&gt;0,$K$18*P43/$K$17,0)))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RESUMO'!AP38</f>
        <v/>
      </c>
      <c r="N43" s="129">
        <f>MAX(0,M43-M42)</f>
        <v/>
      </c>
      <c r="O43" s="12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29">
        <f>(IF(AND(39+$K$33&gt;=1,39+$K$33&lt;=72),INDEX($N$5:$N$76,39+$K$33),0)+IF(AND(39+$K$34&gt;=1,39+$K$34&lt;=72),INDEX($N$5:$N$76,39+$K$34),0)+IF(AND(39+$K$35&gt;=1,39+$K$35&lt;=72),INDEX($N$5:$N$76,39+$K$35),0))/3</f>
        <v/>
      </c>
      <c r="T43" s="129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30">
        <f>DATE(YEAR(B43),MONTH(B43)+1,1)</f>
        <v/>
      </c>
      <c r="C44" s="61">
        <f>IF(AND($K$22="NÃO",B44&gt;'VALOR POR PL'!$P$5),0,'DADOS HISTORICOS'!AQ38)</f>
        <v/>
      </c>
      <c r="D44" s="50">
        <f>IF(B44&lt;='VALOR POR PL'!$P$5,0,IF($K$16="MDO PREVISION + MATERIAL PREMISSA",R44+U44,IF($K$17&gt;0,$K$18*P44/$K$17,0)))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RESUMO'!AQ38</f>
        <v/>
      </c>
      <c r="N44" s="129">
        <f>MAX(0,M44-M43)</f>
        <v/>
      </c>
      <c r="O44" s="12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29">
        <f>(IF(AND(40+$K$33&gt;=1,40+$K$33&lt;=72),INDEX($N$5:$N$76,40+$K$33),0)+IF(AND(40+$K$34&gt;=1,40+$K$34&lt;=72),INDEX($N$5:$N$76,40+$K$34),0)+IF(AND(40+$K$35&gt;=1,40+$K$35&lt;=72),INDEX($N$5:$N$76,40+$K$35),0))/3</f>
        <v/>
      </c>
      <c r="T44" s="129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30">
        <f>DATE(YEAR(B44),MONTH(B44)+1,1)</f>
        <v/>
      </c>
      <c r="C45" s="61">
        <f>IF(AND($K$22="NÃO",B45&gt;'VALOR POR PL'!$P$5),0,'DADOS HISTORICOS'!AR38)</f>
        <v/>
      </c>
      <c r="D45" s="50">
        <f>IF(B45&lt;='VALOR POR PL'!$P$5,0,IF($K$16="MDO PREVISION + MATERIAL PREMISSA",R45+U45,IF($K$17&gt;0,$K$18*P45/$K$17,0)))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RESUMO'!AR38</f>
        <v/>
      </c>
      <c r="N45" s="129">
        <f>MAX(0,M45-M44)</f>
        <v/>
      </c>
      <c r="O45" s="12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29">
        <f>(IF(AND(41+$K$33&gt;=1,41+$K$33&lt;=72),INDEX($N$5:$N$76,41+$K$33),0)+IF(AND(41+$K$34&gt;=1,41+$K$34&lt;=72),INDEX($N$5:$N$76,41+$K$34),0)+IF(AND(41+$K$35&gt;=1,41+$K$35&lt;=72),INDEX($N$5:$N$76,41+$K$35),0))/3</f>
        <v/>
      </c>
      <c r="T45" s="129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30">
        <f>DATE(YEAR(B45),MONTH(B45)+1,1)</f>
        <v/>
      </c>
      <c r="C46" s="61">
        <f>IF(AND($K$22="NÃO",B46&gt;'VALOR POR PL'!$P$5),0,'DADOS HISTORICOS'!AS38)</f>
        <v/>
      </c>
      <c r="D46" s="50">
        <f>IF(B46&lt;='VALOR POR PL'!$P$5,0,IF($K$16="MDO PREVISION + MATERIAL PREMISSA",R46+U46,IF($K$17&gt;0,$K$18*P46/$K$17,0)))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RESUMO'!AS38</f>
        <v/>
      </c>
      <c r="N46" s="129">
        <f>MAX(0,M46-M45)</f>
        <v/>
      </c>
      <c r="O46" s="12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29">
        <f>(IF(AND(42+$K$33&gt;=1,42+$K$33&lt;=72),INDEX($N$5:$N$76,42+$K$33),0)+IF(AND(42+$K$34&gt;=1,42+$K$34&lt;=72),INDEX($N$5:$N$76,42+$K$34),0)+IF(AND(42+$K$35&gt;=1,42+$K$35&lt;=72),INDEX($N$5:$N$76,42+$K$35),0))/3</f>
        <v/>
      </c>
      <c r="T46" s="129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30">
        <f>DATE(YEAR(B46),MONTH(B46)+1,1)</f>
        <v/>
      </c>
      <c r="C47" s="61">
        <f>IF(AND($K$22="NÃO",B47&gt;'VALOR POR PL'!$P$5),0,'DADOS HISTORICOS'!AT38)</f>
        <v/>
      </c>
      <c r="D47" s="50">
        <f>IF(B47&lt;='VALOR POR PL'!$P$5,0,IF($K$16="MDO PREVISION + MATERIAL PREMISSA",R47+U47,IF($K$17&gt;0,$K$18*P47/$K$17,0)))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RESUMO'!AT38</f>
        <v/>
      </c>
      <c r="N47" s="129">
        <f>MAX(0,M47-M46)</f>
        <v/>
      </c>
      <c r="O47" s="12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29">
        <f>(IF(AND(43+$K$33&gt;=1,43+$K$33&lt;=72),INDEX($N$5:$N$76,43+$K$33),0)+IF(AND(43+$K$34&gt;=1,43+$K$34&lt;=72),INDEX($N$5:$N$76,43+$K$34),0)+IF(AND(43+$K$35&gt;=1,43+$K$35&lt;=72),INDEX($N$5:$N$76,43+$K$35),0))/3</f>
        <v/>
      </c>
      <c r="T47" s="129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30">
        <f>DATE(YEAR(B47),MONTH(B47)+1,1)</f>
        <v/>
      </c>
      <c r="C48" s="61">
        <f>IF(AND($K$22="NÃO",B48&gt;'VALOR POR PL'!$P$5),0,'DADOS HISTORICOS'!AU38)</f>
        <v/>
      </c>
      <c r="D48" s="50">
        <f>IF(B48&lt;='VALOR POR PL'!$P$5,0,IF($K$16="MDO PREVISION + MATERIAL PREMISSA",R48+U48,IF($K$17&gt;0,$K$18*P48/$K$17,0)))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RESUMO'!AU38</f>
        <v/>
      </c>
      <c r="N48" s="129">
        <f>MAX(0,M48-M47)</f>
        <v/>
      </c>
      <c r="O48" s="12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29">
        <f>(IF(AND(44+$K$33&gt;=1,44+$K$33&lt;=72),INDEX($N$5:$N$76,44+$K$33),0)+IF(AND(44+$K$34&gt;=1,44+$K$34&lt;=72),INDEX($N$5:$N$76,44+$K$34),0)+IF(AND(44+$K$35&gt;=1,44+$K$35&lt;=72),INDEX($N$5:$N$76,44+$K$35),0))/3</f>
        <v/>
      </c>
      <c r="T48" s="129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30">
        <f>DATE(YEAR(B48),MONTH(B48)+1,1)</f>
        <v/>
      </c>
      <c r="C49" s="61">
        <f>IF(AND($K$22="NÃO",B49&gt;'VALOR POR PL'!$P$5),0,'DADOS HISTORICOS'!AV38)</f>
        <v/>
      </c>
      <c r="D49" s="50">
        <f>IF(B49&lt;='VALOR POR PL'!$P$5,0,IF($K$16="MDO PREVISION + MATERIAL PREMISSA",R49+U49,IF($K$17&gt;0,$K$18*P49/$K$17,0)))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RESUMO'!AV38</f>
        <v/>
      </c>
      <c r="N49" s="129">
        <f>MAX(0,M49-M48)</f>
        <v/>
      </c>
      <c r="O49" s="12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29">
        <f>(IF(AND(45+$K$33&gt;=1,45+$K$33&lt;=72),INDEX($N$5:$N$76,45+$K$33),0)+IF(AND(45+$K$34&gt;=1,45+$K$34&lt;=72),INDEX($N$5:$N$76,45+$K$34),0)+IF(AND(45+$K$35&gt;=1,45+$K$35&lt;=72),INDEX($N$5:$N$76,45+$K$35),0))/3</f>
        <v/>
      </c>
      <c r="T49" s="129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30">
        <f>DATE(YEAR(B49),MONTH(B49)+1,1)</f>
        <v/>
      </c>
      <c r="C50" s="61">
        <f>IF(AND($K$22="NÃO",B50&gt;'VALOR POR PL'!$P$5),0,'DADOS HISTORICOS'!AW38)</f>
        <v/>
      </c>
      <c r="D50" s="50">
        <f>IF(B50&lt;='VALOR POR PL'!$P$5,0,IF($K$16="MDO PREVISION + MATERIAL PREMISSA",R50+U50,IF($K$17&gt;0,$K$18*P50/$K$17,0)))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RESUMO'!AW38</f>
        <v/>
      </c>
      <c r="N50" s="129">
        <f>MAX(0,M50-M49)</f>
        <v/>
      </c>
      <c r="O50" s="12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29">
        <f>(IF(AND(46+$K$33&gt;=1,46+$K$33&lt;=72),INDEX($N$5:$N$76,46+$K$33),0)+IF(AND(46+$K$34&gt;=1,46+$K$34&lt;=72),INDEX($N$5:$N$76,46+$K$34),0)+IF(AND(46+$K$35&gt;=1,46+$K$35&lt;=72),INDEX($N$5:$N$76,46+$K$35),0))/3</f>
        <v/>
      </c>
      <c r="T50" s="129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30">
        <f>DATE(YEAR(B50),MONTH(B50)+1,1)</f>
        <v/>
      </c>
      <c r="C51" s="61">
        <f>IF(AND($K$22="NÃO",B51&gt;'VALOR POR PL'!$P$5),0,'DADOS HISTORICOS'!AX38)</f>
        <v/>
      </c>
      <c r="D51" s="50">
        <f>IF(B51&lt;='VALOR POR PL'!$P$5,0,IF($K$16="MDO PREVISION + MATERIAL PREMISSA",R51+U51,IF($K$17&gt;0,$K$18*P51/$K$17,0)))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RESUMO'!AX38</f>
        <v/>
      </c>
      <c r="N51" s="129">
        <f>MAX(0,M51-M50)</f>
        <v/>
      </c>
      <c r="O51" s="12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29">
        <f>(IF(AND(47+$K$33&gt;=1,47+$K$33&lt;=72),INDEX($N$5:$N$76,47+$K$33),0)+IF(AND(47+$K$34&gt;=1,47+$K$34&lt;=72),INDEX($N$5:$N$76,47+$K$34),0)+IF(AND(47+$K$35&gt;=1,47+$K$35&lt;=72),INDEX($N$5:$N$76,47+$K$35),0))/3</f>
        <v/>
      </c>
      <c r="T51" s="129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30">
        <f>DATE(YEAR(B51),MONTH(B51)+1,1)</f>
        <v/>
      </c>
      <c r="C52" s="61">
        <f>IF(AND($K$22="NÃO",B52&gt;'VALOR POR PL'!$P$5),0,'DADOS HISTORICOS'!AY38)</f>
        <v/>
      </c>
      <c r="D52" s="50">
        <f>IF(B52&lt;='VALOR POR PL'!$P$5,0,IF($K$16="MDO PREVISION + MATERIAL PREMISSA",R52+U52,IF($K$17&gt;0,$K$18*P52/$K$17,0)))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RESUMO'!AY38</f>
        <v/>
      </c>
      <c r="N52" s="129">
        <f>MAX(0,M52-M51)</f>
        <v/>
      </c>
      <c r="O52" s="12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29">
        <f>(IF(AND(48+$K$33&gt;=1,48+$K$33&lt;=72),INDEX($N$5:$N$76,48+$K$33),0)+IF(AND(48+$K$34&gt;=1,48+$K$34&lt;=72),INDEX($N$5:$N$76,48+$K$34),0)+IF(AND(48+$K$35&gt;=1,48+$K$35&lt;=72),INDEX($N$5:$N$76,48+$K$35),0))/3</f>
        <v/>
      </c>
      <c r="T52" s="129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30">
        <f>DATE(YEAR(B52),MONTH(B52)+1,1)</f>
        <v/>
      </c>
      <c r="C53" s="61">
        <f>IF(AND($K$22="NÃO",B53&gt;'VALOR POR PL'!$P$5),0,'DADOS HISTORICOS'!AZ38)</f>
        <v/>
      </c>
      <c r="D53" s="50">
        <f>IF(B53&lt;='VALOR POR PL'!$P$5,0,IF($K$16="MDO PREVISION + MATERIAL PREMISSA",R53+U53,IF($K$17&gt;0,$K$18*P53/$K$17,0)))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RESUMO'!AZ38</f>
        <v/>
      </c>
      <c r="N53" s="129">
        <f>MAX(0,M53-M52)</f>
        <v/>
      </c>
      <c r="O53" s="12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29">
        <f>(IF(AND(49+$K$33&gt;=1,49+$K$33&lt;=72),INDEX($N$5:$N$76,49+$K$33),0)+IF(AND(49+$K$34&gt;=1,49+$K$34&lt;=72),INDEX($N$5:$N$76,49+$K$34),0)+IF(AND(49+$K$35&gt;=1,49+$K$35&lt;=72),INDEX($N$5:$N$76,49+$K$35),0))/3</f>
        <v/>
      </c>
      <c r="T53" s="129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30">
        <f>DATE(YEAR(B53),MONTH(B53)+1,1)</f>
        <v/>
      </c>
      <c r="C54" s="61">
        <f>IF(AND($K$22="NÃO",B54&gt;'VALOR POR PL'!$P$5),0,'DADOS HISTORICOS'!BA38)</f>
        <v/>
      </c>
      <c r="D54" s="50">
        <f>IF(B54&lt;='VALOR POR PL'!$P$5,0,IF($K$16="MDO PREVISION + MATERIAL PREMISSA",R54+U54,IF($K$17&gt;0,$K$18*P54/$K$17,0)))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RESUMO'!BA38</f>
        <v/>
      </c>
      <c r="N54" s="129">
        <f>MAX(0,M54-M53)</f>
        <v/>
      </c>
      <c r="O54" s="12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29">
        <f>(IF(AND(50+$K$33&gt;=1,50+$K$33&lt;=72),INDEX($N$5:$N$76,50+$K$33),0)+IF(AND(50+$K$34&gt;=1,50+$K$34&lt;=72),INDEX($N$5:$N$76,50+$K$34),0)+IF(AND(50+$K$35&gt;=1,50+$K$35&lt;=72),INDEX($N$5:$N$76,50+$K$35),0))/3</f>
        <v/>
      </c>
      <c r="T54" s="129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30">
        <f>DATE(YEAR(B54),MONTH(B54)+1,1)</f>
        <v/>
      </c>
      <c r="C55" s="61">
        <f>IF(AND($K$22="NÃO",B55&gt;'VALOR POR PL'!$P$5),0,'DADOS HISTORICOS'!BB38)</f>
        <v/>
      </c>
      <c r="D55" s="50">
        <f>IF(B55&lt;='VALOR POR PL'!$P$5,0,IF($K$16="MDO PREVISION + MATERIAL PREMISSA",R55+U55,IF($K$17&gt;0,$K$18*P55/$K$17,0)))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RESUMO'!BB38</f>
        <v/>
      </c>
      <c r="N55" s="129">
        <f>MAX(0,M55-M54)</f>
        <v/>
      </c>
      <c r="O55" s="12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29">
        <f>(IF(AND(51+$K$33&gt;=1,51+$K$33&lt;=72),INDEX($N$5:$N$76,51+$K$33),0)+IF(AND(51+$K$34&gt;=1,51+$K$34&lt;=72),INDEX($N$5:$N$76,51+$K$34),0)+IF(AND(51+$K$35&gt;=1,51+$K$35&lt;=72),INDEX($N$5:$N$76,51+$K$35),0))/3</f>
        <v/>
      </c>
      <c r="T55" s="129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30">
        <f>DATE(YEAR(B55),MONTH(B55)+1,1)</f>
        <v/>
      </c>
      <c r="C56" s="61">
        <f>IF(AND($K$22="NÃO",B56&gt;'VALOR POR PL'!$P$5),0,'DADOS HISTORICOS'!BC38)</f>
        <v/>
      </c>
      <c r="D56" s="50">
        <f>IF(B56&lt;='VALOR POR PL'!$P$5,0,IF($K$16="MDO PREVISION + MATERIAL PREMISSA",R56+U56,IF($K$17&gt;0,$K$18*P56/$K$17,0)))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RESUMO'!BC38</f>
        <v/>
      </c>
      <c r="N56" s="129">
        <f>MAX(0,M56-M55)</f>
        <v/>
      </c>
      <c r="O56" s="12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29">
        <f>(IF(AND(52+$K$33&gt;=1,52+$K$33&lt;=72),INDEX($N$5:$N$76,52+$K$33),0)+IF(AND(52+$K$34&gt;=1,52+$K$34&lt;=72),INDEX($N$5:$N$76,52+$K$34),0)+IF(AND(52+$K$35&gt;=1,52+$K$35&lt;=72),INDEX($N$5:$N$76,52+$K$35),0))/3</f>
        <v/>
      </c>
      <c r="T56" s="129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30">
        <f>DATE(YEAR(B56),MONTH(B56)+1,1)</f>
        <v/>
      </c>
      <c r="C57" s="61">
        <f>IF(AND($K$22="NÃO",B57&gt;'VALOR POR PL'!$P$5),0,'DADOS HISTORICOS'!BD38)</f>
        <v/>
      </c>
      <c r="D57" s="50">
        <f>IF(B57&lt;='VALOR POR PL'!$P$5,0,IF($K$16="MDO PREVISION + MATERIAL PREMISSA",R57+U57,IF($K$17&gt;0,$K$18*P57/$K$17,0)))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RESUMO'!BD38</f>
        <v/>
      </c>
      <c r="N57" s="129">
        <f>MAX(0,M57-M56)</f>
        <v/>
      </c>
      <c r="O57" s="12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29">
        <f>(IF(AND(53+$K$33&gt;=1,53+$K$33&lt;=72),INDEX($N$5:$N$76,53+$K$33),0)+IF(AND(53+$K$34&gt;=1,53+$K$34&lt;=72),INDEX($N$5:$N$76,53+$K$34),0)+IF(AND(53+$K$35&gt;=1,53+$K$35&lt;=72),INDEX($N$5:$N$76,53+$K$35),0))/3</f>
        <v/>
      </c>
      <c r="T57" s="129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30">
        <f>DATE(YEAR(B57),MONTH(B57)+1,1)</f>
        <v/>
      </c>
      <c r="C58" s="61">
        <f>IF(AND($K$22="NÃO",B58&gt;'VALOR POR PL'!$P$5),0,'DADOS HISTORICOS'!BE38)</f>
        <v/>
      </c>
      <c r="D58" s="50">
        <f>IF(B58&lt;='VALOR POR PL'!$P$5,0,IF($K$16="MDO PREVISION + MATERIAL PREMISSA",R58+U58,IF($K$17&gt;0,$K$18*P58/$K$17,0)))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RESUMO'!BE38</f>
        <v/>
      </c>
      <c r="N58" s="129">
        <f>MAX(0,M58-M57)</f>
        <v/>
      </c>
      <c r="O58" s="12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29">
        <f>(IF(AND(54+$K$33&gt;=1,54+$K$33&lt;=72),INDEX($N$5:$N$76,54+$K$33),0)+IF(AND(54+$K$34&gt;=1,54+$K$34&lt;=72),INDEX($N$5:$N$76,54+$K$34),0)+IF(AND(54+$K$35&gt;=1,54+$K$35&lt;=72),INDEX($N$5:$N$76,54+$K$35),0))/3</f>
        <v/>
      </c>
      <c r="T58" s="129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30">
        <f>DATE(YEAR(B58),MONTH(B58)+1,1)</f>
        <v/>
      </c>
      <c r="C59" s="61">
        <f>IF(AND($K$22="NÃO",B59&gt;'VALOR POR PL'!$P$5),0,'DADOS HISTORICOS'!BF38)</f>
        <v/>
      </c>
      <c r="D59" s="50">
        <f>IF(B59&lt;='VALOR POR PL'!$P$5,0,IF($K$16="MDO PREVISION + MATERIAL PREMISSA",R59+U59,IF($K$17&gt;0,$K$18*P59/$K$17,0)))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RESUMO'!BF38</f>
        <v/>
      </c>
      <c r="N59" s="129">
        <f>MAX(0,M59-M58)</f>
        <v/>
      </c>
      <c r="O59" s="12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29">
        <f>(IF(AND(55+$K$33&gt;=1,55+$K$33&lt;=72),INDEX($N$5:$N$76,55+$K$33),0)+IF(AND(55+$K$34&gt;=1,55+$K$34&lt;=72),INDEX($N$5:$N$76,55+$K$34),0)+IF(AND(55+$K$35&gt;=1,55+$K$35&lt;=72),INDEX($N$5:$N$76,55+$K$35),0))/3</f>
        <v/>
      </c>
      <c r="T59" s="129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30">
        <f>DATE(YEAR(B59),MONTH(B59)+1,1)</f>
        <v/>
      </c>
      <c r="C60" s="61">
        <f>IF(AND($K$22="NÃO",B60&gt;'VALOR POR PL'!$P$5),0,'DADOS HISTORICOS'!BG38)</f>
        <v/>
      </c>
      <c r="D60" s="50">
        <f>IF(B60&lt;='VALOR POR PL'!$P$5,0,IF($K$16="MDO PREVISION + MATERIAL PREMISSA",R60+U60,IF($K$17&gt;0,$K$18*P60/$K$17,0)))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RESUMO'!BG38</f>
        <v/>
      </c>
      <c r="N60" s="129">
        <f>MAX(0,M60-M59)</f>
        <v/>
      </c>
      <c r="O60" s="12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29">
        <f>(IF(AND(56+$K$33&gt;=1,56+$K$33&lt;=72),INDEX($N$5:$N$76,56+$K$33),0)+IF(AND(56+$K$34&gt;=1,56+$K$34&lt;=72),INDEX($N$5:$N$76,56+$K$34),0)+IF(AND(56+$K$35&gt;=1,56+$K$35&lt;=72),INDEX($N$5:$N$76,56+$K$35),0))/3</f>
        <v/>
      </c>
      <c r="T60" s="129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30">
        <f>DATE(YEAR(B60),MONTH(B60)+1,1)</f>
        <v/>
      </c>
      <c r="C61" s="61">
        <f>IF(AND($K$22="NÃO",B61&gt;'VALOR POR PL'!$P$5),0,'DADOS HISTORICOS'!BH38)</f>
        <v/>
      </c>
      <c r="D61" s="50">
        <f>IF(B61&lt;='VALOR POR PL'!$P$5,0,IF($K$16="MDO PREVISION + MATERIAL PREMISSA",R61+U61,IF($K$17&gt;0,$K$18*P61/$K$17,0)))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RESUMO'!BH38</f>
        <v/>
      </c>
      <c r="N61" s="129">
        <f>MAX(0,M61-M60)</f>
        <v/>
      </c>
      <c r="O61" s="12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29">
        <f>(IF(AND(57+$K$33&gt;=1,57+$K$33&lt;=72),INDEX($N$5:$N$76,57+$K$33),0)+IF(AND(57+$K$34&gt;=1,57+$K$34&lt;=72),INDEX($N$5:$N$76,57+$K$34),0)+IF(AND(57+$K$35&gt;=1,57+$K$35&lt;=72),INDEX($N$5:$N$76,57+$K$35),0))/3</f>
        <v/>
      </c>
      <c r="T61" s="129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30">
        <f>DATE(YEAR(B61),MONTH(B61)+1,1)</f>
        <v/>
      </c>
      <c r="C62" s="61">
        <f>IF(AND($K$22="NÃO",B62&gt;'VALOR POR PL'!$P$5),0,'DADOS HISTORICOS'!BI38)</f>
        <v/>
      </c>
      <c r="D62" s="50">
        <f>IF(B62&lt;='VALOR POR PL'!$P$5,0,IF($K$16="MDO PREVISION + MATERIAL PREMISSA",R62+U62,IF($K$17&gt;0,$K$18*P62/$K$17,0)))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RESUMO'!BI38</f>
        <v/>
      </c>
      <c r="N62" s="129">
        <f>MAX(0,M62-M61)</f>
        <v/>
      </c>
      <c r="O62" s="12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29">
        <f>(IF(AND(58+$K$33&gt;=1,58+$K$33&lt;=72),INDEX($N$5:$N$76,58+$K$33),0)+IF(AND(58+$K$34&gt;=1,58+$K$34&lt;=72),INDEX($N$5:$N$76,58+$K$34),0)+IF(AND(58+$K$35&gt;=1,58+$K$35&lt;=72),INDEX($N$5:$N$76,58+$K$35),0))/3</f>
        <v/>
      </c>
      <c r="T62" s="129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30">
        <f>DATE(YEAR(B62),MONTH(B62)+1,1)</f>
        <v/>
      </c>
      <c r="C63" s="61">
        <f>IF(AND($K$22="NÃO",B63&gt;'VALOR POR PL'!$P$5),0,'DADOS HISTORICOS'!BJ38)</f>
        <v/>
      </c>
      <c r="D63" s="50">
        <f>IF(B63&lt;='VALOR POR PL'!$P$5,0,IF($K$16="MDO PREVISION + MATERIAL PREMISSA",R63+U63,IF($K$17&gt;0,$K$18*P63/$K$17,0)))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RESUMO'!BJ38</f>
        <v/>
      </c>
      <c r="N63" s="129">
        <f>MAX(0,M63-M62)</f>
        <v/>
      </c>
      <c r="O63" s="12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29">
        <f>(IF(AND(59+$K$33&gt;=1,59+$K$33&lt;=72),INDEX($N$5:$N$76,59+$K$33),0)+IF(AND(59+$K$34&gt;=1,59+$K$34&lt;=72),INDEX($N$5:$N$76,59+$K$34),0)+IF(AND(59+$K$35&gt;=1,59+$K$35&lt;=72),INDEX($N$5:$N$76,59+$K$35),0))/3</f>
        <v/>
      </c>
      <c r="T63" s="129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30">
        <f>DATE(YEAR(B63),MONTH(B63)+1,1)</f>
        <v/>
      </c>
      <c r="C64" s="61">
        <f>IF(AND($K$22="NÃO",B64&gt;'VALOR POR PL'!$P$5),0,'DADOS HISTORICOS'!BK38)</f>
        <v/>
      </c>
      <c r="D64" s="50">
        <f>IF(B64&lt;='VALOR POR PL'!$P$5,0,IF($K$16="MDO PREVISION + MATERIAL PREMISSA",R64+U64,IF($K$17&gt;0,$K$18*P64/$K$17,0)))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RESUMO'!BK38</f>
        <v/>
      </c>
      <c r="N64" s="129">
        <f>MAX(0,M64-M63)</f>
        <v/>
      </c>
      <c r="O64" s="12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29">
        <f>(IF(AND(60+$K$33&gt;=1,60+$K$33&lt;=72),INDEX($N$5:$N$76,60+$K$33),0)+IF(AND(60+$K$34&gt;=1,60+$K$34&lt;=72),INDEX($N$5:$N$76,60+$K$34),0)+IF(AND(60+$K$35&gt;=1,60+$K$35&lt;=72),INDEX($N$5:$N$76,60+$K$35),0))/3</f>
        <v/>
      </c>
      <c r="T64" s="129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30">
        <f>DATE(YEAR(B64),MONTH(B64)+1,1)</f>
        <v/>
      </c>
      <c r="C65" s="61">
        <f>IF(AND($K$22="NÃO",B65&gt;'VALOR POR PL'!$P$5),0,'DADOS HISTORICOS'!BL38)</f>
        <v/>
      </c>
      <c r="D65" s="50">
        <f>IF(B65&lt;='VALOR POR PL'!$P$5,0,IF($K$16="MDO PREVISION + MATERIAL PREMISSA",R65+U65,IF($K$17&gt;0,$K$18*P65/$K$17,0)))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RESUMO'!BL38</f>
        <v/>
      </c>
      <c r="N65" s="129">
        <f>MAX(0,M65-M64)</f>
        <v/>
      </c>
      <c r="O65" s="12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29">
        <f>(IF(AND(61+$K$33&gt;=1,61+$K$33&lt;=72),INDEX($N$5:$N$76,61+$K$33),0)+IF(AND(61+$K$34&gt;=1,61+$K$34&lt;=72),INDEX($N$5:$N$76,61+$K$34),0)+IF(AND(61+$K$35&gt;=1,61+$K$35&lt;=72),INDEX($N$5:$N$76,61+$K$35),0))/3</f>
        <v/>
      </c>
      <c r="T65" s="129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30">
        <f>DATE(YEAR(B65),MONTH(B65)+1,1)</f>
        <v/>
      </c>
      <c r="C66" s="61">
        <f>IF(AND($K$22="NÃO",B66&gt;'VALOR POR PL'!$P$5),0,'DADOS HISTORICOS'!BM38)</f>
        <v/>
      </c>
      <c r="D66" s="50">
        <f>IF(B66&lt;='VALOR POR PL'!$P$5,0,IF($K$16="MDO PREVISION + MATERIAL PREMISSA",R66+U66,IF($K$17&gt;0,$K$18*P66/$K$17,0)))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RESUMO'!BM38</f>
        <v/>
      </c>
      <c r="N66" s="129">
        <f>MAX(0,M66-M65)</f>
        <v/>
      </c>
      <c r="O66" s="12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29">
        <f>(IF(AND(62+$K$33&gt;=1,62+$K$33&lt;=72),INDEX($N$5:$N$76,62+$K$33),0)+IF(AND(62+$K$34&gt;=1,62+$K$34&lt;=72),INDEX($N$5:$N$76,62+$K$34),0)+IF(AND(62+$K$35&gt;=1,62+$K$35&lt;=72),INDEX($N$5:$N$76,62+$K$35),0))/3</f>
        <v/>
      </c>
      <c r="T66" s="129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30">
        <f>DATE(YEAR(B66),MONTH(B66)+1,1)</f>
        <v/>
      </c>
      <c r="C67" s="61">
        <f>IF(AND($K$22="NÃO",B67&gt;'VALOR POR PL'!$P$5),0,'DADOS HISTORICOS'!BN38)</f>
        <v/>
      </c>
      <c r="D67" s="50">
        <f>IF(B67&lt;='VALOR POR PL'!$P$5,0,IF($K$16="MDO PREVISION + MATERIAL PREMISSA",R67+U67,IF($K$17&gt;0,$K$18*P67/$K$17,0)))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RESUMO'!BN38</f>
        <v/>
      </c>
      <c r="N67" s="129">
        <f>MAX(0,M67-M66)</f>
        <v/>
      </c>
      <c r="O67" s="12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29">
        <f>(IF(AND(63+$K$33&gt;=1,63+$K$33&lt;=72),INDEX($N$5:$N$76,63+$K$33),0)+IF(AND(63+$K$34&gt;=1,63+$K$34&lt;=72),INDEX($N$5:$N$76,63+$K$34),0)+IF(AND(63+$K$35&gt;=1,63+$K$35&lt;=72),INDEX($N$5:$N$76,63+$K$35),0))/3</f>
        <v/>
      </c>
      <c r="T67" s="129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30">
        <f>DATE(YEAR(B67),MONTH(B67)+1,1)</f>
        <v/>
      </c>
      <c r="C68" s="61">
        <f>IF(AND($K$22="NÃO",B68&gt;'VALOR POR PL'!$P$5),0,'DADOS HISTORICOS'!BO38)</f>
        <v/>
      </c>
      <c r="D68" s="50">
        <f>IF(B68&lt;='VALOR POR PL'!$P$5,0,IF($K$16="MDO PREVISION + MATERIAL PREMISSA",R68+U68,IF($K$17&gt;0,$K$18*P68/$K$17,0)))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RESUMO'!BO38</f>
        <v/>
      </c>
      <c r="N68" s="129">
        <f>MAX(0,M68-M67)</f>
        <v/>
      </c>
      <c r="O68" s="12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29">
        <f>(IF(AND(64+$K$33&gt;=1,64+$K$33&lt;=72),INDEX($N$5:$N$76,64+$K$33),0)+IF(AND(64+$K$34&gt;=1,64+$K$34&lt;=72),INDEX($N$5:$N$76,64+$K$34),0)+IF(AND(64+$K$35&gt;=1,64+$K$35&lt;=72),INDEX($N$5:$N$76,64+$K$35),0))/3</f>
        <v/>
      </c>
      <c r="T68" s="129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30">
        <f>DATE(YEAR(B68),MONTH(B68)+1,1)</f>
        <v/>
      </c>
      <c r="C69" s="61">
        <f>IF(AND($K$22="NÃO",B69&gt;'VALOR POR PL'!$P$5),0,'DADOS HISTORICOS'!BP38)</f>
        <v/>
      </c>
      <c r="D69" s="50">
        <f>IF(B69&lt;='VALOR POR PL'!$P$5,0,IF($K$16="MDO PREVISION + MATERIAL PREMISSA",R69+U69,IF($K$17&gt;0,$K$18*P69/$K$17,0)))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RESUMO'!BP38</f>
        <v/>
      </c>
      <c r="N69" s="129">
        <f>MAX(0,M69-M68)</f>
        <v/>
      </c>
      <c r="O69" s="12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29">
        <f>(IF(AND(65+$K$33&gt;=1,65+$K$33&lt;=72),INDEX($N$5:$N$76,65+$K$33),0)+IF(AND(65+$K$34&gt;=1,65+$K$34&lt;=72),INDEX($N$5:$N$76,65+$K$34),0)+IF(AND(65+$K$35&gt;=1,65+$K$35&lt;=72),INDEX($N$5:$N$76,65+$K$35),0))/3</f>
        <v/>
      </c>
      <c r="T69" s="129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30">
        <f>DATE(YEAR(B69),MONTH(B69)+1,1)</f>
        <v/>
      </c>
      <c r="C70" s="61">
        <f>IF(AND($K$22="NÃO",B70&gt;'VALOR POR PL'!$P$5),0,'DADOS HISTORICOS'!BQ38)</f>
        <v/>
      </c>
      <c r="D70" s="50">
        <f>IF(B70&lt;='VALOR POR PL'!$P$5,0,IF($K$16="MDO PREVISION + MATERIAL PREMISSA",R70+U70,IF($K$17&gt;0,$K$18*P70/$K$17,0)))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RESUMO'!BQ38</f>
        <v/>
      </c>
      <c r="N70" s="129">
        <f>MAX(0,M70-M69)</f>
        <v/>
      </c>
      <c r="O70" s="12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29">
        <f>(IF(AND(66+$K$33&gt;=1,66+$K$33&lt;=72),INDEX($N$5:$N$76,66+$K$33),0)+IF(AND(66+$K$34&gt;=1,66+$K$34&lt;=72),INDEX($N$5:$N$76,66+$K$34),0)+IF(AND(66+$K$35&gt;=1,66+$K$35&lt;=72),INDEX($N$5:$N$76,66+$K$35),0))/3</f>
        <v/>
      </c>
      <c r="T70" s="129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30">
        <f>DATE(YEAR(B70),MONTH(B70)+1,1)</f>
        <v/>
      </c>
      <c r="C71" s="61">
        <f>IF(AND($K$22="NÃO",B71&gt;'VALOR POR PL'!$P$5),0,'DADOS HISTORICOS'!BR38)</f>
        <v/>
      </c>
      <c r="D71" s="50">
        <f>IF(B71&lt;='VALOR POR PL'!$P$5,0,IF($K$16="MDO PREVISION + MATERIAL PREMISSA",R71+U71,IF($K$17&gt;0,$K$18*P71/$K$17,0)))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RESUMO'!BR38</f>
        <v/>
      </c>
      <c r="N71" s="129">
        <f>MAX(0,M71-M70)</f>
        <v/>
      </c>
      <c r="O71" s="12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29">
        <f>(IF(AND(67+$K$33&gt;=1,67+$K$33&lt;=72),INDEX($N$5:$N$76,67+$K$33),0)+IF(AND(67+$K$34&gt;=1,67+$K$34&lt;=72),INDEX($N$5:$N$76,67+$K$34),0)+IF(AND(67+$K$35&gt;=1,67+$K$35&lt;=72),INDEX($N$5:$N$76,67+$K$35),0))/3</f>
        <v/>
      </c>
      <c r="T71" s="129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30">
        <f>DATE(YEAR(B71),MONTH(B71)+1,1)</f>
        <v/>
      </c>
      <c r="C72" s="61">
        <f>IF(AND($K$22="NÃO",B72&gt;'VALOR POR PL'!$P$5),0,'DADOS HISTORICOS'!BS38)</f>
        <v/>
      </c>
      <c r="D72" s="50">
        <f>IF(B72&lt;='VALOR POR PL'!$P$5,0,IF($K$16="MDO PREVISION + MATERIAL PREMISSA",R72+U72,IF($K$17&gt;0,$K$18*P72/$K$17,0)))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RESUMO'!BS38</f>
        <v/>
      </c>
      <c r="N72" s="129">
        <f>MAX(0,M72-M71)</f>
        <v/>
      </c>
      <c r="O72" s="12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29">
        <f>(IF(AND(68+$K$33&gt;=1,68+$K$33&lt;=72),INDEX($N$5:$N$76,68+$K$33),0)+IF(AND(68+$K$34&gt;=1,68+$K$34&lt;=72),INDEX($N$5:$N$76,68+$K$34),0)+IF(AND(68+$K$35&gt;=1,68+$K$35&lt;=72),INDEX($N$5:$N$76,68+$K$35),0))/3</f>
        <v/>
      </c>
      <c r="T72" s="129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30">
        <f>DATE(YEAR(B72),MONTH(B72)+1,1)</f>
        <v/>
      </c>
      <c r="C73" s="61">
        <f>IF(AND($K$22="NÃO",B73&gt;'VALOR POR PL'!$P$5),0,'DADOS HISTORICOS'!BT38)</f>
        <v/>
      </c>
      <c r="D73" s="50">
        <f>IF(B73&lt;='VALOR POR PL'!$P$5,0,IF($K$16="MDO PREVISION + MATERIAL PREMISSA",R73+U73,IF($K$17&gt;0,$K$18*P73/$K$17,0)))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RESUMO'!BT38</f>
        <v/>
      </c>
      <c r="N73" s="129">
        <f>MAX(0,M73-M72)</f>
        <v/>
      </c>
      <c r="O73" s="12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29">
        <f>(IF(AND(69+$K$33&gt;=1,69+$K$33&lt;=72),INDEX($N$5:$N$76,69+$K$33),0)+IF(AND(69+$K$34&gt;=1,69+$K$34&lt;=72),INDEX($N$5:$N$76,69+$K$34),0)+IF(AND(69+$K$35&gt;=1,69+$K$35&lt;=72),INDEX($N$5:$N$76,69+$K$35),0))/3</f>
        <v/>
      </c>
      <c r="T73" s="129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30">
        <f>DATE(YEAR(B73),MONTH(B73)+1,1)</f>
        <v/>
      </c>
      <c r="C74" s="61">
        <f>IF(AND($K$22="NÃO",B74&gt;'VALOR POR PL'!$P$5),0,'DADOS HISTORICOS'!BU38)</f>
        <v/>
      </c>
      <c r="D74" s="50">
        <f>IF(B74&lt;='VALOR POR PL'!$P$5,0,IF($K$16="MDO PREVISION + MATERIAL PREMISSA",R74+U74,IF($K$17&gt;0,$K$18*P74/$K$17,0)))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RESUMO'!BU38</f>
        <v/>
      </c>
      <c r="N74" s="129">
        <f>MAX(0,M74-M73)</f>
        <v/>
      </c>
      <c r="O74" s="12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29">
        <f>(IF(AND(70+$K$33&gt;=1,70+$K$33&lt;=72),INDEX($N$5:$N$76,70+$K$33),0)+IF(AND(70+$K$34&gt;=1,70+$K$34&lt;=72),INDEX($N$5:$N$76,70+$K$34),0)+IF(AND(70+$K$35&gt;=1,70+$K$35&lt;=72),INDEX($N$5:$N$76,70+$K$35),0))/3</f>
        <v/>
      </c>
      <c r="T74" s="129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30">
        <f>DATE(YEAR(B74),MONTH(B74)+1,1)</f>
        <v/>
      </c>
      <c r="C75" s="61">
        <f>IF(AND($K$22="NÃO",B75&gt;'VALOR POR PL'!$P$5),0,'DADOS HISTORICOS'!BV38)</f>
        <v/>
      </c>
      <c r="D75" s="50">
        <f>IF(B75&lt;='VALOR POR PL'!$P$5,0,IF($K$16="MDO PREVISION + MATERIAL PREMISSA",R75+U75,IF($K$17&gt;0,$K$18*P75/$K$17,0)))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RESUMO'!BV38</f>
        <v/>
      </c>
      <c r="N75" s="129">
        <f>MAX(0,M75-M74)</f>
        <v/>
      </c>
      <c r="O75" s="12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29">
        <f>(IF(AND(71+$K$33&gt;=1,71+$K$33&lt;=72),INDEX($N$5:$N$76,71+$K$33),0)+IF(AND(71+$K$34&gt;=1,71+$K$34&lt;=72),INDEX($N$5:$N$76,71+$K$34),0)+IF(AND(71+$K$35&gt;=1,71+$K$35&lt;=72),INDEX($N$5:$N$76,71+$K$35),0))/3</f>
        <v/>
      </c>
      <c r="T75" s="129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30">
        <f>DATE(YEAR(B75),MONTH(B75)+1,1)</f>
        <v/>
      </c>
      <c r="C76" s="61">
        <f>IF(AND($K$22="NÃO",B76&gt;'VALOR POR PL'!$P$5),0,'DADOS HISTORICOS'!BW38)</f>
        <v/>
      </c>
      <c r="D76" s="50">
        <f>IF(B76&lt;='VALOR POR PL'!$P$5,0,IF($K$16="MDO PREVISION + MATERIAL PREMISSA",R76+U76,IF($K$17&gt;0,$K$18*P76/$K$17,0)))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RESUMO'!BW38</f>
        <v/>
      </c>
      <c r="N76" s="129">
        <f>MAX(0,M76-M75)</f>
        <v/>
      </c>
      <c r="O76" s="12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29">
        <f>(IF(AND(72+$K$33&gt;=1,72+$K$33&lt;=72),INDEX($N$5:$N$76,72+$K$33),0)+IF(AND(72+$K$34&gt;=1,72+$K$34&lt;=72),INDEX($N$5:$N$76,72+$K$34),0)+IF(AND(72+$K$35&gt;=1,72+$K$35&lt;=72),INDEX($N$5:$N$76,72+$K$35),0))/3</f>
        <v/>
      </c>
      <c r="T76" s="129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HISTORICOS'!D39)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28">
        <f>'CP RESUMO'!D39</f>
        <v/>
      </c>
      <c r="N5" s="129" t="n">
        <v>0</v>
      </c>
      <c r="O5" s="12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HISTORICOS'!E39)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PL'!H45</f>
        <v/>
      </c>
      <c r="L6" s="50">
        <f>C6/IF(B6&lt;='VALOR POR PL'!$P$5,IFERROR(INDEX('"INCC-FGV"'!$B$2:$B$800,MATCH(B6,'"INCC-FGV"'!$A$2:$A$800,0)),$K$2),$K$2)</f>
        <v/>
      </c>
      <c r="M6" s="128">
        <f>'CP RESUMO'!E39</f>
        <v/>
      </c>
      <c r="N6" s="129">
        <f>MAX(0,M6-M5)</f>
        <v/>
      </c>
      <c r="O6" s="12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HISTORICOS'!F39)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RESUMO'!F39</f>
        <v/>
      </c>
      <c r="N7" s="129">
        <f>MAX(0,M7-M6)</f>
        <v/>
      </c>
      <c r="O7" s="12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HISTORICOS'!G39)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RESUMO'!G39</f>
        <v/>
      </c>
      <c r="N8" s="129">
        <f>MAX(0,M8-M7)</f>
        <v/>
      </c>
      <c r="O8" s="12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HISTORICOS'!H39)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RESUMO'!H39</f>
        <v/>
      </c>
      <c r="N9" s="129">
        <f>MAX(0,M9-M8)</f>
        <v/>
      </c>
      <c r="O9" s="12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HISTORICOS'!I39)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RESUMO'!I39</f>
        <v/>
      </c>
      <c r="N10" s="129">
        <f>MAX(0,M10-M9)</f>
        <v/>
      </c>
      <c r="O10" s="12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HISTORICOS'!J39)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RESUMO'!J39</f>
        <v/>
      </c>
      <c r="N11" s="129">
        <f>MAX(0,M11-M10)</f>
        <v/>
      </c>
      <c r="O11" s="12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HISTORICOS'!K39)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RESUMO'!K39</f>
        <v/>
      </c>
      <c r="N12" s="129">
        <f>MAX(0,M12-M11)</f>
        <v/>
      </c>
      <c r="O12" s="12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HISTORICOS'!L39)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PL'!I45</f>
        <v/>
      </c>
      <c r="L13" s="50">
        <f>C13/IF(B13&lt;='VALOR POR PL'!$P$5,IFERROR(INDEX('"INCC-FGV"'!$B$2:$B$800,MATCH(B13,'"INCC-FGV"'!$A$2:$A$800,0)),$K$2),$K$2)</f>
        <v/>
      </c>
      <c r="M13" s="128">
        <f>'CP RESUMO'!L39</f>
        <v/>
      </c>
      <c r="N13" s="129">
        <f>MAX(0,M13-M12)</f>
        <v/>
      </c>
      <c r="O13" s="12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HISTORICOS'!M39)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RESUMO'!M39</f>
        <v/>
      </c>
      <c r="N14" s="129">
        <f>MAX(0,M14-M13)</f>
        <v/>
      </c>
      <c r="O14" s="12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HISTORICOS'!N39)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RESUMO'!N39</f>
        <v/>
      </c>
      <c r="N15" s="129">
        <f>MAX(0,M15-M14)</f>
        <v/>
      </c>
      <c r="O15" s="12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HISTORICOS'!O39)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RESUMO'!O39</f>
        <v/>
      </c>
      <c r="N16" s="129">
        <f>MAX(0,M16-M15)</f>
        <v/>
      </c>
      <c r="O16" s="12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HISTORICOS'!P39)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RESUMO'!P39</f>
        <v/>
      </c>
      <c r="N17" s="129">
        <f>MAX(0,M17-M16)</f>
        <v/>
      </c>
      <c r="O17" s="12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HISTORICOS'!Q39)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RESUMO'!Q39</f>
        <v/>
      </c>
      <c r="N18" s="129">
        <f>MAX(0,M18-M17)</f>
        <v/>
      </c>
      <c r="O18" s="12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HISTORICOS'!R39)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RESUMO'!R39</f>
        <v/>
      </c>
      <c r="N19" s="129">
        <f>MAX(0,M19-M18)</f>
        <v/>
      </c>
      <c r="O19" s="12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HISTORICOS'!S39)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RESUMO'!S39</f>
        <v/>
      </c>
      <c r="N20" s="129">
        <f>MAX(0,M20-M19)</f>
        <v/>
      </c>
      <c r="O20" s="12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HISTORICOS'!T39)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RESUMO'!T39</f>
        <v/>
      </c>
      <c r="N21" s="129">
        <f>MAX(0,M21-M20)</f>
        <v/>
      </c>
      <c r="O21" s="12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HISTORICOS'!U39)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RESUMO'!U39</f>
        <v/>
      </c>
      <c r="N22" s="129">
        <f>MAX(0,M22-M21)</f>
        <v/>
      </c>
      <c r="O22" s="12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HISTORICOS'!V39)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RESUMO'!V39</f>
        <v/>
      </c>
      <c r="N23" s="129">
        <f>MAX(0,M23-M22)</f>
        <v/>
      </c>
      <c r="O23" s="12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HISTORICOS'!W39)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RESUMO'!W39</f>
        <v/>
      </c>
      <c r="N24" s="129">
        <f>MAX(0,M24-M23)</f>
        <v/>
      </c>
      <c r="O24" s="12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HISTORICOS'!X39)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RESUMO'!X39</f>
        <v/>
      </c>
      <c r="N25" s="129">
        <f>MAX(0,M25-M24)</f>
        <v/>
      </c>
      <c r="O25" s="12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HISTORICOS'!Y39)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RESUMO'!Y39</f>
        <v/>
      </c>
      <c r="N26" s="129">
        <f>MAX(0,M26-M25)</f>
        <v/>
      </c>
      <c r="O26" s="12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HISTORICOS'!Z39)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RESUMO'!Z39</f>
        <v/>
      </c>
      <c r="N27" s="129">
        <f>MAX(0,M27-M26)</f>
        <v/>
      </c>
      <c r="O27" s="12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HISTORICOS'!AA39)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RESUMO'!AA39</f>
        <v/>
      </c>
      <c r="N28" s="129">
        <f>MAX(0,M28-M27)</f>
        <v/>
      </c>
      <c r="O28" s="12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HISTORICOS'!AB39)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RESUMO'!AB39</f>
        <v/>
      </c>
      <c r="N29" s="129">
        <f>MAX(0,M29-M28)</f>
        <v/>
      </c>
      <c r="O29" s="12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HISTORICOS'!AC39)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RESUMO'!AC39</f>
        <v/>
      </c>
      <c r="N30" s="129">
        <f>MAX(0,M30-M29)</f>
        <v/>
      </c>
      <c r="O30" s="12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HISTORICOS'!AD39)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RESUMO'!AD39</f>
        <v/>
      </c>
      <c r="N31" s="129">
        <f>MAX(0,M31-M30)</f>
        <v/>
      </c>
      <c r="O31" s="12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HISTORICOS'!AE39)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RESUMO'!AE39</f>
        <v/>
      </c>
      <c r="N32" s="129">
        <f>MAX(0,M32-M31)</f>
        <v/>
      </c>
      <c r="O32" s="12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HISTORICOS'!AF39)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RESUMO'!AF39</f>
        <v/>
      </c>
      <c r="N33" s="129">
        <f>MAX(0,M33-M32)</f>
        <v/>
      </c>
      <c r="O33" s="12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HISTORICOS'!AG39)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RESUMO'!AG39</f>
        <v/>
      </c>
      <c r="N34" s="129">
        <f>MAX(0,M34-M33)</f>
        <v/>
      </c>
      <c r="O34" s="12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HISTORICOS'!AH39)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RESUMO'!AH39</f>
        <v/>
      </c>
      <c r="N35" s="129">
        <f>MAX(0,M35-M34)</f>
        <v/>
      </c>
      <c r="O35" s="12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HISTORICOS'!AI39)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RESUMO'!AI39</f>
        <v/>
      </c>
      <c r="N36" s="129">
        <f>MAX(0,M36-M35)</f>
        <v/>
      </c>
      <c r="O36" s="12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HISTORICOS'!AJ39)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RESUMO'!AJ39</f>
        <v/>
      </c>
      <c r="N37" s="129">
        <f>MAX(0,M37-M36)</f>
        <v/>
      </c>
      <c r="O37" s="12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HISTORICOS'!AK39)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RESUMO'!AK39</f>
        <v/>
      </c>
      <c r="N38" s="129">
        <f>MAX(0,M38-M37)</f>
        <v/>
      </c>
      <c r="O38" s="12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HISTORICOS'!AL39)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RESUMO'!AL39</f>
        <v/>
      </c>
      <c r="N39" s="129">
        <f>MAX(0,M39-M38)</f>
        <v/>
      </c>
      <c r="O39" s="12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HISTORICOS'!AM39)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RESUMO'!AM39</f>
        <v/>
      </c>
      <c r="N40" s="129">
        <f>MAX(0,M40-M39)</f>
        <v/>
      </c>
      <c r="O40" s="12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HISTORICOS'!AN39)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RESUMO'!AN39</f>
        <v/>
      </c>
      <c r="N41" s="129">
        <f>MAX(0,M41-M40)</f>
        <v/>
      </c>
      <c r="O41" s="12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HISTORICOS'!AO39)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RESUMO'!AO39</f>
        <v/>
      </c>
      <c r="N42" s="129">
        <f>MAX(0,M42-M41)</f>
        <v/>
      </c>
      <c r="O42" s="12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HISTORICOS'!AP39)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RESUMO'!AP39</f>
        <v/>
      </c>
      <c r="N43" s="129">
        <f>MAX(0,M43-M42)</f>
        <v/>
      </c>
      <c r="O43" s="12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HISTORICOS'!AQ39)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RESUMO'!AQ39</f>
        <v/>
      </c>
      <c r="N44" s="129">
        <f>MAX(0,M44-M43)</f>
        <v/>
      </c>
      <c r="O44" s="12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HISTORICOS'!AR39)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RESUMO'!AR39</f>
        <v/>
      </c>
      <c r="N45" s="129">
        <f>MAX(0,M45-M44)</f>
        <v/>
      </c>
      <c r="O45" s="12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HISTORICOS'!AS39)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RESUMO'!AS39</f>
        <v/>
      </c>
      <c r="N46" s="129">
        <f>MAX(0,M46-M45)</f>
        <v/>
      </c>
      <c r="O46" s="12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HISTORICOS'!AT39)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RESUMO'!AT39</f>
        <v/>
      </c>
      <c r="N47" s="129">
        <f>MAX(0,M47-M46)</f>
        <v/>
      </c>
      <c r="O47" s="12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HISTORICOS'!AU39)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RESUMO'!AU39</f>
        <v/>
      </c>
      <c r="N48" s="129">
        <f>MAX(0,M48-M47)</f>
        <v/>
      </c>
      <c r="O48" s="12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HISTORICOS'!AV39)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RESUMO'!AV39</f>
        <v/>
      </c>
      <c r="N49" s="129">
        <f>MAX(0,M49-M48)</f>
        <v/>
      </c>
      <c r="O49" s="12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HISTORICOS'!AW39)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RESUMO'!AW39</f>
        <v/>
      </c>
      <c r="N50" s="129">
        <f>MAX(0,M50-M49)</f>
        <v/>
      </c>
      <c r="O50" s="12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HISTORICOS'!AX39)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RESUMO'!AX39</f>
        <v/>
      </c>
      <c r="N51" s="129">
        <f>MAX(0,M51-M50)</f>
        <v/>
      </c>
      <c r="O51" s="12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HISTORICOS'!AY39)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RESUMO'!AY39</f>
        <v/>
      </c>
      <c r="N52" s="129">
        <f>MAX(0,M52-M51)</f>
        <v/>
      </c>
      <c r="O52" s="12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HISTORICOS'!AZ39)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RESUMO'!AZ39</f>
        <v/>
      </c>
      <c r="N53" s="129">
        <f>MAX(0,M53-M52)</f>
        <v/>
      </c>
      <c r="O53" s="12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HISTORICOS'!BA39)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RESUMO'!BA39</f>
        <v/>
      </c>
      <c r="N54" s="129">
        <f>MAX(0,M54-M53)</f>
        <v/>
      </c>
      <c r="O54" s="12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HISTORICOS'!BB39)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RESUMO'!BB39</f>
        <v/>
      </c>
      <c r="N55" s="129">
        <f>MAX(0,M55-M54)</f>
        <v/>
      </c>
      <c r="O55" s="12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HISTORICOS'!BC39)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RESUMO'!BC39</f>
        <v/>
      </c>
      <c r="N56" s="129">
        <f>MAX(0,M56-M55)</f>
        <v/>
      </c>
      <c r="O56" s="12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HISTORICOS'!BD39)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RESUMO'!BD39</f>
        <v/>
      </c>
      <c r="N57" s="129">
        <f>MAX(0,M57-M56)</f>
        <v/>
      </c>
      <c r="O57" s="12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HISTORICOS'!BE39)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RESUMO'!BE39</f>
        <v/>
      </c>
      <c r="N58" s="129">
        <f>MAX(0,M58-M57)</f>
        <v/>
      </c>
      <c r="O58" s="12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HISTORICOS'!BF39)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RESUMO'!BF39</f>
        <v/>
      </c>
      <c r="N59" s="129">
        <f>MAX(0,M59-M58)</f>
        <v/>
      </c>
      <c r="O59" s="12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HISTORICOS'!BG39)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RESUMO'!BG39</f>
        <v/>
      </c>
      <c r="N60" s="129">
        <f>MAX(0,M60-M59)</f>
        <v/>
      </c>
      <c r="O60" s="12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HISTORICOS'!BH39)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RESUMO'!BH39</f>
        <v/>
      </c>
      <c r="N61" s="129">
        <f>MAX(0,M61-M60)</f>
        <v/>
      </c>
      <c r="O61" s="12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HISTORICOS'!BI39)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RESUMO'!BI39</f>
        <v/>
      </c>
      <c r="N62" s="129">
        <f>MAX(0,M62-M61)</f>
        <v/>
      </c>
      <c r="O62" s="12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HISTORICOS'!BJ39)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RESUMO'!BJ39</f>
        <v/>
      </c>
      <c r="N63" s="129">
        <f>MAX(0,M63-M62)</f>
        <v/>
      </c>
      <c r="O63" s="12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HISTORICOS'!BK39)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RESUMO'!BK39</f>
        <v/>
      </c>
      <c r="N64" s="129">
        <f>MAX(0,M64-M63)</f>
        <v/>
      </c>
      <c r="O64" s="12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HISTORICOS'!BL39)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RESUMO'!BL39</f>
        <v/>
      </c>
      <c r="N65" s="129">
        <f>MAX(0,M65-M64)</f>
        <v/>
      </c>
      <c r="O65" s="12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HISTORICOS'!BM39)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RESUMO'!BM39</f>
        <v/>
      </c>
      <c r="N66" s="129">
        <f>MAX(0,M66-M65)</f>
        <v/>
      </c>
      <c r="O66" s="12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HISTORICOS'!BN39)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RESUMO'!BN39</f>
        <v/>
      </c>
      <c r="N67" s="129">
        <f>MAX(0,M67-M66)</f>
        <v/>
      </c>
      <c r="O67" s="12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HISTORICOS'!BO39)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RESUMO'!BO39</f>
        <v/>
      </c>
      <c r="N68" s="129">
        <f>MAX(0,M68-M67)</f>
        <v/>
      </c>
      <c r="O68" s="12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HISTORICOS'!BP39)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RESUMO'!BP39</f>
        <v/>
      </c>
      <c r="N69" s="129">
        <f>MAX(0,M69-M68)</f>
        <v/>
      </c>
      <c r="O69" s="12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HISTORICOS'!BQ39)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RESUMO'!BQ39</f>
        <v/>
      </c>
      <c r="N70" s="129">
        <f>MAX(0,M70-M69)</f>
        <v/>
      </c>
      <c r="O70" s="12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HISTORICOS'!BR39)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RESUMO'!BR39</f>
        <v/>
      </c>
      <c r="N71" s="129">
        <f>MAX(0,M71-M70)</f>
        <v/>
      </c>
      <c r="O71" s="12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HISTORICOS'!BS39)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RESUMO'!BS39</f>
        <v/>
      </c>
      <c r="N72" s="129">
        <f>MAX(0,M72-M71)</f>
        <v/>
      </c>
      <c r="O72" s="12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HISTORICOS'!BT39)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RESUMO'!BT39</f>
        <v/>
      </c>
      <c r="N73" s="129">
        <f>MAX(0,M73-M72)</f>
        <v/>
      </c>
      <c r="O73" s="12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HISTORICOS'!BU39)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RESUMO'!BU39</f>
        <v/>
      </c>
      <c r="N74" s="129">
        <f>MAX(0,M74-M73)</f>
        <v/>
      </c>
      <c r="O74" s="12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HISTORICOS'!BV39)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RESUMO'!BV39</f>
        <v/>
      </c>
      <c r="N75" s="129">
        <f>MAX(0,M75-M74)</f>
        <v/>
      </c>
      <c r="O75" s="12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HISTORICOS'!BW39)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RESUMO'!BW39</f>
        <v/>
      </c>
      <c r="N76" s="129">
        <f>MAX(0,M76-M75)</f>
        <v/>
      </c>
      <c r="O76" s="12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HISTORICOS'!D40)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28">
        <f>'CP RESUMO'!D40</f>
        <v/>
      </c>
      <c r="N5" s="129" t="n">
        <v>0</v>
      </c>
      <c r="O5" s="12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HISTORICOS'!E40)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PL'!H46</f>
        <v/>
      </c>
      <c r="L6" s="50">
        <f>C6/IF(B6&lt;='VALOR POR PL'!$P$5,IFERROR(INDEX('"INCC-FGV"'!$B$2:$B$800,MATCH(B6,'"INCC-FGV"'!$A$2:$A$800,0)),$K$2),$K$2)</f>
        <v/>
      </c>
      <c r="M6" s="128">
        <f>'CP RESUMO'!E40</f>
        <v/>
      </c>
      <c r="N6" s="129">
        <f>MAX(0,M6-M5)</f>
        <v/>
      </c>
      <c r="O6" s="12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HISTORICOS'!F40)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RESUMO'!F40</f>
        <v/>
      </c>
      <c r="N7" s="129">
        <f>MAX(0,M7-M6)</f>
        <v/>
      </c>
      <c r="O7" s="12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HISTORICOS'!G40)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RESUMO'!G40</f>
        <v/>
      </c>
      <c r="N8" s="129">
        <f>MAX(0,M8-M7)</f>
        <v/>
      </c>
      <c r="O8" s="12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HISTORICOS'!H40)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RESUMO'!H40</f>
        <v/>
      </c>
      <c r="N9" s="129">
        <f>MAX(0,M9-M8)</f>
        <v/>
      </c>
      <c r="O9" s="12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HISTORICOS'!I40)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RESUMO'!I40</f>
        <v/>
      </c>
      <c r="N10" s="129">
        <f>MAX(0,M10-M9)</f>
        <v/>
      </c>
      <c r="O10" s="12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HISTORICOS'!J40)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RESUMO'!J40</f>
        <v/>
      </c>
      <c r="N11" s="129">
        <f>MAX(0,M11-M10)</f>
        <v/>
      </c>
      <c r="O11" s="12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HISTORICOS'!K40)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RESUMO'!K40</f>
        <v/>
      </c>
      <c r="N12" s="129">
        <f>MAX(0,M12-M11)</f>
        <v/>
      </c>
      <c r="O12" s="12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HISTORICOS'!L40)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PL'!I46</f>
        <v/>
      </c>
      <c r="L13" s="50">
        <f>C13/IF(B13&lt;='VALOR POR PL'!$P$5,IFERROR(INDEX('"INCC-FGV"'!$B$2:$B$800,MATCH(B13,'"INCC-FGV"'!$A$2:$A$800,0)),$K$2),$K$2)</f>
        <v/>
      </c>
      <c r="M13" s="128">
        <f>'CP RESUMO'!L40</f>
        <v/>
      </c>
      <c r="N13" s="129">
        <f>MAX(0,M13-M12)</f>
        <v/>
      </c>
      <c r="O13" s="12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HISTORICOS'!M40)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RESUMO'!M40</f>
        <v/>
      </c>
      <c r="N14" s="129">
        <f>MAX(0,M14-M13)</f>
        <v/>
      </c>
      <c r="O14" s="12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HISTORICOS'!N40)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RESUMO'!N40</f>
        <v/>
      </c>
      <c r="N15" s="129">
        <f>MAX(0,M15-M14)</f>
        <v/>
      </c>
      <c r="O15" s="12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HISTORICOS'!O40)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RESUMO'!O40</f>
        <v/>
      </c>
      <c r="N16" s="129">
        <f>MAX(0,M16-M15)</f>
        <v/>
      </c>
      <c r="O16" s="12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HISTORICOS'!P40)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RESUMO'!P40</f>
        <v/>
      </c>
      <c r="N17" s="129">
        <f>MAX(0,M17-M16)</f>
        <v/>
      </c>
      <c r="O17" s="12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HISTORICOS'!Q40)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RESUMO'!Q40</f>
        <v/>
      </c>
      <c r="N18" s="129">
        <f>MAX(0,M18-M17)</f>
        <v/>
      </c>
      <c r="O18" s="12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HISTORICOS'!R40)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RESUMO'!R40</f>
        <v/>
      </c>
      <c r="N19" s="129">
        <f>MAX(0,M19-M18)</f>
        <v/>
      </c>
      <c r="O19" s="12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HISTORICOS'!S40)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RESUMO'!S40</f>
        <v/>
      </c>
      <c r="N20" s="129">
        <f>MAX(0,M20-M19)</f>
        <v/>
      </c>
      <c r="O20" s="12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HISTORICOS'!T40)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RESUMO'!T40</f>
        <v/>
      </c>
      <c r="N21" s="129">
        <f>MAX(0,M21-M20)</f>
        <v/>
      </c>
      <c r="O21" s="12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HISTORICOS'!U40)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RESUMO'!U40</f>
        <v/>
      </c>
      <c r="N22" s="129">
        <f>MAX(0,M22-M21)</f>
        <v/>
      </c>
      <c r="O22" s="12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HISTORICOS'!V40)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RESUMO'!V40</f>
        <v/>
      </c>
      <c r="N23" s="129">
        <f>MAX(0,M23-M22)</f>
        <v/>
      </c>
      <c r="O23" s="12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HISTORICOS'!W40)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RESUMO'!W40</f>
        <v/>
      </c>
      <c r="N24" s="129">
        <f>MAX(0,M24-M23)</f>
        <v/>
      </c>
      <c r="O24" s="12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HISTORICOS'!X40)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RESUMO'!X40</f>
        <v/>
      </c>
      <c r="N25" s="129">
        <f>MAX(0,M25-M24)</f>
        <v/>
      </c>
      <c r="O25" s="12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HISTORICOS'!Y40)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RESUMO'!Y40</f>
        <v/>
      </c>
      <c r="N26" s="129">
        <f>MAX(0,M26-M25)</f>
        <v/>
      </c>
      <c r="O26" s="12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HISTORICOS'!Z40)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RESUMO'!Z40</f>
        <v/>
      </c>
      <c r="N27" s="129">
        <f>MAX(0,M27-M26)</f>
        <v/>
      </c>
      <c r="O27" s="12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HISTORICOS'!AA40)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RESUMO'!AA40</f>
        <v/>
      </c>
      <c r="N28" s="129">
        <f>MAX(0,M28-M27)</f>
        <v/>
      </c>
      <c r="O28" s="12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HISTORICOS'!AB40)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RESUMO'!AB40</f>
        <v/>
      </c>
      <c r="N29" s="129">
        <f>MAX(0,M29-M28)</f>
        <v/>
      </c>
      <c r="O29" s="12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HISTORICOS'!AC40)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RESUMO'!AC40</f>
        <v/>
      </c>
      <c r="N30" s="129">
        <f>MAX(0,M30-M29)</f>
        <v/>
      </c>
      <c r="O30" s="12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HISTORICOS'!AD40)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RESUMO'!AD40</f>
        <v/>
      </c>
      <c r="N31" s="129">
        <f>MAX(0,M31-M30)</f>
        <v/>
      </c>
      <c r="O31" s="12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HISTORICOS'!AE40)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RESUMO'!AE40</f>
        <v/>
      </c>
      <c r="N32" s="129">
        <f>MAX(0,M32-M31)</f>
        <v/>
      </c>
      <c r="O32" s="12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HISTORICOS'!AF40)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RESUMO'!AF40</f>
        <v/>
      </c>
      <c r="N33" s="129">
        <f>MAX(0,M33-M32)</f>
        <v/>
      </c>
      <c r="O33" s="12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HISTORICOS'!AG40)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RESUMO'!AG40</f>
        <v/>
      </c>
      <c r="N34" s="129">
        <f>MAX(0,M34-M33)</f>
        <v/>
      </c>
      <c r="O34" s="12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HISTORICOS'!AH40)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RESUMO'!AH40</f>
        <v/>
      </c>
      <c r="N35" s="129">
        <f>MAX(0,M35-M34)</f>
        <v/>
      </c>
      <c r="O35" s="12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HISTORICOS'!AI40)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RESUMO'!AI40</f>
        <v/>
      </c>
      <c r="N36" s="129">
        <f>MAX(0,M36-M35)</f>
        <v/>
      </c>
      <c r="O36" s="12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HISTORICOS'!AJ40)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RESUMO'!AJ40</f>
        <v/>
      </c>
      <c r="N37" s="129">
        <f>MAX(0,M37-M36)</f>
        <v/>
      </c>
      <c r="O37" s="12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HISTORICOS'!AK40)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RESUMO'!AK40</f>
        <v/>
      </c>
      <c r="N38" s="129">
        <f>MAX(0,M38-M37)</f>
        <v/>
      </c>
      <c r="O38" s="12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HISTORICOS'!AL40)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RESUMO'!AL40</f>
        <v/>
      </c>
      <c r="N39" s="129">
        <f>MAX(0,M39-M38)</f>
        <v/>
      </c>
      <c r="O39" s="12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HISTORICOS'!AM40)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RESUMO'!AM40</f>
        <v/>
      </c>
      <c r="N40" s="129">
        <f>MAX(0,M40-M39)</f>
        <v/>
      </c>
      <c r="O40" s="12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HISTORICOS'!AN40)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RESUMO'!AN40</f>
        <v/>
      </c>
      <c r="N41" s="129">
        <f>MAX(0,M41-M40)</f>
        <v/>
      </c>
      <c r="O41" s="12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HISTORICOS'!AO40)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RESUMO'!AO40</f>
        <v/>
      </c>
      <c r="N42" s="129">
        <f>MAX(0,M42-M41)</f>
        <v/>
      </c>
      <c r="O42" s="12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HISTORICOS'!AP40)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RESUMO'!AP40</f>
        <v/>
      </c>
      <c r="N43" s="129">
        <f>MAX(0,M43-M42)</f>
        <v/>
      </c>
      <c r="O43" s="12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HISTORICOS'!AQ40)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RESUMO'!AQ40</f>
        <v/>
      </c>
      <c r="N44" s="129">
        <f>MAX(0,M44-M43)</f>
        <v/>
      </c>
      <c r="O44" s="12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HISTORICOS'!AR40)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RESUMO'!AR40</f>
        <v/>
      </c>
      <c r="N45" s="129">
        <f>MAX(0,M45-M44)</f>
        <v/>
      </c>
      <c r="O45" s="12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HISTORICOS'!AS40)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RESUMO'!AS40</f>
        <v/>
      </c>
      <c r="N46" s="129">
        <f>MAX(0,M46-M45)</f>
        <v/>
      </c>
      <c r="O46" s="12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HISTORICOS'!AT40)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RESUMO'!AT40</f>
        <v/>
      </c>
      <c r="N47" s="129">
        <f>MAX(0,M47-M46)</f>
        <v/>
      </c>
      <c r="O47" s="12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HISTORICOS'!AU40)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RESUMO'!AU40</f>
        <v/>
      </c>
      <c r="N48" s="129">
        <f>MAX(0,M48-M47)</f>
        <v/>
      </c>
      <c r="O48" s="12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HISTORICOS'!AV40)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RESUMO'!AV40</f>
        <v/>
      </c>
      <c r="N49" s="129">
        <f>MAX(0,M49-M48)</f>
        <v/>
      </c>
      <c r="O49" s="12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HISTORICOS'!AW40)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RESUMO'!AW40</f>
        <v/>
      </c>
      <c r="N50" s="129">
        <f>MAX(0,M50-M49)</f>
        <v/>
      </c>
      <c r="O50" s="12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HISTORICOS'!AX40)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RESUMO'!AX40</f>
        <v/>
      </c>
      <c r="N51" s="129">
        <f>MAX(0,M51-M50)</f>
        <v/>
      </c>
      <c r="O51" s="12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HISTORICOS'!AY40)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RESUMO'!AY40</f>
        <v/>
      </c>
      <c r="N52" s="129">
        <f>MAX(0,M52-M51)</f>
        <v/>
      </c>
      <c r="O52" s="12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HISTORICOS'!AZ40)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RESUMO'!AZ40</f>
        <v/>
      </c>
      <c r="N53" s="129">
        <f>MAX(0,M53-M52)</f>
        <v/>
      </c>
      <c r="O53" s="12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HISTORICOS'!BA40)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RESUMO'!BA40</f>
        <v/>
      </c>
      <c r="N54" s="129">
        <f>MAX(0,M54-M53)</f>
        <v/>
      </c>
      <c r="O54" s="12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HISTORICOS'!BB40)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RESUMO'!BB40</f>
        <v/>
      </c>
      <c r="N55" s="129">
        <f>MAX(0,M55-M54)</f>
        <v/>
      </c>
      <c r="O55" s="12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HISTORICOS'!BC40)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RESUMO'!BC40</f>
        <v/>
      </c>
      <c r="N56" s="129">
        <f>MAX(0,M56-M55)</f>
        <v/>
      </c>
      <c r="O56" s="12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HISTORICOS'!BD40)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RESUMO'!BD40</f>
        <v/>
      </c>
      <c r="N57" s="129">
        <f>MAX(0,M57-M56)</f>
        <v/>
      </c>
      <c r="O57" s="12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HISTORICOS'!BE40)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RESUMO'!BE40</f>
        <v/>
      </c>
      <c r="N58" s="129">
        <f>MAX(0,M58-M57)</f>
        <v/>
      </c>
      <c r="O58" s="12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HISTORICOS'!BF40)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RESUMO'!BF40</f>
        <v/>
      </c>
      <c r="N59" s="129">
        <f>MAX(0,M59-M58)</f>
        <v/>
      </c>
      <c r="O59" s="12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HISTORICOS'!BG40)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RESUMO'!BG40</f>
        <v/>
      </c>
      <c r="N60" s="129">
        <f>MAX(0,M60-M59)</f>
        <v/>
      </c>
      <c r="O60" s="12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HISTORICOS'!BH40)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RESUMO'!BH40</f>
        <v/>
      </c>
      <c r="N61" s="129">
        <f>MAX(0,M61-M60)</f>
        <v/>
      </c>
      <c r="O61" s="12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HISTORICOS'!BI40)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RESUMO'!BI40</f>
        <v/>
      </c>
      <c r="N62" s="129">
        <f>MAX(0,M62-M61)</f>
        <v/>
      </c>
      <c r="O62" s="12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HISTORICOS'!BJ40)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RESUMO'!BJ40</f>
        <v/>
      </c>
      <c r="N63" s="129">
        <f>MAX(0,M63-M62)</f>
        <v/>
      </c>
      <c r="O63" s="12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HISTORICOS'!BK40)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RESUMO'!BK40</f>
        <v/>
      </c>
      <c r="N64" s="129">
        <f>MAX(0,M64-M63)</f>
        <v/>
      </c>
      <c r="O64" s="12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HISTORICOS'!BL40)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RESUMO'!BL40</f>
        <v/>
      </c>
      <c r="N65" s="129">
        <f>MAX(0,M65-M64)</f>
        <v/>
      </c>
      <c r="O65" s="12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HISTORICOS'!BM40)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RESUMO'!BM40</f>
        <v/>
      </c>
      <c r="N66" s="129">
        <f>MAX(0,M66-M65)</f>
        <v/>
      </c>
      <c r="O66" s="12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HISTORICOS'!BN40)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RESUMO'!BN40</f>
        <v/>
      </c>
      <c r="N67" s="129">
        <f>MAX(0,M67-M66)</f>
        <v/>
      </c>
      <c r="O67" s="12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HISTORICOS'!BO40)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RESUMO'!BO40</f>
        <v/>
      </c>
      <c r="N68" s="129">
        <f>MAX(0,M68-M67)</f>
        <v/>
      </c>
      <c r="O68" s="12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HISTORICOS'!BP40)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RESUMO'!BP40</f>
        <v/>
      </c>
      <c r="N69" s="129">
        <f>MAX(0,M69-M68)</f>
        <v/>
      </c>
      <c r="O69" s="12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HISTORICOS'!BQ40)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RESUMO'!BQ40</f>
        <v/>
      </c>
      <c r="N70" s="129">
        <f>MAX(0,M70-M69)</f>
        <v/>
      </c>
      <c r="O70" s="12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HISTORICOS'!BR40)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RESUMO'!BR40</f>
        <v/>
      </c>
      <c r="N71" s="129">
        <f>MAX(0,M71-M70)</f>
        <v/>
      </c>
      <c r="O71" s="12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HISTORICOS'!BS40)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RESUMO'!BS40</f>
        <v/>
      </c>
      <c r="N72" s="129">
        <f>MAX(0,M72-M71)</f>
        <v/>
      </c>
      <c r="O72" s="12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HISTORICOS'!BT40)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RESUMO'!BT40</f>
        <v/>
      </c>
      <c r="N73" s="129">
        <f>MAX(0,M73-M72)</f>
        <v/>
      </c>
      <c r="O73" s="12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HISTORICOS'!BU40)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RESUMO'!BU40</f>
        <v/>
      </c>
      <c r="N74" s="129">
        <f>MAX(0,M74-M73)</f>
        <v/>
      </c>
      <c r="O74" s="12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HISTORICOS'!BV40)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RESUMO'!BV40</f>
        <v/>
      </c>
      <c r="N75" s="129">
        <f>MAX(0,M75-M74)</f>
        <v/>
      </c>
      <c r="O75" s="12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HISTORICOS'!BW40)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RESUMO'!BW40</f>
        <v/>
      </c>
      <c r="N76" s="129">
        <f>MAX(0,M76-M75)</f>
        <v/>
      </c>
      <c r="O76" s="12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HISTORICOS'!D41)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28">
        <f>'CP RESUMO'!D41</f>
        <v/>
      </c>
      <c r="N5" s="129" t="n">
        <v>0</v>
      </c>
      <c r="O5" s="12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HISTORICOS'!E41)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PL'!H47</f>
        <v/>
      </c>
      <c r="L6" s="50">
        <f>C6/IF(B6&lt;='VALOR POR PL'!$P$5,IFERROR(INDEX('"INCC-FGV"'!$B$2:$B$800,MATCH(B6,'"INCC-FGV"'!$A$2:$A$800,0)),$K$2),$K$2)</f>
        <v/>
      </c>
      <c r="M6" s="128">
        <f>'CP RESUMO'!E41</f>
        <v/>
      </c>
      <c r="N6" s="129">
        <f>MAX(0,M6-M5)</f>
        <v/>
      </c>
      <c r="O6" s="12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HISTORICOS'!F41)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RESUMO'!F41</f>
        <v/>
      </c>
      <c r="N7" s="129">
        <f>MAX(0,M7-M6)</f>
        <v/>
      </c>
      <c r="O7" s="12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HISTORICOS'!G41)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RESUMO'!G41</f>
        <v/>
      </c>
      <c r="N8" s="129">
        <f>MAX(0,M8-M7)</f>
        <v/>
      </c>
      <c r="O8" s="12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HISTORICOS'!H41)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RESUMO'!H41</f>
        <v/>
      </c>
      <c r="N9" s="129">
        <f>MAX(0,M9-M8)</f>
        <v/>
      </c>
      <c r="O9" s="12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HISTORICOS'!I41)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RESUMO'!I41</f>
        <v/>
      </c>
      <c r="N10" s="129">
        <f>MAX(0,M10-M9)</f>
        <v/>
      </c>
      <c r="O10" s="12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HISTORICOS'!J41)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RESUMO'!J41</f>
        <v/>
      </c>
      <c r="N11" s="129">
        <f>MAX(0,M11-M10)</f>
        <v/>
      </c>
      <c r="O11" s="12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HISTORICOS'!K41)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RESUMO'!K41</f>
        <v/>
      </c>
      <c r="N12" s="129">
        <f>MAX(0,M12-M11)</f>
        <v/>
      </c>
      <c r="O12" s="12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HISTORICOS'!L41)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PL'!I47</f>
        <v/>
      </c>
      <c r="L13" s="50">
        <f>C13/IF(B13&lt;='VALOR POR PL'!$P$5,IFERROR(INDEX('"INCC-FGV"'!$B$2:$B$800,MATCH(B13,'"INCC-FGV"'!$A$2:$A$800,0)),$K$2),$K$2)</f>
        <v/>
      </c>
      <c r="M13" s="128">
        <f>'CP RESUMO'!L41</f>
        <v/>
      </c>
      <c r="N13" s="129">
        <f>MAX(0,M13-M12)</f>
        <v/>
      </c>
      <c r="O13" s="12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HISTORICOS'!M41)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RESUMO'!M41</f>
        <v/>
      </c>
      <c r="N14" s="129">
        <f>MAX(0,M14-M13)</f>
        <v/>
      </c>
      <c r="O14" s="12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HISTORICOS'!N41)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RESUMO'!N41</f>
        <v/>
      </c>
      <c r="N15" s="129">
        <f>MAX(0,M15-M14)</f>
        <v/>
      </c>
      <c r="O15" s="12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HISTORICOS'!O41)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RESUMO'!O41</f>
        <v/>
      </c>
      <c r="N16" s="129">
        <f>MAX(0,M16-M15)</f>
        <v/>
      </c>
      <c r="O16" s="12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HISTORICOS'!P41)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RESUMO'!P41</f>
        <v/>
      </c>
      <c r="N17" s="129">
        <f>MAX(0,M17-M16)</f>
        <v/>
      </c>
      <c r="O17" s="12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HISTORICOS'!Q41)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RESUMO'!Q41</f>
        <v/>
      </c>
      <c r="N18" s="129">
        <f>MAX(0,M18-M17)</f>
        <v/>
      </c>
      <c r="O18" s="12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HISTORICOS'!R41)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RESUMO'!R41</f>
        <v/>
      </c>
      <c r="N19" s="129">
        <f>MAX(0,M19-M18)</f>
        <v/>
      </c>
      <c r="O19" s="12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HISTORICOS'!S41)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RESUMO'!S41</f>
        <v/>
      </c>
      <c r="N20" s="129">
        <f>MAX(0,M20-M19)</f>
        <v/>
      </c>
      <c r="O20" s="12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HISTORICOS'!T41)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RESUMO'!T41</f>
        <v/>
      </c>
      <c r="N21" s="129">
        <f>MAX(0,M21-M20)</f>
        <v/>
      </c>
      <c r="O21" s="12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HISTORICOS'!U41)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RESUMO'!U41</f>
        <v/>
      </c>
      <c r="N22" s="129">
        <f>MAX(0,M22-M21)</f>
        <v/>
      </c>
      <c r="O22" s="12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HISTORICOS'!V41)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RESUMO'!V41</f>
        <v/>
      </c>
      <c r="N23" s="129">
        <f>MAX(0,M23-M22)</f>
        <v/>
      </c>
      <c r="O23" s="12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HISTORICOS'!W41)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RESUMO'!W41</f>
        <v/>
      </c>
      <c r="N24" s="129">
        <f>MAX(0,M24-M23)</f>
        <v/>
      </c>
      <c r="O24" s="12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HISTORICOS'!X41)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RESUMO'!X41</f>
        <v/>
      </c>
      <c r="N25" s="129">
        <f>MAX(0,M25-M24)</f>
        <v/>
      </c>
      <c r="O25" s="12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HISTORICOS'!Y41)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RESUMO'!Y41</f>
        <v/>
      </c>
      <c r="N26" s="129">
        <f>MAX(0,M26-M25)</f>
        <v/>
      </c>
      <c r="O26" s="12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HISTORICOS'!Z41)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RESUMO'!Z41</f>
        <v/>
      </c>
      <c r="N27" s="129">
        <f>MAX(0,M27-M26)</f>
        <v/>
      </c>
      <c r="O27" s="12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HISTORICOS'!AA41)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RESUMO'!AA41</f>
        <v/>
      </c>
      <c r="N28" s="129">
        <f>MAX(0,M28-M27)</f>
        <v/>
      </c>
      <c r="O28" s="12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HISTORICOS'!AB41)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RESUMO'!AB41</f>
        <v/>
      </c>
      <c r="N29" s="129">
        <f>MAX(0,M29-M28)</f>
        <v/>
      </c>
      <c r="O29" s="12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HISTORICOS'!AC41)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RESUMO'!AC41</f>
        <v/>
      </c>
      <c r="N30" s="129">
        <f>MAX(0,M30-M29)</f>
        <v/>
      </c>
      <c r="O30" s="12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HISTORICOS'!AD41)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RESUMO'!AD41</f>
        <v/>
      </c>
      <c r="N31" s="129">
        <f>MAX(0,M31-M30)</f>
        <v/>
      </c>
      <c r="O31" s="12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HISTORICOS'!AE41)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RESUMO'!AE41</f>
        <v/>
      </c>
      <c r="N32" s="129">
        <f>MAX(0,M32-M31)</f>
        <v/>
      </c>
      <c r="O32" s="12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HISTORICOS'!AF41)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RESUMO'!AF41</f>
        <v/>
      </c>
      <c r="N33" s="129">
        <f>MAX(0,M33-M32)</f>
        <v/>
      </c>
      <c r="O33" s="12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HISTORICOS'!AG41)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RESUMO'!AG41</f>
        <v/>
      </c>
      <c r="N34" s="129">
        <f>MAX(0,M34-M33)</f>
        <v/>
      </c>
      <c r="O34" s="12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HISTORICOS'!AH41)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RESUMO'!AH41</f>
        <v/>
      </c>
      <c r="N35" s="129">
        <f>MAX(0,M35-M34)</f>
        <v/>
      </c>
      <c r="O35" s="12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HISTORICOS'!AI41)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RESUMO'!AI41</f>
        <v/>
      </c>
      <c r="N36" s="129">
        <f>MAX(0,M36-M35)</f>
        <v/>
      </c>
      <c r="O36" s="12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HISTORICOS'!AJ41)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RESUMO'!AJ41</f>
        <v/>
      </c>
      <c r="N37" s="129">
        <f>MAX(0,M37-M36)</f>
        <v/>
      </c>
      <c r="O37" s="12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HISTORICOS'!AK41)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RESUMO'!AK41</f>
        <v/>
      </c>
      <c r="N38" s="129">
        <f>MAX(0,M38-M37)</f>
        <v/>
      </c>
      <c r="O38" s="12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HISTORICOS'!AL41)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RESUMO'!AL41</f>
        <v/>
      </c>
      <c r="N39" s="129">
        <f>MAX(0,M39-M38)</f>
        <v/>
      </c>
      <c r="O39" s="12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HISTORICOS'!AM41)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RESUMO'!AM41</f>
        <v/>
      </c>
      <c r="N40" s="129">
        <f>MAX(0,M40-M39)</f>
        <v/>
      </c>
      <c r="O40" s="12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HISTORICOS'!AN41)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RESUMO'!AN41</f>
        <v/>
      </c>
      <c r="N41" s="129">
        <f>MAX(0,M41-M40)</f>
        <v/>
      </c>
      <c r="O41" s="12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HISTORICOS'!AO41)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RESUMO'!AO41</f>
        <v/>
      </c>
      <c r="N42" s="129">
        <f>MAX(0,M42-M41)</f>
        <v/>
      </c>
      <c r="O42" s="12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HISTORICOS'!AP41)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RESUMO'!AP41</f>
        <v/>
      </c>
      <c r="N43" s="129">
        <f>MAX(0,M43-M42)</f>
        <v/>
      </c>
      <c r="O43" s="12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HISTORICOS'!AQ41)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RESUMO'!AQ41</f>
        <v/>
      </c>
      <c r="N44" s="129">
        <f>MAX(0,M44-M43)</f>
        <v/>
      </c>
      <c r="O44" s="12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HISTORICOS'!AR41)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RESUMO'!AR41</f>
        <v/>
      </c>
      <c r="N45" s="129">
        <f>MAX(0,M45-M44)</f>
        <v/>
      </c>
      <c r="O45" s="12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HISTORICOS'!AS41)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RESUMO'!AS41</f>
        <v/>
      </c>
      <c r="N46" s="129">
        <f>MAX(0,M46-M45)</f>
        <v/>
      </c>
      <c r="O46" s="12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HISTORICOS'!AT41)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RESUMO'!AT41</f>
        <v/>
      </c>
      <c r="N47" s="129">
        <f>MAX(0,M47-M46)</f>
        <v/>
      </c>
      <c r="O47" s="12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HISTORICOS'!AU41)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RESUMO'!AU41</f>
        <v/>
      </c>
      <c r="N48" s="129">
        <f>MAX(0,M48-M47)</f>
        <v/>
      </c>
      <c r="O48" s="12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HISTORICOS'!AV41)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RESUMO'!AV41</f>
        <v/>
      </c>
      <c r="N49" s="129">
        <f>MAX(0,M49-M48)</f>
        <v/>
      </c>
      <c r="O49" s="12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HISTORICOS'!AW41)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RESUMO'!AW41</f>
        <v/>
      </c>
      <c r="N50" s="129">
        <f>MAX(0,M50-M49)</f>
        <v/>
      </c>
      <c r="O50" s="12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HISTORICOS'!AX41)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RESUMO'!AX41</f>
        <v/>
      </c>
      <c r="N51" s="129">
        <f>MAX(0,M51-M50)</f>
        <v/>
      </c>
      <c r="O51" s="12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HISTORICOS'!AY41)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RESUMO'!AY41</f>
        <v/>
      </c>
      <c r="N52" s="129">
        <f>MAX(0,M52-M51)</f>
        <v/>
      </c>
      <c r="O52" s="12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HISTORICOS'!AZ41)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RESUMO'!AZ41</f>
        <v/>
      </c>
      <c r="N53" s="129">
        <f>MAX(0,M53-M52)</f>
        <v/>
      </c>
      <c r="O53" s="12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HISTORICOS'!BA41)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RESUMO'!BA41</f>
        <v/>
      </c>
      <c r="N54" s="129">
        <f>MAX(0,M54-M53)</f>
        <v/>
      </c>
      <c r="O54" s="12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HISTORICOS'!BB41)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RESUMO'!BB41</f>
        <v/>
      </c>
      <c r="N55" s="129">
        <f>MAX(0,M55-M54)</f>
        <v/>
      </c>
      <c r="O55" s="12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HISTORICOS'!BC41)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RESUMO'!BC41</f>
        <v/>
      </c>
      <c r="N56" s="129">
        <f>MAX(0,M56-M55)</f>
        <v/>
      </c>
      <c r="O56" s="12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HISTORICOS'!BD41)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RESUMO'!BD41</f>
        <v/>
      </c>
      <c r="N57" s="129">
        <f>MAX(0,M57-M56)</f>
        <v/>
      </c>
      <c r="O57" s="12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HISTORICOS'!BE41)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RESUMO'!BE41</f>
        <v/>
      </c>
      <c r="N58" s="129">
        <f>MAX(0,M58-M57)</f>
        <v/>
      </c>
      <c r="O58" s="12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HISTORICOS'!BF41)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RESUMO'!BF41</f>
        <v/>
      </c>
      <c r="N59" s="129">
        <f>MAX(0,M59-M58)</f>
        <v/>
      </c>
      <c r="O59" s="12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HISTORICOS'!BG41)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RESUMO'!BG41</f>
        <v/>
      </c>
      <c r="N60" s="129">
        <f>MAX(0,M60-M59)</f>
        <v/>
      </c>
      <c r="O60" s="12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HISTORICOS'!BH41)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RESUMO'!BH41</f>
        <v/>
      </c>
      <c r="N61" s="129">
        <f>MAX(0,M61-M60)</f>
        <v/>
      </c>
      <c r="O61" s="12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HISTORICOS'!BI41)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RESUMO'!BI41</f>
        <v/>
      </c>
      <c r="N62" s="129">
        <f>MAX(0,M62-M61)</f>
        <v/>
      </c>
      <c r="O62" s="12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HISTORICOS'!BJ41)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RESUMO'!BJ41</f>
        <v/>
      </c>
      <c r="N63" s="129">
        <f>MAX(0,M63-M62)</f>
        <v/>
      </c>
      <c r="O63" s="12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HISTORICOS'!BK41)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RESUMO'!BK41</f>
        <v/>
      </c>
      <c r="N64" s="129">
        <f>MAX(0,M64-M63)</f>
        <v/>
      </c>
      <c r="O64" s="12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HISTORICOS'!BL41)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RESUMO'!BL41</f>
        <v/>
      </c>
      <c r="N65" s="129">
        <f>MAX(0,M65-M64)</f>
        <v/>
      </c>
      <c r="O65" s="12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HISTORICOS'!BM41)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RESUMO'!BM41</f>
        <v/>
      </c>
      <c r="N66" s="129">
        <f>MAX(0,M66-M65)</f>
        <v/>
      </c>
      <c r="O66" s="12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HISTORICOS'!BN41)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RESUMO'!BN41</f>
        <v/>
      </c>
      <c r="N67" s="129">
        <f>MAX(0,M67-M66)</f>
        <v/>
      </c>
      <c r="O67" s="12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HISTORICOS'!BO41)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RESUMO'!BO41</f>
        <v/>
      </c>
      <c r="N68" s="129">
        <f>MAX(0,M68-M67)</f>
        <v/>
      </c>
      <c r="O68" s="12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HISTORICOS'!BP41)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RESUMO'!BP41</f>
        <v/>
      </c>
      <c r="N69" s="129">
        <f>MAX(0,M69-M68)</f>
        <v/>
      </c>
      <c r="O69" s="12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HISTORICOS'!BQ41)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RESUMO'!BQ41</f>
        <v/>
      </c>
      <c r="N70" s="129">
        <f>MAX(0,M70-M69)</f>
        <v/>
      </c>
      <c r="O70" s="12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HISTORICOS'!BR41)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RESUMO'!BR41</f>
        <v/>
      </c>
      <c r="N71" s="129">
        <f>MAX(0,M71-M70)</f>
        <v/>
      </c>
      <c r="O71" s="12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HISTORICOS'!BS41)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RESUMO'!BS41</f>
        <v/>
      </c>
      <c r="N72" s="129">
        <f>MAX(0,M72-M71)</f>
        <v/>
      </c>
      <c r="O72" s="12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HISTORICOS'!BT41)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RESUMO'!BT41</f>
        <v/>
      </c>
      <c r="N73" s="129">
        <f>MAX(0,M73-M72)</f>
        <v/>
      </c>
      <c r="O73" s="12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HISTORICOS'!BU41)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RESUMO'!BU41</f>
        <v/>
      </c>
      <c r="N74" s="129">
        <f>MAX(0,M74-M73)</f>
        <v/>
      </c>
      <c r="O74" s="12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HISTORICOS'!BV41)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RESUMO'!BV41</f>
        <v/>
      </c>
      <c r="N75" s="129">
        <f>MAX(0,M75-M74)</f>
        <v/>
      </c>
      <c r="O75" s="12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HISTORICOS'!BW41)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RESUMO'!BW41</f>
        <v/>
      </c>
      <c r="N76" s="129">
        <f>MAX(0,M76-M75)</f>
        <v/>
      </c>
      <c r="O76" s="12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2026-09-29T15:34:02Z</dcterms:created>
  <dcterms:modified xsi:type="dcterms:W3CDTF">2026-09-29T15:34:04Z</dcterms:modified>
</cp:coreProperties>
</file>