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0.0"/>
    <numFmt numFmtId="174" formatCode="0.000000"/>
    <numFmt numFmtId="175" formatCode="&quot;R$&quot; #,##0;[Red]-&quot;R$&quot; #,##0;&quot;-&quot;"/>
    <numFmt numFmtId="176" formatCode="&quot;R$&quot; #,##0.00;[Red]-&quot;R$&quot; #,##0.00;&quot;-&quot;"/>
  </numFmts>
  <fonts count="2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i val="1"/>
      <color rgb="00595959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9" fillId="4" borderId="0" applyAlignment="1" pivotButton="0" quotePrefix="0" xfId="0">
      <alignment vertical="center"/>
    </xf>
    <xf numFmtId="0" fontId="0" fillId="4" borderId="0" pivotButton="0" quotePrefix="0" xfId="0"/>
    <xf numFmtId="0" fontId="10" fillId="4" borderId="0" applyAlignment="1" pivotButton="0" quotePrefix="0" xfId="0">
      <alignment vertical="top"/>
    </xf>
    <xf numFmtId="0" fontId="15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6" fillId="6" borderId="7" applyAlignment="1" pivotButton="0" quotePrefix="0" xfId="0">
      <alignment horizontal="left" vertical="center" indent="1"/>
    </xf>
    <xf numFmtId="168" fontId="16" fillId="6" borderId="7" applyAlignment="1" pivotButton="0" quotePrefix="0" xfId="0">
      <alignment horizontal="left" vertical="center" indent="1"/>
    </xf>
    <xf numFmtId="0" fontId="16" fillId="6" borderId="7" applyAlignment="1" pivotButton="0" quotePrefix="0" xfId="0">
      <alignment horizontal="left" vertical="center" indent="1"/>
    </xf>
    <xf numFmtId="0" fontId="17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4" fillId="1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right" vertical="center" wrapText="1"/>
    </xf>
    <xf numFmtId="0" fontId="8" fillId="13" borderId="0" applyAlignment="1" pivotButton="0" quotePrefix="0" xfId="0">
      <alignment horizontal="right" vertical="center" wrapText="1"/>
    </xf>
    <xf numFmtId="0" fontId="8" fillId="14" borderId="0" applyAlignment="1" pivotButton="0" quotePrefix="0" xfId="0">
      <alignment horizontal="right" vertical="center" wrapText="1"/>
    </xf>
    <xf numFmtId="1" fontId="26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6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8" fillId="4" borderId="0" applyAlignment="1" pivotButton="0" quotePrefix="0" xfId="0">
      <alignment horizontal="center"/>
    </xf>
    <xf numFmtId="176" fontId="8" fillId="4" borderId="0" pivotButton="0" quotePrefix="0" xfId="0"/>
    <xf numFmtId="0" fontId="8" fillId="4" borderId="0" pivotButton="0" quotePrefix="0" xfId="0"/>
    <xf numFmtId="10" fontId="8" fillId="4" borderId="0" pivotButton="0" quotePrefix="0" xfId="0"/>
    <xf numFmtId="0" fontId="21" fillId="0" borderId="0" pivotButton="0" quotePrefix="0" xfId="0"/>
    <xf numFmtId="0" fontId="24" fillId="0" borderId="0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8" fillId="4" borderId="0" applyAlignment="1" pivotButton="0" quotePrefix="0" xfId="0">
      <alignment indent="1"/>
    </xf>
    <xf numFmtId="168" fontId="8" fillId="4" borderId="0" pivotButton="0" quotePrefix="0" xfId="0"/>
    <xf numFmtId="0" fontId="7" fillId="0" borderId="0" pivotButton="0" quotePrefix="0" xfId="0"/>
    <xf numFmtId="0" fontId="3" fillId="0" borderId="1" pivotButton="0" quotePrefix="0" xfId="0"/>
    <xf numFmtId="4" fontId="5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5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5" fillId="0" borderId="1" pivotButton="0" quotePrefix="0" xfId="0"/>
    <xf numFmtId="165" fontId="2" fillId="0" borderId="1" pivotButton="0" quotePrefix="0" xfId="0"/>
    <xf numFmtId="9" fontId="5" fillId="2" borderId="1" pivotButton="0" quotePrefix="0" xfId="0"/>
    <xf numFmtId="4" fontId="6" fillId="0" borderId="1" pivotButton="0" quotePrefix="0" xfId="0"/>
    <xf numFmtId="0" fontId="5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6" fillId="0" borderId="1" pivotButton="0" quotePrefix="0" xfId="0"/>
    <xf numFmtId="0" fontId="6" fillId="0" borderId="1" pivotButton="0" quotePrefix="0" xfId="0"/>
    <xf numFmtId="168" fontId="6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8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4" fontId="2" fillId="0" borderId="1" pivotButton="0" quotePrefix="0" xfId="0"/>
    <xf numFmtId="0" fontId="10" fillId="4" borderId="0" pivotButton="0" quotePrefix="0" xfId="0"/>
    <xf numFmtId="0" fontId="11" fillId="0" borderId="0" applyAlignment="1" pivotButton="0" quotePrefix="0" xfId="0">
      <alignment horizontal="right"/>
    </xf>
    <xf numFmtId="1" fontId="12" fillId="2" borderId="1" pivotButton="0" quotePrefix="0" xfId="0"/>
    <xf numFmtId="171" fontId="13" fillId="2" borderId="1" pivotButton="0" quotePrefix="0" xfId="0"/>
    <xf numFmtId="167" fontId="14" fillId="0" borderId="0" applyAlignment="1" pivotButton="0" quotePrefix="0" xfId="0">
      <alignment horizontal="left"/>
    </xf>
    <xf numFmtId="172" fontId="16" fillId="6" borderId="7" applyAlignment="1" pivotButton="0" quotePrefix="0" xfId="0">
      <alignment horizontal="left" vertical="center" indent="1"/>
    </xf>
    <xf numFmtId="4" fontId="16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right" vertical="center" wrapText="1"/>
    </xf>
    <xf numFmtId="0" fontId="6" fillId="7" borderId="11" applyAlignment="1" pivotButton="0" quotePrefix="0" xfId="0">
      <alignment horizontal="left" vertical="top"/>
    </xf>
    <xf numFmtId="0" fontId="6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6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0" fillId="7" borderId="11" applyAlignment="1" pivotButton="0" quotePrefix="0" xfId="0">
      <alignment vertical="top" wrapText="1"/>
    </xf>
    <xf numFmtId="164" fontId="6" fillId="0" borderId="0" pivotButton="0" quotePrefix="0" xfId="0"/>
    <xf numFmtId="0" fontId="6" fillId="8" borderId="11" applyAlignment="1" pivotButton="0" quotePrefix="0" xfId="0">
      <alignment horizontal="left" vertical="top"/>
    </xf>
    <xf numFmtId="0" fontId="6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6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0" fillId="8" borderId="11" applyAlignment="1" pivotButton="0" quotePrefix="0" xfId="0">
      <alignment vertical="top" wrapText="1"/>
    </xf>
    <xf numFmtId="0" fontId="14" fillId="9" borderId="11" applyAlignment="1" pivotButton="0" quotePrefix="0" xfId="0">
      <alignment horizontal="left" vertical="top"/>
    </xf>
    <xf numFmtId="0" fontId="14" fillId="9" borderId="11" applyAlignment="1" pivotButton="0" quotePrefix="0" xfId="0">
      <alignment vertical="top" wrapText="1"/>
    </xf>
    <xf numFmtId="168" fontId="14" fillId="9" borderId="11" applyAlignment="1" pivotButton="0" quotePrefix="0" xfId="0">
      <alignment horizontal="right" vertical="top"/>
    </xf>
    <xf numFmtId="164" fontId="14" fillId="9" borderId="11" applyAlignment="1" pivotButton="0" quotePrefix="0" xfId="0">
      <alignment horizontal="right" vertical="top"/>
    </xf>
    <xf numFmtId="0" fontId="14" fillId="9" borderId="11" pivotButton="0" quotePrefix="0" xfId="0"/>
    <xf numFmtId="164" fontId="8" fillId="4" borderId="0" applyAlignment="1" pivotButton="0" quotePrefix="0" xfId="0">
      <alignment horizontal="right"/>
    </xf>
    <xf numFmtId="168" fontId="8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8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2" fillId="0" borderId="0" pivotButton="0" quotePrefix="0" xfId="0"/>
    <xf numFmtId="169" fontId="6" fillId="0" borderId="1" pivotButton="0" quotePrefix="0" xfId="0"/>
    <xf numFmtId="10" fontId="5" fillId="0" borderId="1" pivotButton="0" quotePrefix="0" xfId="0"/>
    <xf numFmtId="171" fontId="5" fillId="0" borderId="1" pivotButton="0" quotePrefix="0" xfId="0"/>
    <xf numFmtId="10" fontId="2" fillId="0" borderId="0" pivotButton="0" quotePrefix="0" xfId="0"/>
    <xf numFmtId="0" fontId="23" fillId="0" borderId="0" pivotButton="0" quotePrefix="0" xfId="0"/>
    <xf numFmtId="171" fontId="5" fillId="0" borderId="0" pivotButton="0" quotePrefix="0" xfId="0"/>
    <xf numFmtId="4" fontId="5" fillId="0" borderId="0" pivotButton="0" quotePrefix="0" xfId="0"/>
    <xf numFmtId="171" fontId="6" fillId="0" borderId="1" pivotButton="0" quotePrefix="0" xfId="0"/>
    <xf numFmtId="1" fontId="23" fillId="0" borderId="0" pivotButton="0" quotePrefix="0" xfId="0"/>
    <xf numFmtId="169" fontId="8" fillId="4" borderId="1" pivotButton="0" quotePrefix="0" xfId="0"/>
    <xf numFmtId="173" fontId="2" fillId="0" borderId="1" pivotButton="0" quotePrefix="0" xfId="0"/>
    <xf numFmtId="174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0" fontId="8" fillId="10" borderId="1" applyAlignment="1" pivotButton="0" quotePrefix="0" xfId="0">
      <alignment horizontal="center" vertical="center" wrapText="1"/>
    </xf>
    <xf numFmtId="164" fontId="5" fillId="11" borderId="1" pivotButton="0" quotePrefix="0" xfId="0"/>
    <xf numFmtId="2" fontId="6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5" fillId="2" borderId="1" pivotButton="0" quotePrefix="0" xfId="0"/>
    <xf numFmtId="168" fontId="2" fillId="0" borderId="1" pivotButton="0" quotePrefix="0" xfId="0"/>
    <xf numFmtId="164" fontId="6" fillId="0" borderId="1" applyAlignment="1" pivotButton="0" quotePrefix="0" xfId="0">
      <alignment vertical="top" wrapText="1"/>
    </xf>
    <xf numFmtId="0" fontId="0" fillId="0" borderId="14" pivotButton="0" quotePrefix="0" xfId="0"/>
    <xf numFmtId="0" fontId="5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5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PLANILHA EM BRANCO — como começar uma obra nova</t>
        </is>
      </c>
    </row>
    <row r="2">
      <c r="A2" s="2" t="inlineStr">
        <is>
          <t>Preencha só as células/abas de ENTRADA (texto azul, fundo amarelo nos parâmetros). O resto é fórmula e se calcula sozinho.</t>
        </is>
      </c>
    </row>
    <row r="3">
      <c r="A3" s="2" t="inlineStr">
        <is>
          <t>Os exemplos em cinza mostram o formato esperado (valores do Botânico, só como referência).</t>
        </is>
      </c>
    </row>
    <row r="4">
      <c r="A4" s="2" t="inlineStr"/>
    </row>
    <row r="5">
      <c r="A5" s="3" t="inlineStr">
        <is>
          <t>1. VALOR POR PL — parâmetros e orçamento</t>
        </is>
      </c>
    </row>
    <row r="6">
      <c r="A6" s="2" t="inlineStr">
        <is>
          <t xml:space="preserve">   P9 = nome da obra · K6 = início do fluxo (1º mês; o realizado anterior entra acumulado nele) · K5 = data de corte (último mês fechado)</t>
        </is>
      </c>
    </row>
    <row r="7">
      <c r="A7" s="2" t="inlineStr">
        <is>
          <t xml:space="preserve">   H6 = INCC base do orçamento · K7 = limite de avanço físico para usar o Prevision (padrão 10%)</t>
        </is>
      </c>
    </row>
    <row r="8">
      <c r="A8" s="2" t="inlineStr">
        <is>
          <t xml:space="preserve">   Por PL (linhas 11 a 48): F = orçamento base (R$) · H = meta em INCC (= F ÷ INCC base) · I = DIRETO/INDIRETO · L = projeção em R$ (calculada)</t>
        </is>
      </c>
    </row>
    <row r="9">
      <c r="A9" s="4" t="inlineStr">
        <is>
          <t xml:space="preserve">   Exemplo: 01 PROJETOS | F: 2.400.000,00 | L: 2.640.655,00 | I: INDIRETO</t>
        </is>
      </c>
    </row>
    <row r="10">
      <c r="A10" s="3" t="inlineStr">
        <is>
          <t>2. "INCC-FGV" — índices mensais (já preenchidos até ago/2026; acrescente os meses seguintes)</t>
        </is>
      </c>
    </row>
    <row r="11">
      <c r="A11" s="4" t="inlineStr">
        <is>
          <t xml:space="preserve">   Exemplo: A = 01/09/2026 | B = 1.305,42 (número-índice do INCC-DI, não a variação %)</t>
        </is>
      </c>
    </row>
    <row r="12">
      <c r="A12" s="3" t="inlineStr">
        <is>
          <t>3. DADOS BRUTOS — cole a tabela dinâmica do ERP a partir de A1 (Colar especial → Valores)</t>
        </is>
      </c>
    </row>
    <row r="13">
      <c r="A13" s="2" t="inlineStr">
        <is>
          <t xml:space="preserve">   Linha 2 = meses (datas) a partir de B2 · coluna A = grupos a partir da linha 3</t>
        </is>
      </c>
    </row>
    <row r="14">
      <c r="A14" s="4" t="inlineStr">
        <is>
          <t xml:space="preserve">   Exemplo: A2 'Rótulos de Linha' | B2 01/05/2023 | C2 01/06/2023 …   ·   A8 'ALVENARIA' | B8 12.345,67 | C8 8.910,11 …</t>
        </is>
      </c>
    </row>
    <row r="15">
      <c r="A15" s="2" t="inlineStr">
        <is>
          <t xml:space="preserve">   Se o ERP da obra usar outros nomes de grupo, ajuste as colunas B/C da aba DADOS HISTORICOS.</t>
        </is>
      </c>
    </row>
    <row r="16">
      <c r="A16" s="3" t="inlineStr">
        <is>
          <t>4. CURVA PREVISION — cole o export 'Cronograma físico financeiro' do Prevision a partir de A1</t>
        </is>
      </c>
    </row>
    <row r="17">
      <c r="A17" s="4" t="inlineStr">
        <is>
          <t xml:space="preserve">   Exemplo: J2 '30/06/2025' (mês, sobre a coluna Previsto) · linha 3: Nível | Código EAP | Descrição | … | Base | Previsto | Realizado</t>
        </is>
      </c>
    </row>
    <row r="18">
      <c r="A18" s="2" t="inlineStr">
        <is>
          <t xml:space="preserve">   Os códigos de 1º nível (coluna B: 01, 02 … 37) precisam ser iguais aos da coluna C de VALOR POR PL.</t>
        </is>
      </c>
    </row>
    <row r="19">
      <c r="A19" s="3" t="inlineStr">
        <is>
          <t>5. CRONOGRAMA ATIVIDADES — cole o export de atividades do Prevision a partir de A1</t>
        </is>
      </c>
    </row>
    <row r="20">
      <c r="A20" s="4" t="inlineStr">
        <is>
          <t xml:space="preserve">   Exemplo: linha 4: ID | Pacote de trabalho/tarefas | Serviço | Lote | Data de Início | Data de Término | … | Base | Previsto | Realizado</t>
        </is>
      </c>
    </row>
    <row r="21">
      <c r="A21" s="2" t="inlineStr">
        <is>
          <t xml:space="preserve">   Revise o de-para pacote → PL (colunas R a U). Pacotes sem de-para aparecem em vermelho.</t>
        </is>
      </c>
    </row>
    <row r="22">
      <c r="A22" s="3" t="inlineStr">
        <is>
          <t>6. Abas de disciplina (opcional) — coluna H = previsão informada por mês; K15 = forçar a fonte da curva</t>
        </is>
      </c>
    </row>
    <row r="23">
      <c r="A23" s="2" t="inlineStr">
        <is>
          <t xml:space="preserve">   Padrões herdados das premissas: ELEVADORES e ESQUADRIAS com previsão informada; LOUÇAS com MDO pelo Prevision e material pela premissa.</t>
        </is>
      </c>
    </row>
    <row r="24">
      <c r="A24" s="3" t="inlineStr">
        <is>
          <t>7. Confira — VALOR POR PL, coluna N e bloco CONFERÊNCIA GERAL (tudo 'OK'); depois DASHBOARD e RETRATO 2027.</t>
        </is>
      </c>
    </row>
    <row r="25">
      <c r="A25" s="2" t="inlineStr"/>
    </row>
    <row r="26">
      <c r="A26" s="1" t="inlineStr">
        <is>
          <t>Fluxo de caixa da obra — mesmas abas do MODELO 05, agora com cálculo automático</t>
        </is>
      </c>
    </row>
    <row r="27">
      <c r="A27" s="2" t="inlineStr"/>
    </row>
    <row r="28">
      <c r="A28" s="3" t="inlineStr">
        <is>
          <t>O que mudou em relação ao modelo original</t>
        </is>
      </c>
    </row>
    <row r="29">
      <c r="A29" s="2" t="inlineStr">
        <is>
          <t>• As abas são as mesmas. A diferença é que nada precisa de ajuste manual: em cada aba de disciplina, o saldo</t>
        </is>
      </c>
    </row>
    <row r="30">
      <c r="A30" s="2" t="inlineStr">
        <is>
          <t xml:space="preserve">  (META EM INCC − INCORRIDO EM INCC) é distribuído nos meses futuros e convertido em R$ pelo INCC do corte; a linha DIFERENÇA fica zerada.</t>
        </is>
      </c>
    </row>
    <row r="31">
      <c r="A31" s="2" t="inlineStr">
        <is>
          <t>• A coluna PREVISÃO (R$) agora é calculada. O que você digitava nela vai na coluna H 'PREVISÃO INFORMADA' e vira o peso</t>
        </is>
      </c>
    </row>
    <row r="32">
      <c r="A32" s="2" t="inlineStr">
        <is>
          <t xml:space="preserve">  de cada mês. Se a soma do que você digitou não fechar com o saldo, a ferramenta reescala (mostra o % de ajuste em K15).</t>
        </is>
      </c>
    </row>
    <row r="33">
      <c r="A33" s="2" t="inlineStr">
        <is>
          <t>• Regra da curva (célula K16 de cada aba): itens DIRETOS com avanço físico realizado no Prevision abaixo do limite</t>
        </is>
      </c>
    </row>
    <row r="34">
      <c r="A34" s="2" t="inlineStr">
        <is>
          <t xml:space="preserve">  (VALOR POR PL!K7, hoje 10%) seguem a CURVA DO PREVISION (colunas M a O da aba). Os demais usam a coluna H;</t>
        </is>
      </c>
    </row>
    <row r="35">
      <c r="A35" s="2" t="inlineStr">
        <is>
          <t xml:space="preserve">  sem coluna H, também usam o Prevision. Para forçar uma fonte numa aba, use a célula K15.</t>
        </is>
      </c>
    </row>
    <row r="36">
      <c r="A36" s="2" t="inlineStr">
        <is>
          <t>• DADOS HISTORICOS localiza cada grupo do ERP pelo NOME e cada mês pela DATA do cabeçalho (antes era por posição).</t>
        </is>
      </c>
    </row>
    <row r="37">
      <c r="A37" s="2" t="inlineStr"/>
    </row>
    <row r="38">
      <c r="A38" s="3" t="inlineStr">
        <is>
          <t>Atualização mensal</t>
        </is>
      </c>
    </row>
    <row r="39">
      <c r="A39" s="2" t="inlineStr">
        <is>
          <t>1. "INCC-FGV": acrescente o índice do mês (mês no formato 01/mm/aaaa).</t>
        </is>
      </c>
    </row>
    <row r="40">
      <c r="A40" s="2" t="inlineStr">
        <is>
          <t>2. VALOR POR PL: mude a DATA DE CORTE (K5) para o último mês com realizado fechado. A meta de cada PL é em INCC (coluna H); a projeção em R$ (coluna L) é calculada.</t>
        </is>
      </c>
    </row>
    <row r="41">
      <c r="A41" s="2" t="inlineStr">
        <is>
          <t>3. DADOS BRUTOS: cole a tabela dinâmica do ERP a partir da célula A1 (mesmo formato de sempre: grupos nas linhas, meses nas colunas).</t>
        </is>
      </c>
    </row>
    <row r="42">
      <c r="A42" s="2" t="inlineStr">
        <is>
          <t xml:space="preserve">   Grupo destacado em vermelho = nome que não existe em DADOS HISTORICOS (colunas B/C). Cadastre-o ou coloque na lista de ignorados.</t>
        </is>
      </c>
    </row>
    <row r="43">
      <c r="A43" s="2" t="inlineStr">
        <is>
          <t>4. CURVA PREVISION: cole o export do Prevision a partir da célula A1 (opcional — só é usado quando a coluna H da disciplina está vazia).</t>
        </is>
      </c>
    </row>
    <row r="44">
      <c r="A44" s="2" t="inlineStr">
        <is>
          <t>5. Abas de disciplina: se quiser, digite a previsão por mês na coluna H (meses futuros).</t>
        </is>
      </c>
    </row>
    <row r="45">
      <c r="A45" s="2" t="inlineStr">
        <is>
          <t>6. VALOR POR PL, coluna N e bloco CONFERÊNCIA GERAL: tudo deve estar 'OK'.</t>
        </is>
      </c>
    </row>
    <row r="46">
      <c r="A46" s="2" t="inlineStr">
        <is>
          <t>7. RETRATO 2027: escolha o ano em D5 e o INCC em F5. As observações vêm da aba CRONOGRAMA ATIVIDADES (cole ali o export de atividades do Prevision).</t>
        </is>
      </c>
    </row>
    <row r="47">
      <c r="A47" s="2" t="inlineStr"/>
    </row>
    <row r="48">
      <c r="A48" s="3" t="inlineStr">
        <is>
          <t>Convenção de cores</t>
        </is>
      </c>
    </row>
    <row r="49">
      <c r="A49" s="5" t="inlineStr">
        <is>
          <t>Texto azul = entrada (editar)</t>
        </is>
      </c>
    </row>
    <row r="50">
      <c r="A50" s="2" t="inlineStr">
        <is>
          <t>Texto preto = fórmula (não editar)</t>
        </is>
      </c>
    </row>
    <row r="51">
      <c r="A51" s="6" t="inlineStr">
        <is>
          <t>Texto verde = puxa de outra aba (não editar)</t>
        </is>
      </c>
    </row>
    <row r="52">
      <c r="A52" s="7" t="inlineStr">
        <is>
          <t>Fundo amarelo = parâmetro principal</t>
        </is>
      </c>
    </row>
    <row r="53">
      <c r="A53" s="8" t="inlineStr">
        <is>
          <t>Linhas cinza nas abas de disciplina = meses já realizados (até a data de corte)</t>
        </is>
      </c>
    </row>
    <row r="54">
      <c r="A54" s="2" t="inlineStr"/>
    </row>
    <row r="55">
      <c r="A55" s="3" t="inlineStr">
        <is>
          <t>Diferenças de abas em relação ao original</t>
        </is>
      </c>
    </row>
    <row r="56">
      <c r="A56" s="2" t="inlineStr">
        <is>
          <t>• Novas: LEIA-ME, SEGUROS e LIG. PROVISÓRIAS (essas duas disciplinas tinham projeção e realizado no ERP, mas nenhuma aba de distribuição).</t>
        </is>
      </c>
    </row>
    <row r="57">
      <c r="A57" s="2" t="inlineStr">
        <is>
          <t>• Removida: Planilha1 (era uma cópia com valores fixos do MODELO PARA BI).</t>
        </is>
      </c>
    </row>
    <row r="58">
      <c r="A58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9">
        <f>'VALOR POR PL'!$P$9&amp;"  ·  FLUXO DE CAIXA DA OBRA"</f>
        <v/>
      </c>
      <c r="C2" s="10" t="n"/>
      <c r="D2" s="10" t="n"/>
      <c r="E2" s="10" t="n"/>
      <c r="F2" s="10" t="n"/>
      <c r="G2" s="10" t="n"/>
      <c r="H2" s="10" t="n"/>
      <c r="I2" s="10" t="n"/>
    </row>
    <row r="3" ht="20" customHeight="1">
      <c r="B3" s="11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10" t="n"/>
      <c r="D3" s="10" t="n"/>
      <c r="E3" s="10" t="n"/>
      <c r="F3" s="10" t="n"/>
      <c r="G3" s="10" t="n"/>
      <c r="H3" s="10" t="n"/>
      <c r="I3" s="10" t="n"/>
    </row>
    <row r="5" ht="22" customHeight="1">
      <c r="B5" s="12" t="inlineStr">
        <is>
          <t>PROJEÇÃO TOTAL</t>
        </is>
      </c>
      <c r="C5" s="13" t="n"/>
      <c r="D5" s="12" t="inlineStr">
        <is>
          <t>REALIZADO ATÉ O CORTE</t>
        </is>
      </c>
      <c r="E5" s="12" t="inlineStr">
        <is>
          <t>% REALIZADO</t>
        </is>
      </c>
      <c r="F5" s="12">
        <f>"DESEMBOLSO EM "&amp;'RETRATO 2027'!$D$5</f>
        <v/>
      </c>
      <c r="H5" s="12" t="inlineStr">
        <is>
          <t>SALDO A REALIZAR</t>
        </is>
      </c>
      <c r="I5" s="12" t="inlineStr">
        <is>
          <t>CONFERÊNCIA</t>
        </is>
      </c>
    </row>
    <row r="6" ht="30" customHeight="1">
      <c r="B6" s="14">
        <f>'VALOR POR PL'!L50</f>
        <v/>
      </c>
      <c r="D6" s="14">
        <f>SUMPRODUCT(('MODELO PARA BI'!$H$1:$CA$1&lt;='VALOR POR PL'!$P$5)*'MODELO PARA BI'!$H$63:$CA$63)</f>
        <v/>
      </c>
      <c r="E6" s="15">
        <f>IF(B6=0,0,D6/B6)</f>
        <v/>
      </c>
      <c r="F6" s="14">
        <f>SUMPRODUCT((YEAR('MODELO PARA BI'!$H$1:$CA$1)='RETRATO 2027'!$D$5)*'MODELO PARA BI'!$H$63:$CA$63)</f>
        <v/>
      </c>
      <c r="H6" s="14">
        <f>SUM('MODELO PARA BI'!$H$63:$CA$63)-D6</f>
        <v/>
      </c>
      <c r="I6" s="16">
        <f>IF(COUNTIF('VALOR POR PL'!$F$54:$F$59,"⚠*")=0,"✓ Tudo OK","⚠ "&amp;COUNTIF('VALOR POR PL'!$F$54:$F$59,"⚠*")&amp;" pendência(s)")</f>
        <v/>
      </c>
    </row>
    <row r="7" ht="18" customHeight="1">
      <c r="B7" s="17" t="inlineStr">
        <is>
          <t>orçamento em INCC convertido (R$)</t>
        </is>
      </c>
      <c r="C7" s="18" t="n"/>
      <c r="D7" s="17" t="inlineStr">
        <is>
          <t>incorrido no ERP</t>
        </is>
      </c>
      <c r="E7" s="17" t="inlineStr">
        <is>
          <t>da projeção</t>
        </is>
      </c>
      <c r="F7" s="17" t="inlineStr">
        <is>
          <t>realizado + previsto</t>
        </is>
      </c>
      <c r="H7" s="17" t="inlineStr">
        <is>
          <t>após a data de corte</t>
        </is>
      </c>
      <c r="I7" s="17" t="inlineStr">
        <is>
          <t>detalhes em VALOR POR PL</t>
        </is>
      </c>
    </row>
    <row r="10" ht="22" customHeight="1">
      <c r="B10" s="19" t="inlineStr">
        <is>
          <t>REALIZADO (ATUAL)</t>
        </is>
      </c>
    </row>
    <row r="11">
      <c r="B11" s="20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1" t="inlineStr">
        <is>
          <t>COMPOSIÇÃO DO ANO</t>
        </is>
      </c>
    </row>
    <row r="12" ht="32" customHeight="1">
      <c r="B12" s="22" t="inlineStr">
        <is>
          <t>Ano</t>
        </is>
      </c>
      <c r="C12" s="23" t="inlineStr">
        <is>
          <t>Anual
R$</t>
        </is>
      </c>
      <c r="D12" s="23" t="inlineStr">
        <is>
          <t>Acumulado
R$</t>
        </is>
      </c>
      <c r="E12" s="23" t="inlineStr">
        <is>
          <t>Anual
%</t>
        </is>
      </c>
      <c r="F12" s="23" t="inlineStr">
        <is>
          <t>Acumulado
%</t>
        </is>
      </c>
      <c r="H12" s="24" t="inlineStr">
        <is>
          <t>Realizado
R$</t>
        </is>
      </c>
      <c r="I12" s="25" t="inlineStr">
        <is>
          <t>A realizar
R$</t>
        </is>
      </c>
    </row>
    <row r="13" ht="19" customHeight="1">
      <c r="B13" s="26">
        <f>YEAR('VALOR POR PL'!$P$6)+0</f>
        <v/>
      </c>
      <c r="C13" s="27">
        <f>SUMPRODUCT((YEAR('MODELO PARA BI'!$H$1:$CA$1)=B13)*'MODELO PARA BI'!$H$63:$CA$63)</f>
        <v/>
      </c>
      <c r="D13" s="27">
        <f>C13</f>
        <v/>
      </c>
      <c r="E13" s="28">
        <f>IF($C$20=0,0,C13/$C$20)</f>
        <v/>
      </c>
      <c r="F13" s="28">
        <f>IF($C$20=0,0,D13/$C$20)</f>
        <v/>
      </c>
      <c r="H13" s="27">
        <f>SUMPRODUCT((YEAR('MODELO PARA BI'!$H$1:$CA$1)=B13)*('MODELO PARA BI'!$H$1:$CA$1&lt;='VALOR POR PL'!$P$5)*'MODELO PARA BI'!$H$63:$CA$63)</f>
        <v/>
      </c>
      <c r="I13" s="27">
        <f>C13-H13</f>
        <v/>
      </c>
    </row>
    <row r="14" ht="19" customHeight="1">
      <c r="B14" s="29">
        <f>YEAR('VALOR POR PL'!$P$6)+1</f>
        <v/>
      </c>
      <c r="C14" s="30">
        <f>SUMPRODUCT((YEAR('MODELO PARA BI'!$H$1:$CA$1)=B14)*'MODELO PARA BI'!$H$63:$CA$63)</f>
        <v/>
      </c>
      <c r="D14" s="30">
        <f>D13+C14</f>
        <v/>
      </c>
      <c r="E14" s="31">
        <f>IF($C$20=0,0,C14/$C$20)</f>
        <v/>
      </c>
      <c r="F14" s="31">
        <f>IF($C$20=0,0,D14/$C$20)</f>
        <v/>
      </c>
      <c r="H14" s="30">
        <f>SUMPRODUCT((YEAR('MODELO PARA BI'!$H$1:$CA$1)=B14)*('MODELO PARA BI'!$H$1:$CA$1&lt;='VALOR POR PL'!$P$5)*'MODELO PARA BI'!$H$63:$CA$63)</f>
        <v/>
      </c>
      <c r="I14" s="30">
        <f>C14-H14</f>
        <v/>
      </c>
    </row>
    <row r="15" ht="19" customHeight="1">
      <c r="B15" s="26">
        <f>YEAR('VALOR POR PL'!$P$6)+2</f>
        <v/>
      </c>
      <c r="C15" s="27">
        <f>SUMPRODUCT((YEAR('MODELO PARA BI'!$H$1:$CA$1)=B15)*'MODELO PARA BI'!$H$63:$CA$63)</f>
        <v/>
      </c>
      <c r="D15" s="27">
        <f>D14+C15</f>
        <v/>
      </c>
      <c r="E15" s="28">
        <f>IF($C$20=0,0,C15/$C$20)</f>
        <v/>
      </c>
      <c r="F15" s="28">
        <f>IF($C$20=0,0,D15/$C$20)</f>
        <v/>
      </c>
      <c r="H15" s="27">
        <f>SUMPRODUCT((YEAR('MODELO PARA BI'!$H$1:$CA$1)=B15)*('MODELO PARA BI'!$H$1:$CA$1&lt;='VALOR POR PL'!$P$5)*'MODELO PARA BI'!$H$63:$CA$63)</f>
        <v/>
      </c>
      <c r="I15" s="27">
        <f>C15-H15</f>
        <v/>
      </c>
    </row>
    <row r="16" ht="19" customHeight="1">
      <c r="B16" s="29">
        <f>YEAR('VALOR POR PL'!$P$6)+3</f>
        <v/>
      </c>
      <c r="C16" s="30">
        <f>SUMPRODUCT((YEAR('MODELO PARA BI'!$H$1:$CA$1)=B16)*'MODELO PARA BI'!$H$63:$CA$63)</f>
        <v/>
      </c>
      <c r="D16" s="30">
        <f>D15+C16</f>
        <v/>
      </c>
      <c r="E16" s="31">
        <f>IF($C$20=0,0,C16/$C$20)</f>
        <v/>
      </c>
      <c r="F16" s="31">
        <f>IF($C$20=0,0,D16/$C$20)</f>
        <v/>
      </c>
      <c r="H16" s="30">
        <f>SUMPRODUCT((YEAR('MODELO PARA BI'!$H$1:$CA$1)=B16)*('MODELO PARA BI'!$H$1:$CA$1&lt;='VALOR POR PL'!$P$5)*'MODELO PARA BI'!$H$63:$CA$63)</f>
        <v/>
      </c>
      <c r="I16" s="30">
        <f>C16-H16</f>
        <v/>
      </c>
    </row>
    <row r="17" ht="19" customHeight="1">
      <c r="B17" s="26">
        <f>YEAR('VALOR POR PL'!$P$6)+4</f>
        <v/>
      </c>
      <c r="C17" s="27">
        <f>SUMPRODUCT((YEAR('MODELO PARA BI'!$H$1:$CA$1)=B17)*'MODELO PARA BI'!$H$63:$CA$63)</f>
        <v/>
      </c>
      <c r="D17" s="27">
        <f>D16+C17</f>
        <v/>
      </c>
      <c r="E17" s="28">
        <f>IF($C$20=0,0,C17/$C$20)</f>
        <v/>
      </c>
      <c r="F17" s="28">
        <f>IF($C$20=0,0,D17/$C$20)</f>
        <v/>
      </c>
      <c r="H17" s="27">
        <f>SUMPRODUCT((YEAR('MODELO PARA BI'!$H$1:$CA$1)=B17)*('MODELO PARA BI'!$H$1:$CA$1&lt;='VALOR POR PL'!$P$5)*'MODELO PARA BI'!$H$63:$CA$63)</f>
        <v/>
      </c>
      <c r="I17" s="27">
        <f>C17-H17</f>
        <v/>
      </c>
    </row>
    <row r="18" ht="19" customHeight="1">
      <c r="B18" s="29">
        <f>YEAR('VALOR POR PL'!$P$6)+5</f>
        <v/>
      </c>
      <c r="C18" s="30">
        <f>SUMPRODUCT((YEAR('MODELO PARA BI'!$H$1:$CA$1)=B18)*'MODELO PARA BI'!$H$63:$CA$63)</f>
        <v/>
      </c>
      <c r="D18" s="30">
        <f>D17+C18</f>
        <v/>
      </c>
      <c r="E18" s="31">
        <f>IF($C$20=0,0,C18/$C$20)</f>
        <v/>
      </c>
      <c r="F18" s="31">
        <f>IF($C$20=0,0,D18/$C$20)</f>
        <v/>
      </c>
      <c r="H18" s="30">
        <f>SUMPRODUCT((YEAR('MODELO PARA BI'!$H$1:$CA$1)=B18)*('MODELO PARA BI'!$H$1:$CA$1&lt;='VALOR POR PL'!$P$5)*'MODELO PARA BI'!$H$63:$CA$63)</f>
        <v/>
      </c>
      <c r="I18" s="30">
        <f>C18-H18</f>
        <v/>
      </c>
    </row>
    <row r="19" ht="19" customHeight="1">
      <c r="B19" s="26">
        <f>YEAR('VALOR POR PL'!$P$6)+6</f>
        <v/>
      </c>
      <c r="C19" s="27">
        <f>SUMPRODUCT((YEAR('MODELO PARA BI'!$H$1:$CA$1)=B19)*'MODELO PARA BI'!$H$63:$CA$63)</f>
        <v/>
      </c>
      <c r="D19" s="27">
        <f>D18+C19</f>
        <v/>
      </c>
      <c r="E19" s="28">
        <f>IF($C$20=0,0,C19/$C$20)</f>
        <v/>
      </c>
      <c r="F19" s="28">
        <f>IF($C$20=0,0,D19/$C$20)</f>
        <v/>
      </c>
      <c r="H19" s="27">
        <f>SUMPRODUCT((YEAR('MODELO PARA BI'!$H$1:$CA$1)=B19)*('MODELO PARA BI'!$H$1:$CA$1&lt;='VALOR POR PL'!$P$5)*'MODELO PARA BI'!$H$63:$CA$63)</f>
        <v/>
      </c>
      <c r="I19" s="27">
        <f>C19-H19</f>
        <v/>
      </c>
    </row>
    <row r="20" ht="22" customHeight="1">
      <c r="B20" s="32" t="inlineStr">
        <is>
          <t>TOTAL</t>
        </is>
      </c>
      <c r="C20" s="33">
        <f>SUM(C13:C19)</f>
        <v/>
      </c>
      <c r="D20" s="34" t="n"/>
      <c r="E20" s="35">
        <f>SUM(E13:E19)</f>
        <v/>
      </c>
      <c r="F20" s="34" t="n"/>
      <c r="H20" s="33">
        <f>SUM(H13:H19)</f>
        <v/>
      </c>
      <c r="I20" s="33">
        <f>SUM(I13:I19)</f>
        <v/>
      </c>
    </row>
    <row r="21">
      <c r="B21" s="36" t="inlineStr">
        <is>
          <t>Linha destacada = ano do retrato (RETRATO 2027!D5).  Realizado = até a data de corte; a realizar = previsto depois dela.</t>
        </is>
      </c>
    </row>
    <row r="24">
      <c r="B24" s="37">
        <f>"DESEMBOLSO EM "&amp;'RETRATO 2027'!$D$5&amp;" POR GRUPO"</f>
        <v/>
      </c>
    </row>
    <row r="25" ht="30" customHeight="1">
      <c r="B25" s="38" t="inlineStr">
        <is>
          <t>Grupo</t>
        </is>
      </c>
      <c r="D25" s="23" t="inlineStr">
        <is>
          <t>R$</t>
        </is>
      </c>
      <c r="E25" s="23" t="inlineStr">
        <is>
          <t>% do ano</t>
        </is>
      </c>
      <c r="F25" s="23" t="inlineStr">
        <is>
          <t>Avanço
financeiro</t>
        </is>
      </c>
    </row>
    <row r="26" ht="19" customHeight="1">
      <c r="B26" s="39" t="inlineStr">
        <is>
          <t>Indiretos (01 a 11)</t>
        </is>
      </c>
      <c r="C26" s="40" t="n"/>
      <c r="D26" s="27">
        <f>SUM('RETRATO 2027'!F12:F22)</f>
        <v/>
      </c>
      <c r="E26" s="41">
        <f>IF($D$32=0,0,D26/$D$32)</f>
        <v/>
      </c>
      <c r="F26" s="41">
        <f>IFERROR(SUMPRODUCT('RETRATO 2027'!J12:J22,'RETRATO 2027'!M12:M22)/SUM('RETRATO 2027'!M12:M22),0)</f>
        <v/>
      </c>
    </row>
    <row r="27" ht="19" customHeight="1">
      <c r="B27" s="42" t="inlineStr">
        <is>
          <t>Infraestrutura (12 a 16)</t>
        </is>
      </c>
      <c r="C27" s="40" t="n"/>
      <c r="D27" s="30">
        <f>SUM('RETRATO 2027'!F24:F28)</f>
        <v/>
      </c>
      <c r="E27" s="43">
        <f>IF($D$32=0,0,D27/$D$32)</f>
        <v/>
      </c>
      <c r="F27" s="43">
        <f>IFERROR(SUMPRODUCT('RETRATO 2027'!J24:J28,'RETRATO 2027'!M24:M28)/SUM('RETRATO 2027'!M24:M28),0)</f>
        <v/>
      </c>
    </row>
    <row r="28" ht="19" customHeight="1">
      <c r="B28" s="39" t="inlineStr">
        <is>
          <t>Estrutura (17)</t>
        </is>
      </c>
      <c r="C28" s="40" t="n"/>
      <c r="D28" s="27">
        <f>SUM('RETRATO 2027'!F30:F30)</f>
        <v/>
      </c>
      <c r="E28" s="41">
        <f>IF($D$32=0,0,D28/$D$32)</f>
        <v/>
      </c>
      <c r="F28" s="41">
        <f>IFERROR(SUMPRODUCT('RETRATO 2027'!J30:J30,'RETRATO 2027'!M30:M30)/SUM('RETRATO 2027'!M30:M30),0)</f>
        <v/>
      </c>
    </row>
    <row r="29" ht="19" customHeight="1">
      <c r="B29" s="42" t="inlineStr">
        <is>
          <t>Vedações, instalações e elevadores (18 a 24)</t>
        </is>
      </c>
      <c r="C29" s="40" t="n"/>
      <c r="D29" s="30">
        <f>SUM('RETRATO 2027'!F31:F37)</f>
        <v/>
      </c>
      <c r="E29" s="43">
        <f>IF($D$32=0,0,D29/$D$32)</f>
        <v/>
      </c>
      <c r="F29" s="43">
        <f>IFERROR(SUMPRODUCT('RETRATO 2027'!J31:J37,'RETRATO 2027'!M31:M37)/SUM('RETRATO 2027'!M31:M37),0)</f>
        <v/>
      </c>
    </row>
    <row r="30" ht="19" customHeight="1">
      <c r="B30" s="39" t="inlineStr">
        <is>
          <t>Acabamentos (25 a 37)</t>
        </is>
      </c>
      <c r="C30" s="40" t="n"/>
      <c r="D30" s="27">
        <f>SUM('RETRATO 2027'!F38:F50)</f>
        <v/>
      </c>
      <c r="E30" s="41">
        <f>IF($D$32=0,0,D30/$D$32)</f>
        <v/>
      </c>
      <c r="F30" s="41">
        <f>IFERROR(SUMPRODUCT('RETRATO 2027'!J38:J50,'RETRATO 2027'!M38:M50)/SUM('RETRATO 2027'!M38:M50),0)</f>
        <v/>
      </c>
    </row>
    <row r="31" ht="19" customHeight="1">
      <c r="B31" s="42" t="inlineStr">
        <is>
          <t>Taxa de administração</t>
        </is>
      </c>
      <c r="C31" s="40" t="n"/>
      <c r="D31" s="30">
        <f>SUM('RETRATO 2027'!F52:F52)</f>
        <v/>
      </c>
      <c r="E31" s="43">
        <f>IF($D$32=0,0,D31/$D$32)</f>
        <v/>
      </c>
      <c r="F31" s="43" t="n"/>
    </row>
    <row r="32" ht="22" customHeight="1">
      <c r="B32" s="44" t="inlineStr">
        <is>
          <t>TOTAL</t>
        </is>
      </c>
      <c r="D32" s="33">
        <f>SUM(D26:D31)</f>
        <v/>
      </c>
      <c r="E32" s="45">
        <f>SUM(E26:E31)</f>
        <v/>
      </c>
      <c r="F32" s="34" t="n"/>
    </row>
    <row r="33">
      <c r="B33" s="36" t="inlineStr">
        <is>
          <t>Avanço financeiro = acumulado até dezembro do ano ÷ projeção.</t>
        </is>
      </c>
      <c r="F33" s="36">
        <f>IF(ABS(D32-F6)&lt;1,"✓ confere com o cartão","⚠ diferente do cartão")</f>
        <v/>
      </c>
    </row>
    <row r="36">
      <c r="B36" s="37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6" t="inlineStr">
        <is>
          <t>ORÇAMENTO - NOVA OBRA</t>
        </is>
      </c>
      <c r="J3" s="3" t="inlineStr">
        <is>
          <t>ACOMPANHAMENTO IEC</t>
        </is>
      </c>
    </row>
    <row r="5">
      <c r="B5" s="47" t="inlineStr">
        <is>
          <t>INCC 10-25</t>
        </is>
      </c>
      <c r="C5" s="48" t="n"/>
      <c r="D5" s="47" t="inlineStr">
        <is>
          <t>TOTAL</t>
        </is>
      </c>
      <c r="E5" s="49">
        <f>E50</f>
        <v/>
      </c>
      <c r="F5" s="50">
        <f>F50</f>
        <v/>
      </c>
      <c r="G5" s="50">
        <f>G50</f>
        <v/>
      </c>
      <c r="H5" s="47" t="inlineStr">
        <is>
          <t>INCC BASE DO ORÇAMENTO</t>
        </is>
      </c>
      <c r="J5" s="47" t="inlineStr">
        <is>
          <t>DATA DE CORTE -&gt;</t>
        </is>
      </c>
      <c r="K5" s="51" t="n">
        <v>46235</v>
      </c>
      <c r="O5" s="52" t="inlineStr">
        <is>
          <t>Corte (1º dia do mês)</t>
        </is>
      </c>
      <c r="P5" s="53">
        <f>DATE(YEAR(K5),MONTH(K5),1)</f>
        <v/>
      </c>
    </row>
    <row r="6">
      <c r="B6" s="47" t="inlineStr">
        <is>
          <t>ORÇ EM INCC</t>
        </is>
      </c>
      <c r="C6" s="54" t="n"/>
      <c r="H6" s="48" t="n"/>
      <c r="J6" s="47" t="inlineStr">
        <is>
          <t>INÍCIO DO FLUXO -&gt;</t>
        </is>
      </c>
      <c r="K6" s="51" t="n">
        <v>45627</v>
      </c>
      <c r="O6" s="52" t="inlineStr">
        <is>
          <t>Início (1º dia do mês)</t>
        </is>
      </c>
      <c r="P6" s="53">
        <f>DATE(YEAR(K6),MONTH(K6),1)</f>
        <v/>
      </c>
    </row>
    <row r="7">
      <c r="B7" s="47" t="inlineStr">
        <is>
          <t>ORÇ 10-25</t>
        </is>
      </c>
      <c r="C7" s="55">
        <f>C6*C5</f>
        <v/>
      </c>
      <c r="D7" s="47" t="inlineStr">
        <is>
          <t>TAXA DE ADMINISTRAÇÃO</t>
        </is>
      </c>
      <c r="E7" s="49">
        <f>IF(F49=0,0,F48/F49)</f>
        <v/>
      </c>
      <c r="F7" s="50">
        <f>F48</f>
        <v/>
      </c>
      <c r="G7" s="50">
        <f>G48</f>
        <v/>
      </c>
      <c r="J7" s="47" t="inlineStr">
        <is>
          <t>LIMITE DE AVANÇO FÍSICO P/ USAR PREVISION -&gt;</t>
        </is>
      </c>
      <c r="K7" s="56" t="n">
        <v>1</v>
      </c>
      <c r="O7" s="52" t="inlineStr">
        <is>
          <t>INCC no mês de corte</t>
        </is>
      </c>
      <c r="P7" s="57">
        <f>IFERROR(INDEX('"INCC-FGV"'!$B$2:$B$800,MATCH(P5,'"INCC-FGV"'!$A$2:$A$800,0)),IFERROR(INDEX('"INCC-FGV"'!$B$2:$B$800,MATCH(P5,'"INCC-FGV"'!$A$2:$A$800,1)),"FALTA INCC"))</f>
        <v/>
      </c>
    </row>
    <row r="8">
      <c r="D8" s="47" t="inlineStr">
        <is>
          <t>SUBTOTAL</t>
        </is>
      </c>
      <c r="E8" s="49">
        <f>IF(F50=0,0,F49/F50)</f>
        <v/>
      </c>
      <c r="F8" s="50">
        <f>F49</f>
        <v/>
      </c>
      <c r="G8" s="50">
        <f>G49</f>
        <v/>
      </c>
      <c r="J8" s="47" t="inlineStr">
        <is>
          <t>CENÁRIO DAS CURVAS -&gt;</t>
        </is>
      </c>
      <c r="K8" s="58" t="inlineStr">
        <is>
          <t>PREVISION</t>
        </is>
      </c>
      <c r="O8" s="52" t="inlineStr">
        <is>
          <t>Último mês do horizonte</t>
        </is>
      </c>
      <c r="P8" s="53">
        <f>DATE(YEAR(P6),MONTH(P6)+71,1)</f>
        <v/>
      </c>
    </row>
    <row r="9">
      <c r="O9" s="52" t="inlineStr">
        <is>
          <t>Obra</t>
        </is>
      </c>
      <c r="P9" s="58" t="inlineStr">
        <is>
          <t>NOVA OBRA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(orçamento)</t>
        </is>
      </c>
      <c r="H10" s="59" t="inlineStr">
        <is>
          <t>META EM INCC
(soma da
distribuição)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  <c r="R10" s="59" t="inlineStr">
        <is>
          <t>CURVA PREVISTA
DE OUTRO PL
(cód. Prevision)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9">
        <f>IF($F$50=0,0,F11/$F$50)</f>
        <v/>
      </c>
      <c r="F11" s="54" t="n"/>
      <c r="G11" s="54" t="n">
        <v>1972.53897</v>
      </c>
      <c r="H11" s="50">
        <f>G11</f>
        <v/>
      </c>
      <c r="I11" s="60" t="inlineStr">
        <is>
          <t>INDIRETO</t>
        </is>
      </c>
      <c r="J11" s="60" t="inlineStr">
        <is>
          <t>PROJETOS</t>
        </is>
      </c>
      <c r="K11" s="50">
        <f>IF(ISNUMBER($P$7),G11*$P$7,0)</f>
        <v/>
      </c>
      <c r="L11" s="61">
        <f>'PROJETO'!$J$7</f>
        <v/>
      </c>
      <c r="M11" s="50">
        <f>L11-K11</f>
        <v/>
      </c>
      <c r="N11" s="52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2">
        <f>'PROJETO'!$K$16</f>
        <v/>
      </c>
      <c r="P11" s="63">
        <f>'PROJETO'!$K$14</f>
        <v/>
      </c>
      <c r="Q11" s="60" t="inlineStr">
        <is>
          <t>01</t>
        </is>
      </c>
      <c r="R11" s="60" t="n"/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9">
        <f>IF($F$50=0,0,F12/$F$50)</f>
        <v/>
      </c>
      <c r="F12" s="54" t="n"/>
      <c r="G12" s="54" t="n">
        <v>103.685673</v>
      </c>
      <c r="H12" s="50">
        <f>G12</f>
        <v/>
      </c>
      <c r="I12" s="60" t="inlineStr">
        <is>
          <t>INDIRETO</t>
        </is>
      </c>
      <c r="J12" s="60" t="inlineStr">
        <is>
          <t xml:space="preserve">SEGURO DE OBRA </t>
        </is>
      </c>
      <c r="K12" s="50">
        <f>IF(ISNUMBER($P$7),G12*$P$7,0)</f>
        <v/>
      </c>
      <c r="L12" s="61">
        <f>'SEGUROS'!$J$7</f>
        <v/>
      </c>
      <c r="M12" s="50">
        <f>L12-K12</f>
        <v/>
      </c>
      <c r="N12" s="52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2">
        <f>'SEGUROS'!$K$16</f>
        <v/>
      </c>
      <c r="P12" s="63">
        <f>'SEGUROS'!$K$14</f>
        <v/>
      </c>
      <c r="Q12" s="60" t="inlineStr">
        <is>
          <t>02</t>
        </is>
      </c>
      <c r="R12" s="60" t="n"/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9">
        <f>IF($F$50=0,0,F13/$F$50)</f>
        <v/>
      </c>
      <c r="F13" s="54" t="n"/>
      <c r="G13" s="54" t="n">
        <v>123.283686</v>
      </c>
      <c r="H13" s="50">
        <f>G13</f>
        <v/>
      </c>
      <c r="I13" s="60" t="inlineStr">
        <is>
          <t>INDIRETO</t>
        </is>
      </c>
      <c r="J13" s="60" t="inlineStr">
        <is>
          <t>TAXAS DIVERSAS</t>
        </is>
      </c>
      <c r="K13" s="50">
        <f>IF(ISNUMBER($P$7),G13*$P$7,0)</f>
        <v/>
      </c>
      <c r="L13" s="61">
        <f>'TAX. DIVERSAS'!$J$7</f>
        <v/>
      </c>
      <c r="M13" s="50">
        <f>L13-K13</f>
        <v/>
      </c>
      <c r="N13" s="52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2">
        <f>'TAX. DIVERSAS'!$K$16</f>
        <v/>
      </c>
      <c r="P13" s="63">
        <f>'TAX. DIVERSAS'!$K$14</f>
        <v/>
      </c>
      <c r="Q13" s="60" t="inlineStr">
        <is>
          <t>03</t>
        </is>
      </c>
      <c r="R13" s="60" t="n"/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9">
        <f>IF($F$50=0,0,F14/$F$50)</f>
        <v/>
      </c>
      <c r="F14" s="54" t="n"/>
      <c r="G14" s="54" t="n">
        <v>768.0681530000001</v>
      </c>
      <c r="H14" s="50">
        <f>G14</f>
        <v/>
      </c>
      <c r="I14" s="60" t="inlineStr">
        <is>
          <t>INDIRETO</t>
        </is>
      </c>
      <c r="J14" s="60" t="inlineStr">
        <is>
          <t>BARRACAO DE OBRA</t>
        </is>
      </c>
      <c r="K14" s="50">
        <f>IF(ISNUMBER($P$7),G14*$P$7,0)</f>
        <v/>
      </c>
      <c r="L14" s="61">
        <f>'BARRACÃO DE OBRA'!$J$7</f>
        <v/>
      </c>
      <c r="M14" s="50">
        <f>L14-K14</f>
        <v/>
      </c>
      <c r="N14" s="52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2">
        <f>'BARRACÃO DE OBRA'!$K$16</f>
        <v/>
      </c>
      <c r="P14" s="63">
        <f>'BARRACÃO DE OBRA'!$K$14</f>
        <v/>
      </c>
      <c r="Q14" s="60" t="inlineStr">
        <is>
          <t>04</t>
        </is>
      </c>
      <c r="R14" s="60" t="n"/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9">
        <f>IF($F$50=0,0,F15/$F$50)</f>
        <v/>
      </c>
      <c r="F15" s="54" t="n"/>
      <c r="G15" s="54" t="n">
        <v>41.094562</v>
      </c>
      <c r="H15" s="50">
        <f>G15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50">
        <f>IF(ISNUMBER($P$7),G15*$P$7,0)</f>
        <v/>
      </c>
      <c r="L15" s="61">
        <f>'LIG. PROVISÓRIAS'!$J$7</f>
        <v/>
      </c>
      <c r="M15" s="50">
        <f>L15-K15</f>
        <v/>
      </c>
      <c r="N15" s="52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2">
        <f>'LIG. PROVISÓRIAS'!$K$16</f>
        <v/>
      </c>
      <c r="P15" s="63">
        <f>'LIG. PROVISÓRIAS'!$K$14</f>
        <v/>
      </c>
      <c r="Q15" s="60" t="inlineStr">
        <is>
          <t>05</t>
        </is>
      </c>
      <c r="R15" s="60" t="n"/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9">
        <f>IF($F$50=0,0,F16/$F$50)</f>
        <v/>
      </c>
      <c r="F16" s="54" t="n"/>
      <c r="G16" s="54" t="n">
        <v>428.534091</v>
      </c>
      <c r="H16" s="50">
        <f>G16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50">
        <f>IF(ISNUMBER($P$7),G16*$P$7,0)</f>
        <v/>
      </c>
      <c r="L16" s="61">
        <f>'CONSUMOS'!$J$7</f>
        <v/>
      </c>
      <c r="M16" s="50">
        <f>L16-K16</f>
        <v/>
      </c>
      <c r="N16" s="52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2">
        <f>'CONSUMOS'!$K$16</f>
        <v/>
      </c>
      <c r="P16" s="63">
        <f>'CONSUMOS'!$K$14</f>
        <v/>
      </c>
      <c r="Q16" s="60" t="inlineStr">
        <is>
          <t>06</t>
        </is>
      </c>
      <c r="R16" s="60" t="n"/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9">
        <f>IF($F$50=0,0,F17/$F$50)</f>
        <v/>
      </c>
      <c r="F17" s="54" t="n"/>
      <c r="G17" s="54" t="n">
        <v>130.187572</v>
      </c>
      <c r="H17" s="50">
        <f>G17</f>
        <v/>
      </c>
      <c r="I17" s="60" t="inlineStr">
        <is>
          <t>INDIRETO</t>
        </is>
      </c>
      <c r="J17" s="60" t="inlineStr">
        <is>
          <t>DIVERSOS</t>
        </is>
      </c>
      <c r="K17" s="50">
        <f>IF(ISNUMBER($P$7),G17*$P$7,0)</f>
        <v/>
      </c>
      <c r="L17" s="61">
        <f>'DIVERSOS'!$J$7</f>
        <v/>
      </c>
      <c r="M17" s="50">
        <f>L17-K17</f>
        <v/>
      </c>
      <c r="N17" s="52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2">
        <f>'DIVERSOS'!$K$16</f>
        <v/>
      </c>
      <c r="P17" s="63">
        <f>'DIVERSOS'!$K$14</f>
        <v/>
      </c>
      <c r="Q17" s="60" t="inlineStr">
        <is>
          <t>07</t>
        </is>
      </c>
      <c r="R17" s="60" t="n"/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9">
        <f>IF($F$50=0,0,F18/$F$50)</f>
        <v/>
      </c>
      <c r="F18" s="54" t="n"/>
      <c r="G18" s="54" t="n">
        <v>640.739834</v>
      </c>
      <c r="H18" s="50">
        <f>G18</f>
        <v/>
      </c>
      <c r="I18" s="60" t="inlineStr">
        <is>
          <t>INDIRETO</t>
        </is>
      </c>
      <c r="J18" s="60" t="inlineStr">
        <is>
          <t>FRETES E TRANSPORTES</t>
        </is>
      </c>
      <c r="K18" s="50">
        <f>IF(ISNUMBER($P$7),G18*$P$7,0)</f>
        <v/>
      </c>
      <c r="L18" s="61">
        <f>'TRANSPORTES'!$J$7</f>
        <v/>
      </c>
      <c r="M18" s="50">
        <f>L18-K18</f>
        <v/>
      </c>
      <c r="N18" s="52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2">
        <f>'TRANSPORTES'!$K$16</f>
        <v/>
      </c>
      <c r="P18" s="63">
        <f>'TRANSPORTES'!$K$14</f>
        <v/>
      </c>
      <c r="Q18" s="60" t="inlineStr">
        <is>
          <t>08</t>
        </is>
      </c>
      <c r="R18" s="60" t="n"/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9">
        <f>IF($F$50=0,0,F19/$F$50)</f>
        <v/>
      </c>
      <c r="F19" s="54" t="n"/>
      <c r="G19" s="54" t="n">
        <v>1087.08347</v>
      </c>
      <c r="H19" s="50">
        <f>G19</f>
        <v/>
      </c>
      <c r="I19" s="60" t="inlineStr">
        <is>
          <t>INDIRETO</t>
        </is>
      </c>
      <c r="J19" s="60" t="inlineStr">
        <is>
          <t>CONSULTORIAS (OBRAS)</t>
        </is>
      </c>
      <c r="K19" s="50">
        <f>IF(ISNUMBER($P$7),G19*$P$7,0)</f>
        <v/>
      </c>
      <c r="L19" s="61">
        <f>'CONSULTORIAS'!$J$7</f>
        <v/>
      </c>
      <c r="M19" s="50">
        <f>L19-K19</f>
        <v/>
      </c>
      <c r="N19" s="52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2">
        <f>'CONSULTORIAS'!$K$16</f>
        <v/>
      </c>
      <c r="P19" s="63">
        <f>'CONSULTORIAS'!$K$14</f>
        <v/>
      </c>
      <c r="Q19" s="60" t="inlineStr">
        <is>
          <t>09</t>
        </is>
      </c>
      <c r="R19" s="60" t="n"/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9">
        <f>IF($F$50=0,0,F20/$F$50)</f>
        <v/>
      </c>
      <c r="F20" s="54" t="n"/>
      <c r="G20" s="54" t="n">
        <v>16592.360482</v>
      </c>
      <c r="H20" s="50">
        <f>G20</f>
        <v/>
      </c>
      <c r="I20" s="60" t="inlineStr">
        <is>
          <t>INDIRETO</t>
        </is>
      </c>
      <c r="J20" s="60" t="inlineStr">
        <is>
          <t>MÃO DE OBRA PRÓPRIA</t>
        </is>
      </c>
      <c r="K20" s="50">
        <f>IF(ISNUMBER($P$7),G20*$P$7,0)</f>
        <v/>
      </c>
      <c r="L20" s="61">
        <f>'MDO'!$J$7</f>
        <v/>
      </c>
      <c r="M20" s="50">
        <f>L20-K20</f>
        <v/>
      </c>
      <c r="N20" s="52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2">
        <f>'MDO'!$K$16</f>
        <v/>
      </c>
      <c r="P20" s="63">
        <f>'MDO'!$K$14</f>
        <v/>
      </c>
      <c r="Q20" s="60" t="inlineStr">
        <is>
          <t>10</t>
        </is>
      </c>
      <c r="R20" s="60" t="n"/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9">
        <f>IF($F$50=0,0,F21/$F$50)</f>
        <v/>
      </c>
      <c r="F21" s="54" t="n"/>
      <c r="G21" s="54" t="n">
        <v>5315.919921</v>
      </c>
      <c r="H21" s="50">
        <f>G21</f>
        <v/>
      </c>
      <c r="I21" s="60" t="inlineStr">
        <is>
          <t>INDIRETO</t>
        </is>
      </c>
      <c r="J21" s="60" t="inlineStr">
        <is>
          <t>EQUIPAMENTOS E FERRAMENTAS</t>
        </is>
      </c>
      <c r="K21" s="50">
        <f>IF(ISNUMBER($P$7),G21*$P$7,0)</f>
        <v/>
      </c>
      <c r="L21" s="61">
        <f>'EQUIP E FER'!$J$7</f>
        <v/>
      </c>
      <c r="M21" s="50">
        <f>L21-K21</f>
        <v/>
      </c>
      <c r="N21" s="52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2">
        <f>'EQUIP E FER'!$K$16</f>
        <v/>
      </c>
      <c r="P21" s="63">
        <f>'EQUIP E FER'!$K$14</f>
        <v/>
      </c>
      <c r="Q21" s="60" t="inlineStr">
        <is>
          <t>11</t>
        </is>
      </c>
      <c r="R21" s="60" t="n"/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9">
        <f>IF($F$50=0,0,F22/$F$50)</f>
        <v/>
      </c>
      <c r="F22" s="54" t="n"/>
      <c r="G22" s="54" t="n">
        <v>144.119392</v>
      </c>
      <c r="H22" s="50">
        <f>G22</f>
        <v/>
      </c>
      <c r="I22" s="60" t="inlineStr">
        <is>
          <t>DIRETO</t>
        </is>
      </c>
      <c r="J22" s="60" t="inlineStr">
        <is>
          <t>SERVIÇOS INICIAIS</t>
        </is>
      </c>
      <c r="K22" s="50">
        <f>IF(ISNUMBER($P$7),G22*$P$7,0)</f>
        <v/>
      </c>
      <c r="L22" s="61">
        <f>'SERV. INICIAIS'!$J$7</f>
        <v/>
      </c>
      <c r="M22" s="50">
        <f>L22-K22</f>
        <v/>
      </c>
      <c r="N22" s="52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2">
        <f>'SERV. INICIAIS'!$K$16</f>
        <v/>
      </c>
      <c r="P22" s="63">
        <f>'SERV. INICIAIS'!$K$14</f>
        <v/>
      </c>
      <c r="Q22" s="60" t="inlineStr">
        <is>
          <t>12</t>
        </is>
      </c>
      <c r="R22" s="60" t="n"/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9">
        <f>IF($F$50=0,0,F23/$F$50)</f>
        <v/>
      </c>
      <c r="F23" s="54" t="n"/>
      <c r="G23" s="54" t="n">
        <v>1351.644127</v>
      </c>
      <c r="H23" s="50">
        <f>G23</f>
        <v/>
      </c>
      <c r="I23" s="60" t="inlineStr">
        <is>
          <t>DIRETO</t>
        </is>
      </c>
      <c r="J23" s="60" t="inlineStr">
        <is>
          <t xml:space="preserve">CONTENÇÕES </t>
        </is>
      </c>
      <c r="K23" s="50">
        <f>IF(ISNUMBER($P$7),G23*$P$7,0)</f>
        <v/>
      </c>
      <c r="L23" s="61">
        <f>'CONTENÇÃO'!$J$7</f>
        <v/>
      </c>
      <c r="M23" s="50">
        <f>L23-K23</f>
        <v/>
      </c>
      <c r="N23" s="52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2">
        <f>'CONTENÇÃO'!$K$16</f>
        <v/>
      </c>
      <c r="P23" s="63">
        <f>'CONTENÇÃO'!$K$14</f>
        <v/>
      </c>
      <c r="Q23" s="60" t="inlineStr">
        <is>
          <t>13</t>
        </is>
      </c>
      <c r="R23" s="60" t="n"/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9">
        <f>IF($F$50=0,0,F24/$F$50)</f>
        <v/>
      </c>
      <c r="F24" s="54" t="n"/>
      <c r="G24" s="54" t="n">
        <v>1035.405812</v>
      </c>
      <c r="H24" s="50">
        <f>G24</f>
        <v/>
      </c>
      <c r="I24" s="60" t="inlineStr">
        <is>
          <t>DIRETO</t>
        </is>
      </c>
      <c r="J24" s="60" t="inlineStr">
        <is>
          <t>TERRAPLENAGEM</t>
        </is>
      </c>
      <c r="K24" s="50">
        <f>IF(ISNUMBER($P$7),G24*$P$7,0)</f>
        <v/>
      </c>
      <c r="L24" s="61">
        <f>'TERRAPLENAGEM'!$J$7</f>
        <v/>
      </c>
      <c r="M24" s="50">
        <f>L24-K24</f>
        <v/>
      </c>
      <c r="N24" s="52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2">
        <f>'TERRAPLENAGEM'!$K$16</f>
        <v/>
      </c>
      <c r="P24" s="63">
        <f>'TERRAPLENAGEM'!$K$14</f>
        <v/>
      </c>
      <c r="Q24" s="60" t="inlineStr">
        <is>
          <t>14</t>
        </is>
      </c>
      <c r="R24" s="60" t="n"/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9">
        <f>IF($F$50=0,0,F25/$F$50)</f>
        <v/>
      </c>
      <c r="F25" s="54" t="n"/>
      <c r="G25" s="54" t="n">
        <v>5117.570899</v>
      </c>
      <c r="H25" s="50">
        <f>G25</f>
        <v/>
      </c>
      <c r="I25" s="60" t="inlineStr">
        <is>
          <t>DIRETO</t>
        </is>
      </c>
      <c r="J25" s="60" t="inlineStr">
        <is>
          <t>FUNDAÇÃO PROFUNDA</t>
        </is>
      </c>
      <c r="K25" s="50">
        <f>IF(ISNUMBER($P$7),G25*$P$7,0)</f>
        <v/>
      </c>
      <c r="L25" s="61">
        <f>'FUND. PROF'!$J$7</f>
        <v/>
      </c>
      <c r="M25" s="50">
        <f>L25-K25</f>
        <v/>
      </c>
      <c r="N25" s="52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2">
        <f>'FUND. PROF'!$K$16</f>
        <v/>
      </c>
      <c r="P25" s="63">
        <f>'FUND. PROF'!$K$14</f>
        <v/>
      </c>
      <c r="Q25" s="60" t="inlineStr">
        <is>
          <t>15</t>
        </is>
      </c>
      <c r="R25" s="60" t="n"/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9">
        <f>IF($F$50=0,0,F26/$F$50)</f>
        <v/>
      </c>
      <c r="F26" s="54" t="n"/>
      <c r="G26" s="54" t="n">
        <v>3335.068547</v>
      </c>
      <c r="H26" s="50">
        <f>G26</f>
        <v/>
      </c>
      <c r="I26" s="60" t="inlineStr">
        <is>
          <t>DIRETO</t>
        </is>
      </c>
      <c r="J26" s="60" t="inlineStr">
        <is>
          <t>FUNDAÇÃO SUPERFICIAL</t>
        </is>
      </c>
      <c r="K26" s="50">
        <f>IF(ISNUMBER($P$7),G26*$P$7,0)</f>
        <v/>
      </c>
      <c r="L26" s="61">
        <f>'FUND. SUP'!$J$7</f>
        <v/>
      </c>
      <c r="M26" s="50">
        <f>L26-K26</f>
        <v/>
      </c>
      <c r="N26" s="52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2">
        <f>'FUND. SUP'!$K$16</f>
        <v/>
      </c>
      <c r="P26" s="63">
        <f>'FUND. SUP'!$K$14</f>
        <v/>
      </c>
      <c r="Q26" s="60" t="inlineStr">
        <is>
          <t>16</t>
        </is>
      </c>
      <c r="R26" s="60" t="n"/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9">
        <f>IF($F$50=0,0,F27/$F$50)</f>
        <v/>
      </c>
      <c r="F27" s="54" t="n"/>
      <c r="G27" s="54" t="n">
        <v>21082.399193</v>
      </c>
      <c r="H27" s="50">
        <f>G27</f>
        <v/>
      </c>
      <c r="I27" s="60" t="inlineStr">
        <is>
          <t>DIRETO</t>
        </is>
      </c>
      <c r="J27" s="60" t="inlineStr">
        <is>
          <t>ESTRUTURA EM CONCRETO ARMADO</t>
        </is>
      </c>
      <c r="K27" s="50">
        <f>IF(ISNUMBER($P$7),G27*$P$7,0)</f>
        <v/>
      </c>
      <c r="L27" s="61">
        <f>'ESTRUTURA'!$J$7</f>
        <v/>
      </c>
      <c r="M27" s="50">
        <f>L27-K27</f>
        <v/>
      </c>
      <c r="N27" s="52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2">
        <f>'ESTRUTURA'!$K$16</f>
        <v/>
      </c>
      <c r="P27" s="63">
        <f>'ESTRUTURA'!$K$14</f>
        <v/>
      </c>
      <c r="Q27" s="60" t="inlineStr">
        <is>
          <t>17</t>
        </is>
      </c>
      <c r="R27" s="60" t="n"/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9">
        <f>IF($F$50=0,0,F28/$F$50)</f>
        <v/>
      </c>
      <c r="F28" s="54" t="n"/>
      <c r="G28" s="54" t="n">
        <v>4871.740311</v>
      </c>
      <c r="H28" s="50">
        <f>G28</f>
        <v/>
      </c>
      <c r="I28" s="60" t="inlineStr">
        <is>
          <t>DIRETO</t>
        </is>
      </c>
      <c r="J28" s="60" t="inlineStr">
        <is>
          <t>ALVENARIA</t>
        </is>
      </c>
      <c r="K28" s="50">
        <f>IF(ISNUMBER($P$7),G28*$P$7,0)</f>
        <v/>
      </c>
      <c r="L28" s="61">
        <f>'ALVENARIA'!$J$7</f>
        <v/>
      </c>
      <c r="M28" s="50">
        <f>L28-K28</f>
        <v/>
      </c>
      <c r="N28" s="52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2">
        <f>'ALVENARIA'!$K$16</f>
        <v/>
      </c>
      <c r="P28" s="63">
        <f>'ALVENARIA'!$K$14</f>
        <v/>
      </c>
      <c r="Q28" s="60" t="inlineStr">
        <is>
          <t>18</t>
        </is>
      </c>
      <c r="R28" s="60" t="n"/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9">
        <f>IF($F$50=0,0,F29/$F$50)</f>
        <v/>
      </c>
      <c r="F29" s="54" t="n"/>
      <c r="G29" s="54" t="n">
        <v>3228.670926</v>
      </c>
      <c r="H29" s="50">
        <f>G29</f>
        <v/>
      </c>
      <c r="I29" s="60" t="inlineStr">
        <is>
          <t>DIRETO</t>
        </is>
      </c>
      <c r="J29" s="60" t="inlineStr">
        <is>
          <t>IMPERMEABILIZAÇÃO</t>
        </is>
      </c>
      <c r="K29" s="50">
        <f>IF(ISNUMBER($P$7),G29*$P$7,0)</f>
        <v/>
      </c>
      <c r="L29" s="61">
        <f>'IMPERMEABILIZAÇÃO'!$J$7</f>
        <v/>
      </c>
      <c r="M29" s="50">
        <f>L29-K29</f>
        <v/>
      </c>
      <c r="N29" s="52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2">
        <f>'IMPERMEABILIZAÇÃO'!$K$16</f>
        <v/>
      </c>
      <c r="P29" s="63">
        <f>'IMPERMEABILIZAÇÃO'!$K$14</f>
        <v/>
      </c>
      <c r="Q29" s="60" t="inlineStr">
        <is>
          <t>19</t>
        </is>
      </c>
      <c r="R29" s="60" t="n"/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9">
        <f>IF($F$50=0,0,F30/$F$50)</f>
        <v/>
      </c>
      <c r="F30" s="54" t="n"/>
      <c r="G30" s="54" t="n">
        <v>9256.654171</v>
      </c>
      <c r="H30" s="50">
        <f>G30</f>
        <v/>
      </c>
      <c r="I30" s="60" t="inlineStr">
        <is>
          <t>DIRETO</t>
        </is>
      </c>
      <c r="J30" s="60" t="inlineStr">
        <is>
          <t xml:space="preserve">INSTALAÇÕES ELÉTRICAS </t>
        </is>
      </c>
      <c r="K30" s="50">
        <f>IF(ISNUMBER($P$7),G30*$P$7,0)</f>
        <v/>
      </c>
      <c r="L30" s="61">
        <f>'INST. ELÉTRICA'!$J$7</f>
        <v/>
      </c>
      <c r="M30" s="50">
        <f>L30-K30</f>
        <v/>
      </c>
      <c r="N30" s="52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2">
        <f>'INST. ELÉTRICA'!$K$16</f>
        <v/>
      </c>
      <c r="P30" s="63">
        <f>'INST. ELÉTRICA'!$K$14</f>
        <v/>
      </c>
      <c r="Q30" s="60" t="inlineStr">
        <is>
          <t>20</t>
        </is>
      </c>
      <c r="R30" s="60" t="n"/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9">
        <f>IF($F$50=0,0,F31/$F$50)</f>
        <v/>
      </c>
      <c r="F31" s="54" t="n"/>
      <c r="G31" s="54" t="n">
        <v>6060.658861</v>
      </c>
      <c r="H31" s="50">
        <f>G31</f>
        <v/>
      </c>
      <c r="I31" s="60" t="inlineStr">
        <is>
          <t>DIRETO</t>
        </is>
      </c>
      <c r="J31" s="60" t="inlineStr">
        <is>
          <t>INSTALAÇÕES HIDROSANITÁRIAS</t>
        </is>
      </c>
      <c r="K31" s="50">
        <f>IF(ISNUMBER($P$7),G31*$P$7,0)</f>
        <v/>
      </c>
      <c r="L31" s="61">
        <f>'INST. HIDRO'!$J$7</f>
        <v/>
      </c>
      <c r="M31" s="50">
        <f>L31-K31</f>
        <v/>
      </c>
      <c r="N31" s="52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2">
        <f>'INST. HIDRO'!$K$16</f>
        <v/>
      </c>
      <c r="P31" s="63">
        <f>'INST. HIDRO'!$K$14</f>
        <v/>
      </c>
      <c r="Q31" s="60" t="inlineStr">
        <is>
          <t>21</t>
        </is>
      </c>
      <c r="R31" s="60" t="n"/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9">
        <f>IF($F$50=0,0,F32/$F$50)</f>
        <v/>
      </c>
      <c r="F32" s="54" t="n"/>
      <c r="G32" s="54" t="n">
        <v>642.357316</v>
      </c>
      <c r="H32" s="50">
        <f>G32</f>
        <v/>
      </c>
      <c r="I32" s="60" t="inlineStr">
        <is>
          <t>DIRETO</t>
        </is>
      </c>
      <c r="J32" s="60" t="inlineStr">
        <is>
          <t>INSTALAÇÕES COMBATE INCÊNDIO</t>
        </is>
      </c>
      <c r="K32" s="50">
        <f>IF(ISNUMBER($P$7),G32*$P$7,0)</f>
        <v/>
      </c>
      <c r="L32" s="61">
        <f>'INST. INC'!$J$7</f>
        <v/>
      </c>
      <c r="M32" s="50">
        <f>L32-K32</f>
        <v/>
      </c>
      <c r="N32" s="52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2">
        <f>'INST. INC'!$K$16</f>
        <v/>
      </c>
      <c r="P32" s="63">
        <f>'INST. INC'!$K$14</f>
        <v/>
      </c>
      <c r="Q32" s="60" t="inlineStr">
        <is>
          <t>22</t>
        </is>
      </c>
      <c r="R32" s="60" t="n"/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9">
        <f>IF($F$50=0,0,F33/$F$50)</f>
        <v/>
      </c>
      <c r="F33" s="54" t="n"/>
      <c r="G33" s="54" t="n">
        <v>2206.583122</v>
      </c>
      <c r="H33" s="50">
        <f>G33</f>
        <v/>
      </c>
      <c r="I33" s="60" t="inlineStr">
        <is>
          <t>DIRETO</t>
        </is>
      </c>
      <c r="J33" s="60" t="inlineStr">
        <is>
          <t>INSTALAÇÕES ESPECIAIS</t>
        </is>
      </c>
      <c r="K33" s="50">
        <f>IF(ISNUMBER($P$7),G33*$P$7,0)</f>
        <v/>
      </c>
      <c r="L33" s="61">
        <f>'INST. ESP'!$J$7</f>
        <v/>
      </c>
      <c r="M33" s="50">
        <f>L33-K33</f>
        <v/>
      </c>
      <c r="N33" s="52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2">
        <f>'INST. ESP'!$K$16</f>
        <v/>
      </c>
      <c r="P33" s="63">
        <f>'INST. ESP'!$K$14</f>
        <v/>
      </c>
      <c r="Q33" s="60" t="inlineStr">
        <is>
          <t>23</t>
        </is>
      </c>
      <c r="R33" s="60" t="n"/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9">
        <f>IF($F$50=0,0,F34/$F$50)</f>
        <v/>
      </c>
      <c r="F34" s="54" t="n"/>
      <c r="G34" s="54" t="n">
        <v>2659.789702</v>
      </c>
      <c r="H34" s="50">
        <f>G34</f>
        <v/>
      </c>
      <c r="I34" s="60" t="inlineStr">
        <is>
          <t>DIRETO</t>
        </is>
      </c>
      <c r="J34" s="60" t="inlineStr">
        <is>
          <t xml:space="preserve">ELEVADORES </t>
        </is>
      </c>
      <c r="K34" s="50">
        <f>IF(ISNUMBER($P$7),G34*$P$7,0)</f>
        <v/>
      </c>
      <c r="L34" s="61">
        <f>'ELEVADORES '!$J$7</f>
        <v/>
      </c>
      <c r="M34" s="50">
        <f>L34-K34</f>
        <v/>
      </c>
      <c r="N34" s="52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2">
        <f>'ELEVADORES '!$K$16</f>
        <v/>
      </c>
      <c r="P34" s="63">
        <f>'ELEVADORES '!$K$14</f>
        <v/>
      </c>
      <c r="Q34" s="60" t="inlineStr">
        <is>
          <t>24</t>
        </is>
      </c>
      <c r="R34" s="60" t="n"/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9">
        <f>IF($F$50=0,0,F35/$F$50)</f>
        <v/>
      </c>
      <c r="F35" s="54" t="n"/>
      <c r="G35" s="54" t="n">
        <v>9189.960224</v>
      </c>
      <c r="H35" s="50">
        <f>G35</f>
        <v/>
      </c>
      <c r="I35" s="60" t="inlineStr">
        <is>
          <t>DIRETO</t>
        </is>
      </c>
      <c r="J35" s="60" t="inlineStr">
        <is>
          <t xml:space="preserve">ESQUADRIAS </t>
        </is>
      </c>
      <c r="K35" s="50">
        <f>IF(ISNUMBER($P$7),G35*$P$7,0)</f>
        <v/>
      </c>
      <c r="L35" s="61">
        <f>'ESQUADRIAS'!$J$7</f>
        <v/>
      </c>
      <c r="M35" s="50">
        <f>L35-K35</f>
        <v/>
      </c>
      <c r="N35" s="52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2">
        <f>'ESQUADRIAS'!$K$16</f>
        <v/>
      </c>
      <c r="P35" s="63">
        <f>'ESQUADRIAS'!$K$14</f>
        <v/>
      </c>
      <c r="Q35" s="60" t="inlineStr">
        <is>
          <t>25</t>
        </is>
      </c>
      <c r="R35" s="60" t="n"/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9">
        <f>IF($F$50=0,0,F36/$F$50)</f>
        <v/>
      </c>
      <c r="F36" s="54" t="n"/>
      <c r="G36" s="54" t="n">
        <v>396.781767</v>
      </c>
      <c r="H36" s="50">
        <f>G36</f>
        <v/>
      </c>
      <c r="I36" s="60" t="inlineStr">
        <is>
          <t>DIRETO</t>
        </is>
      </c>
      <c r="J36" s="60" t="inlineStr">
        <is>
          <t>SERRALHERIA</t>
        </is>
      </c>
      <c r="K36" s="50">
        <f>IF(ISNUMBER($P$7),G36*$P$7,0)</f>
        <v/>
      </c>
      <c r="L36" s="61">
        <f>'SERRALHERIA'!$J$7</f>
        <v/>
      </c>
      <c r="M36" s="50">
        <f>L36-K36</f>
        <v/>
      </c>
      <c r="N36" s="52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2">
        <f>'SERRALHERIA'!$K$16</f>
        <v/>
      </c>
      <c r="P36" s="63">
        <f>'SERRALHERIA'!$K$14</f>
        <v/>
      </c>
      <c r="Q36" s="60" t="inlineStr">
        <is>
          <t>26</t>
        </is>
      </c>
      <c r="R36" s="60" t="n"/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9">
        <f>IF($F$50=0,0,F37/$F$50)</f>
        <v/>
      </c>
      <c r="F37" s="54" t="n"/>
      <c r="G37" s="54" t="n">
        <v>2447.072966</v>
      </c>
      <c r="H37" s="50">
        <f>G37</f>
        <v/>
      </c>
      <c r="I37" s="60" t="inlineStr">
        <is>
          <t>DIRETO</t>
        </is>
      </c>
      <c r="J37" s="60" t="inlineStr">
        <is>
          <t>MARCENARIA</t>
        </is>
      </c>
      <c r="K37" s="50">
        <f>IF(ISNUMBER($P$7),G37*$P$7,0)</f>
        <v/>
      </c>
      <c r="L37" s="61">
        <f>'MARCENARIA'!$J$7</f>
        <v/>
      </c>
      <c r="M37" s="50">
        <f>L37-K37</f>
        <v/>
      </c>
      <c r="N37" s="52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2">
        <f>'MARCENARIA'!$K$16</f>
        <v/>
      </c>
      <c r="P37" s="63">
        <f>'MARCENARIA'!$K$14</f>
        <v/>
      </c>
      <c r="Q37" s="60" t="inlineStr">
        <is>
          <t>27</t>
        </is>
      </c>
      <c r="R37" s="60" t="n"/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9">
        <f>IF($F$50=0,0,F38/$F$50)</f>
        <v/>
      </c>
      <c r="F38" s="54" t="n"/>
      <c r="G38" s="54" t="n">
        <v>900.853067</v>
      </c>
      <c r="H38" s="50">
        <f>G38</f>
        <v/>
      </c>
      <c r="I38" s="60" t="inlineStr">
        <is>
          <t>DIRETO</t>
        </is>
      </c>
      <c r="J38" s="60" t="inlineStr">
        <is>
          <t>REVESTIMENTOS DE MASSA EM PISOS</t>
        </is>
      </c>
      <c r="K38" s="50">
        <f>IF(ISNUMBER($P$7),G38*$P$7,0)</f>
        <v/>
      </c>
      <c r="L38" s="61">
        <f>'REV. PISOS'!$J$7</f>
        <v/>
      </c>
      <c r="M38" s="50">
        <f>L38-K38</f>
        <v/>
      </c>
      <c r="N38" s="52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2">
        <f>'REV. PISOS'!$K$16</f>
        <v/>
      </c>
      <c r="P38" s="63">
        <f>'REV. PISOS'!$K$14</f>
        <v/>
      </c>
      <c r="Q38" s="60" t="inlineStr">
        <is>
          <t>28</t>
        </is>
      </c>
      <c r="R38" s="60" t="n"/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9">
        <f>IF($F$50=0,0,F39/$F$50)</f>
        <v/>
      </c>
      <c r="F39" s="54" t="n"/>
      <c r="G39" s="54" t="n">
        <v>2069.679275</v>
      </c>
      <c r="H39" s="50">
        <f>G39</f>
        <v/>
      </c>
      <c r="I39" s="60" t="inlineStr">
        <is>
          <t>DIRETO</t>
        </is>
      </c>
      <c r="J39" s="60" t="inlineStr">
        <is>
          <t>REVESTIMENTOS DE MASSA EM PAREDES</t>
        </is>
      </c>
      <c r="K39" s="50">
        <f>IF(ISNUMBER($P$7),G39*$P$7,0)</f>
        <v/>
      </c>
      <c r="L39" s="61">
        <f>'REV. PAREDE'!$J$7</f>
        <v/>
      </c>
      <c r="M39" s="50">
        <f>L39-K39</f>
        <v/>
      </c>
      <c r="N39" s="52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2">
        <f>'REV. PAREDE'!$K$16</f>
        <v/>
      </c>
      <c r="P39" s="63">
        <f>'REV. PAREDE'!$K$14</f>
        <v/>
      </c>
      <c r="Q39" s="60" t="inlineStr">
        <is>
          <t>29</t>
        </is>
      </c>
      <c r="R39" s="60" t="n"/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9">
        <f>IF($F$50=0,0,F40/$F$50)</f>
        <v/>
      </c>
      <c r="F40" s="54" t="n"/>
      <c r="G40" s="54" t="n">
        <v>8549.605448</v>
      </c>
      <c r="H40" s="50">
        <f>G40</f>
        <v/>
      </c>
      <c r="I40" s="60" t="inlineStr">
        <is>
          <t>DIRETO</t>
        </is>
      </c>
      <c r="J40" s="60" t="inlineStr">
        <is>
          <t>REVESTIMENTOS DE ACABAMENTO</t>
        </is>
      </c>
      <c r="K40" s="50">
        <f>IF(ISNUMBER($P$7),G40*$P$7,0)</f>
        <v/>
      </c>
      <c r="L40" s="61">
        <f>'REV. ACAB'!$J$7</f>
        <v/>
      </c>
      <c r="M40" s="50">
        <f>L40-K40</f>
        <v/>
      </c>
      <c r="N40" s="52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2">
        <f>'REV. ACAB'!$K$16</f>
        <v/>
      </c>
      <c r="P40" s="63">
        <f>'REV. ACAB'!$K$14</f>
        <v/>
      </c>
      <c r="Q40" s="60" t="inlineStr">
        <is>
          <t>30</t>
        </is>
      </c>
      <c r="R40" s="60" t="n"/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PAVIMENTAÇÃO</t>
        </is>
      </c>
      <c r="E41" s="49">
        <f>IF($F$50=0,0,F41/$F$50)</f>
        <v/>
      </c>
      <c r="F41" s="54" t="n"/>
      <c r="G41" s="54" t="n">
        <v>87.85661399999999</v>
      </c>
      <c r="H41" s="50">
        <f>G41</f>
        <v/>
      </c>
      <c r="I41" s="60" t="inlineStr">
        <is>
          <t>DIRETO</t>
        </is>
      </c>
      <c r="J41" s="60" t="inlineStr">
        <is>
          <t>PAVIMENTÇÃO</t>
        </is>
      </c>
      <c r="K41" s="50">
        <f>IF(ISNUMBER($P$7),G41*$P$7,0)</f>
        <v/>
      </c>
      <c r="L41" s="61">
        <f>'PAVIMENTAÇÃO'!$J$7</f>
        <v/>
      </c>
      <c r="M41" s="50">
        <f>L41-K41</f>
        <v/>
      </c>
      <c r="N41" s="52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2">
        <f>'PAVIMENTAÇÃO'!$K$16</f>
        <v/>
      </c>
      <c r="P41" s="63">
        <f>'PAVIMENTAÇÃO'!$K$14</f>
        <v/>
      </c>
      <c r="Q41" s="60" t="inlineStr">
        <is>
          <t>31</t>
        </is>
      </c>
      <c r="R41" s="60" t="n"/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- FACHADA</t>
        </is>
      </c>
      <c r="E42" s="49">
        <f>IF($F$50=0,0,F42/$F$50)</f>
        <v/>
      </c>
      <c r="F42" s="54" t="n"/>
      <c r="G42" s="54" t="n">
        <v>4155.171665</v>
      </c>
      <c r="H42" s="50">
        <f>G42</f>
        <v/>
      </c>
      <c r="I42" s="60" t="inlineStr">
        <is>
          <t>DIRETO</t>
        </is>
      </c>
      <c r="J42" s="60" t="inlineStr">
        <is>
          <t>REVESTIMENTO DIVERSOS - FACHADA</t>
        </is>
      </c>
      <c r="K42" s="50">
        <f>IF(ISNUMBER($P$7),G42*$P$7,0)</f>
        <v/>
      </c>
      <c r="L42" s="61">
        <f>'REV. FACHADA'!$J$7</f>
        <v/>
      </c>
      <c r="M42" s="50">
        <f>L42-K42</f>
        <v/>
      </c>
      <c r="N42" s="52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2">
        <f>'REV. FACHADA'!$K$16</f>
        <v/>
      </c>
      <c r="P42" s="63">
        <f>'REV. FACHADA'!$K$14</f>
        <v/>
      </c>
      <c r="Q42" s="60" t="inlineStr">
        <is>
          <t>32</t>
        </is>
      </c>
      <c r="R42" s="60" t="n"/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9">
        <f>IF($F$50=0,0,F43/$F$50)</f>
        <v/>
      </c>
      <c r="F43" s="54" t="n"/>
      <c r="G43" s="54" t="n">
        <v>1389.444021</v>
      </c>
      <c r="H43" s="50">
        <f>G43</f>
        <v/>
      </c>
      <c r="I43" s="60" t="inlineStr">
        <is>
          <t>DIRETO</t>
        </is>
      </c>
      <c r="J43" s="60" t="inlineStr">
        <is>
          <t>FORROS DIVERSOS</t>
        </is>
      </c>
      <c r="K43" s="50">
        <f>IF(ISNUMBER($P$7),G43*$P$7,0)</f>
        <v/>
      </c>
      <c r="L43" s="61">
        <f>'FORRO'!$J$7</f>
        <v/>
      </c>
      <c r="M43" s="50">
        <f>L43-K43</f>
        <v/>
      </c>
      <c r="N43" s="52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2">
        <f>'FORRO'!$K$16</f>
        <v/>
      </c>
      <c r="P43" s="63">
        <f>'FORRO'!$K$14</f>
        <v/>
      </c>
      <c r="Q43" s="60" t="inlineStr">
        <is>
          <t>33</t>
        </is>
      </c>
      <c r="R43" s="60" t="n"/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9">
        <f>IF($F$50=0,0,F44/$F$50)</f>
        <v/>
      </c>
      <c r="F44" s="54" t="n"/>
      <c r="G44" s="54" t="n">
        <v>1685.381265</v>
      </c>
      <c r="H44" s="50">
        <f>G44</f>
        <v/>
      </c>
      <c r="I44" s="60" t="inlineStr">
        <is>
          <t>DIRETO</t>
        </is>
      </c>
      <c r="J44" s="60" t="inlineStr">
        <is>
          <t>LOUÇAS E METAIS</t>
        </is>
      </c>
      <c r="K44" s="50">
        <f>IF(ISNUMBER($P$7),G44*$P$7,0)</f>
        <v/>
      </c>
      <c r="L44" s="61">
        <f>'LOUÇAS'!$J$7</f>
        <v/>
      </c>
      <c r="M44" s="50">
        <f>L44-K44</f>
        <v/>
      </c>
      <c r="N44" s="52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2">
        <f>'LOUÇAS'!$K$16</f>
        <v/>
      </c>
      <c r="P44" s="63">
        <f>'LOUÇAS'!$K$14</f>
        <v/>
      </c>
      <c r="Q44" s="60" t="inlineStr">
        <is>
          <t>34</t>
        </is>
      </c>
      <c r="R44" s="60" t="n"/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9">
        <f>IF($F$50=0,0,F45/$F$50)</f>
        <v/>
      </c>
      <c r="F45" s="54" t="n"/>
      <c r="G45" s="54" t="n">
        <v>3021.886086</v>
      </c>
      <c r="H45" s="50">
        <f>G45</f>
        <v/>
      </c>
      <c r="I45" s="60" t="inlineStr">
        <is>
          <t>DIRETO</t>
        </is>
      </c>
      <c r="J45" s="60" t="inlineStr">
        <is>
          <t>PINTURAS</t>
        </is>
      </c>
      <c r="K45" s="50">
        <f>IF(ISNUMBER($P$7),G45*$P$7,0)</f>
        <v/>
      </c>
      <c r="L45" s="61">
        <f>'PINTURA'!$J$7</f>
        <v/>
      </c>
      <c r="M45" s="50">
        <f>L45-K45</f>
        <v/>
      </c>
      <c r="N45" s="52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2">
        <f>'PINTURA'!$K$16</f>
        <v/>
      </c>
      <c r="P45" s="63">
        <f>'PINTURA'!$K$14</f>
        <v/>
      </c>
      <c r="Q45" s="60" t="inlineStr">
        <is>
          <t>35</t>
        </is>
      </c>
      <c r="R45" s="60" t="n"/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PAISAGISMO</t>
        </is>
      </c>
      <c r="E46" s="49">
        <f>IF($F$50=0,0,F46/$F$50)</f>
        <v/>
      </c>
      <c r="F46" s="54" t="n"/>
      <c r="G46" s="54" t="n">
        <v>918.052182</v>
      </c>
      <c r="H46" s="50">
        <f>G46</f>
        <v/>
      </c>
      <c r="I46" s="60" t="inlineStr">
        <is>
          <t>DIRETO</t>
        </is>
      </c>
      <c r="J46" s="60" t="inlineStr">
        <is>
          <t>PAISAGISMO</t>
        </is>
      </c>
      <c r="K46" s="50">
        <f>IF(ISNUMBER($P$7),G46*$P$7,0)</f>
        <v/>
      </c>
      <c r="L46" s="61">
        <f>'PAISAGISMO'!$J$7</f>
        <v/>
      </c>
      <c r="M46" s="50">
        <f>L46-K46</f>
        <v/>
      </c>
      <c r="N46" s="52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2">
        <f>'PAISAGISMO'!$K$16</f>
        <v/>
      </c>
      <c r="P46" s="63">
        <f>'PAISAGISMO'!$K$14</f>
        <v/>
      </c>
      <c r="Q46" s="60" t="inlineStr">
        <is>
          <t>36</t>
        </is>
      </c>
      <c r="R46" s="60" t="n"/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9">
        <f>IF($F$50=0,0,F47/$F$50)</f>
        <v/>
      </c>
      <c r="F47" s="54" t="n"/>
      <c r="G47" s="54" t="n">
        <v>729.647598</v>
      </c>
      <c r="H47" s="50">
        <f>G47</f>
        <v/>
      </c>
      <c r="I47" s="60" t="inlineStr">
        <is>
          <t>DIRETO</t>
        </is>
      </c>
      <c r="J47" s="60" t="inlineStr">
        <is>
          <t>LIMPEZA FINAL DE OBRA</t>
        </is>
      </c>
      <c r="K47" s="50">
        <f>IF(ISNUMBER($P$7),G47*$P$7,0)</f>
        <v/>
      </c>
      <c r="L47" s="61">
        <f>'LIMPEZA'!$J$7</f>
        <v/>
      </c>
      <c r="M47" s="50">
        <f>L47-K47</f>
        <v/>
      </c>
      <c r="N47" s="52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2">
        <f>'LIMPEZA'!$K$16</f>
        <v/>
      </c>
      <c r="P47" s="63">
        <f>'LIMPEZA'!$K$14</f>
        <v/>
      </c>
      <c r="Q47" s="60" t="inlineStr">
        <is>
          <t>37</t>
        </is>
      </c>
      <c r="R47" s="60" t="n"/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9">
        <f>IF($F$50=0,0,F48/$F$50)</f>
        <v/>
      </c>
      <c r="F48" s="54" t="n"/>
      <c r="G48" s="54" t="n">
        <v>477</v>
      </c>
      <c r="H48" s="61">
        <f>'TAX. ADM'!$K$8</f>
        <v/>
      </c>
      <c r="I48" s="60" t="inlineStr">
        <is>
          <t>INDIRETO</t>
        </is>
      </c>
      <c r="J48" s="60" t="inlineStr">
        <is>
          <t>TAXA DE ADMINISTRAÇÃO</t>
        </is>
      </c>
      <c r="K48" s="50">
        <f>IF(ISNUMBER($P$7),G48*$P$7,0)</f>
        <v/>
      </c>
      <c r="L48" s="61">
        <f>'TAX. ADM'!$J$7</f>
        <v/>
      </c>
      <c r="M48" s="50">
        <f>L48-K48</f>
        <v/>
      </c>
      <c r="N48" s="52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2">
        <f>'TAX. ADM'!$K$16</f>
        <v/>
      </c>
      <c r="P48" s="63">
        <f>'TAX. ADM'!$K$14</f>
        <v/>
      </c>
      <c r="Q48" s="60" t="inlineStr">
        <is>
          <t>00</t>
        </is>
      </c>
      <c r="R48" s="60" t="n"/>
    </row>
    <row r="49">
      <c r="D49" s="47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7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2" t="inlineStr">
        <is>
          <t>Disciplinas com pendência (coluna N)</t>
        </is>
      </c>
      <c r="E54" s="69">
        <f>COUNTIF(N11:N48,"⚠*")</f>
        <v/>
      </c>
      <c r="F54" s="52">
        <f>IF(E54=0,"OK","⚠ Veja a coluna N")</f>
        <v/>
      </c>
      <c r="G54" s="67" t="n"/>
      <c r="H54" s="68" t="n"/>
    </row>
    <row r="55">
      <c r="D55" s="52" t="inlineStr">
        <is>
          <t>Grupos do ERP sem correspondência</t>
        </is>
      </c>
      <c r="E55" s="70">
        <f>'DADOS HISTORICOS'!C2</f>
        <v/>
      </c>
      <c r="F55" s="52">
        <f>IF(E55=0,"OK","⚠ Veja nomes em vermelho em DADOS BRUTOS")</f>
        <v/>
      </c>
      <c r="G55" s="67" t="n"/>
      <c r="H55" s="68" t="n"/>
    </row>
    <row r="56">
      <c r="D56" s="52" t="inlineStr">
        <is>
          <t>Valores do ERP fora do horizonte (R$)</t>
        </is>
      </c>
      <c r="E56" s="71">
        <f>'DADOS HISTORICOS'!BX44</f>
        <v/>
      </c>
      <c r="F56" s="52">
        <f>IF(ABS(E56)&lt;1,"OK","⚠ Aumente o horizonte ou revise datas")</f>
        <v/>
      </c>
      <c r="G56" s="67" t="n"/>
      <c r="H56" s="68" t="n"/>
    </row>
    <row r="57">
      <c r="D57" s="52" t="inlineStr">
        <is>
          <t>INCC do mês de corte</t>
        </is>
      </c>
      <c r="E57" s="72">
        <f>IF(ISNUMBER(P7),P7,0)</f>
        <v/>
      </c>
      <c r="F57" s="52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2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2">
        <f>IF(E58=0,"OK","⚠ Complete a aba INCC-FGV (há mês com desembolso sem índice)")</f>
        <v/>
      </c>
      <c r="G58" s="67" t="n"/>
      <c r="H58" s="68" t="n"/>
    </row>
    <row r="59">
      <c r="D59" s="52" t="inlineStr">
        <is>
          <t>Fluxo total − meta total (INCC)</t>
        </is>
      </c>
      <c r="E59" s="57">
        <f>'MODELO PARA BI'!E61-H50</f>
        <v/>
      </c>
      <c r="F59" s="52">
        <f>IF(H50=0,"⚠ Preencha o orçamento (coluna F)",IF(ABS(E59)&lt;0.01,"OK","⚠ Distribuição em INCC diferente da meta"))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9">
        <f>'VALOR POR PL'!$P$9&amp;"  ·  RETRATO DE "&amp;D5</f>
        <v/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7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2" t="inlineStr">
        <is>
          <t>DESEMBOLSO NO ANO (R$ NOMINAL)</t>
        </is>
      </c>
      <c r="C7" s="13" t="n"/>
      <c r="D7" s="12" t="inlineStr">
        <is>
          <t>DESEMBOLSO NO ANO (INCC)</t>
        </is>
      </c>
      <c r="E7" s="13" t="n"/>
      <c r="F7" s="12" t="inlineStr">
        <is>
          <t>EM R$ DO INCC SELECIONADO</t>
        </is>
      </c>
      <c r="G7" s="13" t="n"/>
      <c r="H7" s="12" t="inlineStr">
        <is>
          <t>EXECUÇÃO FÍSICA NO FIM DO ANO</t>
        </is>
      </c>
      <c r="I7" s="13" t="n"/>
      <c r="J7" s="12" t="inlineStr">
        <is>
          <t>AVANÇO FINANCEIRO</t>
        </is>
      </c>
      <c r="K7" s="12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5">
        <f>IFERROR(SUMPRODUCT(D12:D50,N12:N50)/SUMPRODUCT(ISNUMBER(D12:D50)*N12:N50),0)</f>
        <v/>
      </c>
      <c r="J8" s="15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7" t="inlineStr">
        <is>
          <t>com taxa de administração</t>
        </is>
      </c>
      <c r="C9" s="18" t="n"/>
      <c r="D9" s="17" t="inlineStr">
        <is>
          <t>pontos de índice</t>
        </is>
      </c>
      <c r="E9" s="18" t="n"/>
      <c r="F9" s="17" t="inlineStr">
        <is>
          <t>INCC × índice do mês escolhido</t>
        </is>
      </c>
      <c r="G9" s="18" t="n"/>
      <c r="H9" s="17" t="inlineStr">
        <is>
          <t>itens diretos, ponderado pela projeção</t>
        </is>
      </c>
      <c r="I9" s="18" t="n"/>
      <c r="J9" s="17" t="inlineStr">
        <is>
          <t>acumulado no fim do ano</t>
        </is>
      </c>
      <c r="K9" s="17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29.4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BI'!$H$29:$CA$29)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29.4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BI'!$H$40:$CA$40)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29.4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BI'!$H$50:$CA$50)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29.4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BI'!$H$42:$CA$42)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29.4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29.4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29.4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BI'!$H$46:$CA$46)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29.4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29.4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BI'!$H$49:$CA$49)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29.4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BI'!$H$11:$CA$11)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29.4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29.4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BI'!$H$52:$CA$52)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29.4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29.4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BI'!$H$44:$CA$44)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29.4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BI'!$H$15:$CA$15)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29.4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BI'!$H$16:$CA$16)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29.4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BI'!$H$13:$CA$13)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29.4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BI'!$H$17:$CA$17)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29.4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BI'!$H$19:$CA$19)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BI'!$H$21:$CA$21)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29.4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BI'!$H$18:$CA$18)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BI'!$H$20:$CA$20)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BI'!$H$12:$CA$12)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29.4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BI'!$H$41:$CA$41)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29.4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BI'!$H$25:$CA$25)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29.4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BI'!$H$33:$CA$33)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BI'!$H$34:$CA$34)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29.4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BI'!$H$32:$CA$32)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29.4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PL'!I41&lt;&gt;"DIRETO","",'PAVIMENTAÇÃO'!$K$14)</f>
        <v/>
      </c>
      <c r="F44" s="87">
        <f>SUMPRODUCT((YEAR('PAVIMENTAÇÃO'!$B$5:$B$76)=$D$5)*('PAVIMENTAÇÃO'!$C$5:$C$76+'PAVIMENTAÇÃO'!$D$5:$D$76))</f>
        <v/>
      </c>
      <c r="G44" s="87">
        <f>SUMPRODUCT((YEAR('MODELO PARA BI'!$H$1:$CA$1)=$D$5)*'MODELO PARA BI'!$H$27:$CA$27)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PL'!L41=0,0,SUMPRODUCT(('PAVIMENTAÇÃO'!$B$5:$B$76&lt;=DATE($D$5,12,1))*('PAVIMENTAÇÃO'!$C$5:$C$76+'PAVIMENTAÇÃO'!$D$5:$D$76))/'VALOR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29.4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BI'!$H$31:$CA$31)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BI'!$H$14:$CA$14)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29.4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BI'!$H$23:$CA$23)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BI'!$H$28:$CA$28)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29.4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BI'!$H$26:$CA$26)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29.4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BI'!$H$24:$CA$24)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4" t="n"/>
      <c r="C51" s="34" t="inlineStr">
        <is>
          <t>DESEMBOLSO DO ANO (sem taxa de administração)</t>
        </is>
      </c>
      <c r="D51" s="34" t="n"/>
      <c r="E51" s="34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4" t="n"/>
      <c r="K51" s="34" t="n"/>
      <c r="L51" s="34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BI'!$H$43:$CA$43)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4" t="n"/>
      <c r="C53" s="34" t="inlineStr">
        <is>
          <t>DESEMBOLSO DO ANO COM TAXA DE ADMINISTRAÇÃO</t>
        </is>
      </c>
      <c r="D53" s="34" t="n"/>
      <c r="E53" s="34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4" t="n"/>
      <c r="K53" s="34" t="n"/>
      <c r="L53" s="34" t="n"/>
    </row>
    <row r="54">
      <c r="B54" s="36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60" t="n"/>
      <c r="B2" s="60" t="inlineStr">
        <is>
          <t>1030-1070-280</t>
        </is>
      </c>
      <c r="C2" s="60" t="inlineStr">
        <is>
          <t>ALVENARIA</t>
        </is>
      </c>
      <c r="D2" s="61">
        <f>'ALVENARIA'!$K$5</f>
        <v/>
      </c>
      <c r="E2" s="50">
        <f>SUM(H2:CA2)</f>
        <v/>
      </c>
      <c r="F2" s="50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60" t="n"/>
      <c r="B3" s="60" t="inlineStr">
        <is>
          <t>1030-1070-140</t>
        </is>
      </c>
      <c r="C3" s="60" t="inlineStr">
        <is>
          <t>BARRACAO DE OBRA</t>
        </is>
      </c>
      <c r="D3" s="61">
        <f>'BARRACÃO DE OBRA'!$K$5</f>
        <v/>
      </c>
      <c r="E3" s="50">
        <f>SUM(H3:CA3)</f>
        <v/>
      </c>
      <c r="F3" s="50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60" t="n"/>
      <c r="B4" s="60" t="inlineStr">
        <is>
          <t>1030-1070-160</t>
        </is>
      </c>
      <c r="C4" s="60" t="inlineStr">
        <is>
          <t>CONSULTORIAS (OBRAS)</t>
        </is>
      </c>
      <c r="D4" s="61">
        <f>'CONSULTORIAS'!$K$5</f>
        <v/>
      </c>
      <c r="E4" s="50">
        <f>SUM(H4:CA4)</f>
        <v/>
      </c>
      <c r="F4" s="50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60" t="n"/>
      <c r="B5" s="60" t="inlineStr">
        <is>
          <t>1030-1070-170</t>
        </is>
      </c>
      <c r="C5" s="60" t="inlineStr">
        <is>
          <t>CONSUMO DE ÁGUA, ENERGIA, ETC.</t>
        </is>
      </c>
      <c r="D5" s="61">
        <f>'CONSUMOS'!$K$5</f>
        <v/>
      </c>
      <c r="E5" s="50">
        <f>SUM(H5:CA5)</f>
        <v/>
      </c>
      <c r="F5" s="50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60" t="n"/>
      <c r="B6" s="60" t="inlineStr">
        <is>
          <t>1030-1070-190</t>
        </is>
      </c>
      <c r="C6" s="60" t="inlineStr">
        <is>
          <t>CONTENÇÃO</t>
        </is>
      </c>
      <c r="D6" s="61">
        <f>'CONTENÇÃO'!$K$5</f>
        <v/>
      </c>
      <c r="E6" s="50">
        <f>SUM(H6:CA6)</f>
        <v/>
      </c>
      <c r="F6" s="50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60" t="n"/>
      <c r="B7" s="60" t="inlineStr">
        <is>
          <t>1030-1070-510</t>
        </is>
      </c>
      <c r="C7" s="60" t="inlineStr">
        <is>
          <t>DEMOLIÇÃO</t>
        </is>
      </c>
      <c r="E7" s="50">
        <f>SUM(H7:CA7)</f>
        <v/>
      </c>
      <c r="F7" s="50">
        <f>IF(D7="","",D7-E7)</f>
        <v/>
      </c>
    </row>
    <row r="8">
      <c r="A8" s="60" t="n"/>
      <c r="B8" s="60" t="inlineStr">
        <is>
          <t>1030-1070-550</t>
        </is>
      </c>
      <c r="C8" s="60" t="inlineStr">
        <is>
          <t>DEVOLUÇÃO DE CAIXA DE OBRA</t>
        </is>
      </c>
      <c r="E8" s="50">
        <f>SUM(H8:CA8)</f>
        <v/>
      </c>
      <c r="F8" s="50">
        <f>IF(D8="","",D8-E8)</f>
        <v/>
      </c>
    </row>
    <row r="9">
      <c r="A9" s="60" t="n"/>
      <c r="B9" s="60" t="inlineStr">
        <is>
          <t>1030-1070-560</t>
        </is>
      </c>
      <c r="C9" s="60" t="inlineStr">
        <is>
          <t>DIVERSOS</t>
        </is>
      </c>
      <c r="D9" s="61">
        <f>'DIVERSOS'!$K$5</f>
        <v/>
      </c>
      <c r="E9" s="50">
        <f>SUM(H9:CA9)</f>
        <v/>
      </c>
      <c r="F9" s="50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60" t="n"/>
      <c r="B10" s="60" t="inlineStr">
        <is>
          <t>1030-1070-400</t>
        </is>
      </c>
      <c r="C10" s="60" t="inlineStr">
        <is>
          <t xml:space="preserve">ELEVADORES </t>
        </is>
      </c>
      <c r="D10" s="61">
        <f>'ELEVADORES '!$K$5</f>
        <v/>
      </c>
      <c r="E10" s="50">
        <f>SUM(H10:CA10)</f>
        <v/>
      </c>
      <c r="F10" s="50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60" t="n"/>
      <c r="B11" s="60" t="inlineStr">
        <is>
          <t>1030-1070-450</t>
        </is>
      </c>
      <c r="C11" s="60" t="inlineStr">
        <is>
          <t>EQUIPAMENTOS E FERRAMENTAS</t>
        </is>
      </c>
      <c r="D11" s="61">
        <f>'EQUIP E FER'!$K$5</f>
        <v/>
      </c>
      <c r="E11" s="50">
        <f>SUM(H11:CA11)</f>
        <v/>
      </c>
      <c r="F11" s="50">
        <f>IF(D11="","",D11-E11)</f>
        <v/>
      </c>
      <c r="H11" s="90">
        <f>'EQUIP E FER'!E5</f>
        <v/>
      </c>
      <c r="I11" s="90">
        <f>'EQUIP E FER'!E6</f>
        <v/>
      </c>
      <c r="J11" s="90">
        <f>'EQUIP E FER'!E7</f>
        <v/>
      </c>
      <c r="K11" s="90">
        <f>'EQUIP E FER'!E8</f>
        <v/>
      </c>
      <c r="L11" s="90">
        <f>'EQUIP E FER'!E9</f>
        <v/>
      </c>
      <c r="M11" s="90">
        <f>'EQUIP E FER'!E10</f>
        <v/>
      </c>
      <c r="N11" s="90">
        <f>'EQUIP E FER'!E11</f>
        <v/>
      </c>
      <c r="O11" s="90">
        <f>'EQUIP E FER'!E12</f>
        <v/>
      </c>
      <c r="P11" s="90">
        <f>'EQUIP E FER'!E13</f>
        <v/>
      </c>
      <c r="Q11" s="90">
        <f>'EQUIP E FER'!E14</f>
        <v/>
      </c>
      <c r="R11" s="90">
        <f>'EQUIP E FER'!E15</f>
        <v/>
      </c>
      <c r="S11" s="90">
        <f>'EQUIP E FER'!E16</f>
        <v/>
      </c>
      <c r="T11" s="90">
        <f>'EQUIP E FER'!E17</f>
        <v/>
      </c>
      <c r="U11" s="90">
        <f>'EQUIP E FER'!E18</f>
        <v/>
      </c>
      <c r="V11" s="90">
        <f>'EQUIP E FER'!E19</f>
        <v/>
      </c>
      <c r="W11" s="90">
        <f>'EQUIP E FER'!E20</f>
        <v/>
      </c>
      <c r="X11" s="90">
        <f>'EQUIP E FER'!E21</f>
        <v/>
      </c>
      <c r="Y11" s="90">
        <f>'EQUIP E FER'!E22</f>
        <v/>
      </c>
      <c r="Z11" s="90">
        <f>'EQUIP E FER'!E23</f>
        <v/>
      </c>
      <c r="AA11" s="90">
        <f>'EQUIP E FER'!E24</f>
        <v/>
      </c>
      <c r="AB11" s="90">
        <f>'EQUIP E FER'!E25</f>
        <v/>
      </c>
      <c r="AC11" s="90">
        <f>'EQUIP E FER'!E26</f>
        <v/>
      </c>
      <c r="AD11" s="90">
        <f>'EQUIP E FER'!E27</f>
        <v/>
      </c>
      <c r="AE11" s="90">
        <f>'EQUIP E FER'!E28</f>
        <v/>
      </c>
      <c r="AF11" s="90">
        <f>'EQUIP E FER'!E29</f>
        <v/>
      </c>
      <c r="AG11" s="90">
        <f>'EQUIP E FER'!E30</f>
        <v/>
      </c>
      <c r="AH11" s="90">
        <f>'EQUIP E FER'!E31</f>
        <v/>
      </c>
      <c r="AI11" s="90">
        <f>'EQUIP E FER'!E32</f>
        <v/>
      </c>
      <c r="AJ11" s="90">
        <f>'EQUIP E FER'!E33</f>
        <v/>
      </c>
      <c r="AK11" s="90">
        <f>'EQUIP E FER'!E34</f>
        <v/>
      </c>
      <c r="AL11" s="90">
        <f>'EQUIP E FER'!E35</f>
        <v/>
      </c>
      <c r="AM11" s="90">
        <f>'EQUIP E FER'!E36</f>
        <v/>
      </c>
      <c r="AN11" s="90">
        <f>'EQUIP E FER'!E37</f>
        <v/>
      </c>
      <c r="AO11" s="90">
        <f>'EQUIP E FER'!E38</f>
        <v/>
      </c>
      <c r="AP11" s="90">
        <f>'EQUIP E FER'!E39</f>
        <v/>
      </c>
      <c r="AQ11" s="90">
        <f>'EQUIP E FER'!E40</f>
        <v/>
      </c>
      <c r="AR11" s="90">
        <f>'EQUIP E FER'!E41</f>
        <v/>
      </c>
      <c r="AS11" s="90">
        <f>'EQUIP E FER'!E42</f>
        <v/>
      </c>
      <c r="AT11" s="90">
        <f>'EQUIP E FER'!E43</f>
        <v/>
      </c>
      <c r="AU11" s="90">
        <f>'EQUIP E FER'!E44</f>
        <v/>
      </c>
      <c r="AV11" s="90">
        <f>'EQUIP E FER'!E45</f>
        <v/>
      </c>
      <c r="AW11" s="90">
        <f>'EQUIP E FER'!E46</f>
        <v/>
      </c>
      <c r="AX11" s="90">
        <f>'EQUIP E FER'!E47</f>
        <v/>
      </c>
      <c r="AY11" s="90">
        <f>'EQUIP E FER'!E48</f>
        <v/>
      </c>
      <c r="AZ11" s="90">
        <f>'EQUIP E FER'!E49</f>
        <v/>
      </c>
      <c r="BA11" s="90">
        <f>'EQUIP E FER'!E50</f>
        <v/>
      </c>
      <c r="BB11" s="90">
        <f>'EQUIP E FER'!E51</f>
        <v/>
      </c>
      <c r="BC11" s="90">
        <f>'EQUIP E FER'!E52</f>
        <v/>
      </c>
      <c r="BD11" s="90">
        <f>'EQUIP E FER'!E53</f>
        <v/>
      </c>
      <c r="BE11" s="90">
        <f>'EQUIP E FER'!E54</f>
        <v/>
      </c>
      <c r="BF11" s="90">
        <f>'EQUIP E FER'!E55</f>
        <v/>
      </c>
      <c r="BG11" s="90">
        <f>'EQUIP E FER'!E56</f>
        <v/>
      </c>
      <c r="BH11" s="90">
        <f>'EQUIP E FER'!E57</f>
        <v/>
      </c>
      <c r="BI11" s="90">
        <f>'EQUIP E FER'!E58</f>
        <v/>
      </c>
      <c r="BJ11" s="90">
        <f>'EQUIP E FER'!E59</f>
        <v/>
      </c>
      <c r="BK11" s="90">
        <f>'EQUIP E FER'!E60</f>
        <v/>
      </c>
      <c r="BL11" s="90">
        <f>'EQUIP E FER'!E61</f>
        <v/>
      </c>
      <c r="BM11" s="90">
        <f>'EQUIP E FER'!E62</f>
        <v/>
      </c>
      <c r="BN11" s="90">
        <f>'EQUIP E FER'!E63</f>
        <v/>
      </c>
      <c r="BO11" s="90">
        <f>'EQUIP E FER'!E64</f>
        <v/>
      </c>
      <c r="BP11" s="90">
        <f>'EQUIP E FER'!E65</f>
        <v/>
      </c>
      <c r="BQ11" s="90">
        <f>'EQUIP E FER'!E66</f>
        <v/>
      </c>
      <c r="BR11" s="90">
        <f>'EQUIP E FER'!E67</f>
        <v/>
      </c>
      <c r="BS11" s="90">
        <f>'EQUIP E FER'!E68</f>
        <v/>
      </c>
      <c r="BT11" s="90">
        <f>'EQUIP E FER'!E69</f>
        <v/>
      </c>
      <c r="BU11" s="90">
        <f>'EQUIP E FER'!E70</f>
        <v/>
      </c>
      <c r="BV11" s="90">
        <f>'EQUIP E FER'!E71</f>
        <v/>
      </c>
      <c r="BW11" s="90">
        <f>'EQUIP E FER'!E72</f>
        <v/>
      </c>
      <c r="BX11" s="90">
        <f>'EQUIP E FER'!E73</f>
        <v/>
      </c>
      <c r="BY11" s="90">
        <f>'EQUIP E FER'!E74</f>
        <v/>
      </c>
      <c r="BZ11" s="90">
        <f>'EQUIP E FER'!E75</f>
        <v/>
      </c>
      <c r="CA11" s="90">
        <f>'EQUIP E FER'!E76</f>
        <v/>
      </c>
    </row>
    <row r="12">
      <c r="A12" s="60" t="n"/>
      <c r="B12" s="60" t="inlineStr">
        <is>
          <t>1030-1070-370</t>
        </is>
      </c>
      <c r="C12" s="60" t="inlineStr">
        <is>
          <t>ESQUADRIAS</t>
        </is>
      </c>
      <c r="D12" s="61">
        <f>'ESQUADRIAS'!$K$5</f>
        <v/>
      </c>
      <c r="E12" s="50">
        <f>SUM(H12:CA12)</f>
        <v/>
      </c>
      <c r="F12" s="50">
        <f>IF(D12="","",D12-E12)</f>
        <v/>
      </c>
      <c r="H12" s="90">
        <f>'ESQUADRIAS'!E5</f>
        <v/>
      </c>
      <c r="I12" s="90">
        <f>'ESQUADRIAS'!E6</f>
        <v/>
      </c>
      <c r="J12" s="90">
        <f>'ESQUADRIAS'!E7</f>
        <v/>
      </c>
      <c r="K12" s="90">
        <f>'ESQUADRIAS'!E8</f>
        <v/>
      </c>
      <c r="L12" s="90">
        <f>'ESQUADRIAS'!E9</f>
        <v/>
      </c>
      <c r="M12" s="90">
        <f>'ESQUADRIAS'!E10</f>
        <v/>
      </c>
      <c r="N12" s="90">
        <f>'ESQUADRIAS'!E11</f>
        <v/>
      </c>
      <c r="O12" s="90">
        <f>'ESQUADRIAS'!E12</f>
        <v/>
      </c>
      <c r="P12" s="90">
        <f>'ESQUADRIAS'!E13</f>
        <v/>
      </c>
      <c r="Q12" s="90">
        <f>'ESQUADRIAS'!E14</f>
        <v/>
      </c>
      <c r="R12" s="90">
        <f>'ESQUADRIAS'!E15</f>
        <v/>
      </c>
      <c r="S12" s="90">
        <f>'ESQUADRIAS'!E16</f>
        <v/>
      </c>
      <c r="T12" s="90">
        <f>'ESQUADRIAS'!E17</f>
        <v/>
      </c>
      <c r="U12" s="90">
        <f>'ESQUADRIAS'!E18</f>
        <v/>
      </c>
      <c r="V12" s="90">
        <f>'ESQUADRIAS'!E19</f>
        <v/>
      </c>
      <c r="W12" s="90">
        <f>'ESQUADRIAS'!E20</f>
        <v/>
      </c>
      <c r="X12" s="90">
        <f>'ESQUADRIAS'!E21</f>
        <v/>
      </c>
      <c r="Y12" s="90">
        <f>'ESQUADRIAS'!E22</f>
        <v/>
      </c>
      <c r="Z12" s="90">
        <f>'ESQUADRIAS'!E23</f>
        <v/>
      </c>
      <c r="AA12" s="90">
        <f>'ESQUADRIAS'!E24</f>
        <v/>
      </c>
      <c r="AB12" s="90">
        <f>'ESQUADRIAS'!E25</f>
        <v/>
      </c>
      <c r="AC12" s="90">
        <f>'ESQUADRIAS'!E26</f>
        <v/>
      </c>
      <c r="AD12" s="90">
        <f>'ESQUADRIAS'!E27</f>
        <v/>
      </c>
      <c r="AE12" s="90">
        <f>'ESQUADRIAS'!E28</f>
        <v/>
      </c>
      <c r="AF12" s="90">
        <f>'ESQUADRIAS'!E29</f>
        <v/>
      </c>
      <c r="AG12" s="90">
        <f>'ESQUADRIAS'!E30</f>
        <v/>
      </c>
      <c r="AH12" s="90">
        <f>'ESQUADRIAS'!E31</f>
        <v/>
      </c>
      <c r="AI12" s="90">
        <f>'ESQUADRIAS'!E32</f>
        <v/>
      </c>
      <c r="AJ12" s="90">
        <f>'ESQUADRIAS'!E33</f>
        <v/>
      </c>
      <c r="AK12" s="90">
        <f>'ESQUADRIAS'!E34</f>
        <v/>
      </c>
      <c r="AL12" s="90">
        <f>'ESQUADRIAS'!E35</f>
        <v/>
      </c>
      <c r="AM12" s="90">
        <f>'ESQUADRIAS'!E36</f>
        <v/>
      </c>
      <c r="AN12" s="90">
        <f>'ESQUADRIAS'!E37</f>
        <v/>
      </c>
      <c r="AO12" s="90">
        <f>'ESQUADRIAS'!E38</f>
        <v/>
      </c>
      <c r="AP12" s="90">
        <f>'ESQUADRIAS'!E39</f>
        <v/>
      </c>
      <c r="AQ12" s="90">
        <f>'ESQUADRIAS'!E40</f>
        <v/>
      </c>
      <c r="AR12" s="90">
        <f>'ESQUADRIAS'!E41</f>
        <v/>
      </c>
      <c r="AS12" s="90">
        <f>'ESQUADRIAS'!E42</f>
        <v/>
      </c>
      <c r="AT12" s="90">
        <f>'ESQUADRIAS'!E43</f>
        <v/>
      </c>
      <c r="AU12" s="90">
        <f>'ESQUADRIAS'!E44</f>
        <v/>
      </c>
      <c r="AV12" s="90">
        <f>'ESQUADRIAS'!E45</f>
        <v/>
      </c>
      <c r="AW12" s="90">
        <f>'ESQUADRIAS'!E46</f>
        <v/>
      </c>
      <c r="AX12" s="90">
        <f>'ESQUADRIAS'!E47</f>
        <v/>
      </c>
      <c r="AY12" s="90">
        <f>'ESQUADRIAS'!E48</f>
        <v/>
      </c>
      <c r="AZ12" s="90">
        <f>'ESQUADRIAS'!E49</f>
        <v/>
      </c>
      <c r="BA12" s="90">
        <f>'ESQUADRIAS'!E50</f>
        <v/>
      </c>
      <c r="BB12" s="90">
        <f>'ESQUADRIAS'!E51</f>
        <v/>
      </c>
      <c r="BC12" s="90">
        <f>'ESQUADRIAS'!E52</f>
        <v/>
      </c>
      <c r="BD12" s="90">
        <f>'ESQUADRIAS'!E53</f>
        <v/>
      </c>
      <c r="BE12" s="90">
        <f>'ESQUADRIAS'!E54</f>
        <v/>
      </c>
      <c r="BF12" s="90">
        <f>'ESQUADRIAS'!E55</f>
        <v/>
      </c>
      <c r="BG12" s="90">
        <f>'ESQUADRIAS'!E56</f>
        <v/>
      </c>
      <c r="BH12" s="90">
        <f>'ESQUADRIAS'!E57</f>
        <v/>
      </c>
      <c r="BI12" s="90">
        <f>'ESQUADRIAS'!E58</f>
        <v/>
      </c>
      <c r="BJ12" s="90">
        <f>'ESQUADRIAS'!E59</f>
        <v/>
      </c>
      <c r="BK12" s="90">
        <f>'ESQUADRIAS'!E60</f>
        <v/>
      </c>
      <c r="BL12" s="90">
        <f>'ESQUADRIAS'!E61</f>
        <v/>
      </c>
      <c r="BM12" s="90">
        <f>'ESQUADRIAS'!E62</f>
        <v/>
      </c>
      <c r="BN12" s="90">
        <f>'ESQUADRIAS'!E63</f>
        <v/>
      </c>
      <c r="BO12" s="90">
        <f>'ESQUADRIAS'!E64</f>
        <v/>
      </c>
      <c r="BP12" s="90">
        <f>'ESQUADRIAS'!E65</f>
        <v/>
      </c>
      <c r="BQ12" s="90">
        <f>'ESQUADRIAS'!E66</f>
        <v/>
      </c>
      <c r="BR12" s="90">
        <f>'ESQUADRIAS'!E67</f>
        <v/>
      </c>
      <c r="BS12" s="90">
        <f>'ESQUADRIAS'!E68</f>
        <v/>
      </c>
      <c r="BT12" s="90">
        <f>'ESQUADRIAS'!E69</f>
        <v/>
      </c>
      <c r="BU12" s="90">
        <f>'ESQUADRIAS'!E70</f>
        <v/>
      </c>
      <c r="BV12" s="90">
        <f>'ESQUADRIAS'!E71</f>
        <v/>
      </c>
      <c r="BW12" s="90">
        <f>'ESQUADRIAS'!E72</f>
        <v/>
      </c>
      <c r="BX12" s="90">
        <f>'ESQUADRIAS'!E73</f>
        <v/>
      </c>
      <c r="BY12" s="90">
        <f>'ESQUADRIAS'!E74</f>
        <v/>
      </c>
      <c r="BZ12" s="90">
        <f>'ESQUADRIAS'!E75</f>
        <v/>
      </c>
      <c r="CA12" s="90">
        <f>'ESQUADRIAS'!E76</f>
        <v/>
      </c>
    </row>
    <row r="13">
      <c r="A13" s="60" t="n"/>
      <c r="B13" s="60" t="inlineStr">
        <is>
          <t>1030-1070-230</t>
        </is>
      </c>
      <c r="C13" s="60" t="inlineStr">
        <is>
          <t>ESTRUTURA EM CONCRETO ARMADO</t>
        </is>
      </c>
      <c r="D13" s="61">
        <f>'ESTRUTURA'!$K$5</f>
        <v/>
      </c>
      <c r="E13" s="50">
        <f>SUM(H13:CA13)</f>
        <v/>
      </c>
      <c r="F13" s="50">
        <f>IF(D13="","",D13-E13)</f>
        <v/>
      </c>
      <c r="H13" s="90">
        <f>'ESTRUTURA'!E5</f>
        <v/>
      </c>
      <c r="I13" s="90">
        <f>'ESTRUTURA'!E6</f>
        <v/>
      </c>
      <c r="J13" s="90">
        <f>'ESTRUTURA'!E7</f>
        <v/>
      </c>
      <c r="K13" s="90">
        <f>'ESTRUTURA'!E8</f>
        <v/>
      </c>
      <c r="L13" s="90">
        <f>'ESTRUTURA'!E9</f>
        <v/>
      </c>
      <c r="M13" s="90">
        <f>'ESTRUTURA'!E10</f>
        <v/>
      </c>
      <c r="N13" s="90">
        <f>'ESTRUTURA'!E11</f>
        <v/>
      </c>
      <c r="O13" s="90">
        <f>'ESTRUTURA'!E12</f>
        <v/>
      </c>
      <c r="P13" s="90">
        <f>'ESTRUTURA'!E13</f>
        <v/>
      </c>
      <c r="Q13" s="90">
        <f>'ESTRUTURA'!E14</f>
        <v/>
      </c>
      <c r="R13" s="90">
        <f>'ESTRUTURA'!E15</f>
        <v/>
      </c>
      <c r="S13" s="90">
        <f>'ESTRUTURA'!E16</f>
        <v/>
      </c>
      <c r="T13" s="90">
        <f>'ESTRUTURA'!E17</f>
        <v/>
      </c>
      <c r="U13" s="90">
        <f>'ESTRUTURA'!E18</f>
        <v/>
      </c>
      <c r="V13" s="90">
        <f>'ESTRUTURA'!E19</f>
        <v/>
      </c>
      <c r="W13" s="90">
        <f>'ESTRUTURA'!E20</f>
        <v/>
      </c>
      <c r="X13" s="90">
        <f>'ESTRUTURA'!E21</f>
        <v/>
      </c>
      <c r="Y13" s="90">
        <f>'ESTRUTURA'!E22</f>
        <v/>
      </c>
      <c r="Z13" s="90">
        <f>'ESTRUTURA'!E23</f>
        <v/>
      </c>
      <c r="AA13" s="90">
        <f>'ESTRUTURA'!E24</f>
        <v/>
      </c>
      <c r="AB13" s="90">
        <f>'ESTRUTURA'!E25</f>
        <v/>
      </c>
      <c r="AC13" s="90">
        <f>'ESTRUTURA'!E26</f>
        <v/>
      </c>
      <c r="AD13" s="90">
        <f>'ESTRUTURA'!E27</f>
        <v/>
      </c>
      <c r="AE13" s="90">
        <f>'ESTRUTURA'!E28</f>
        <v/>
      </c>
      <c r="AF13" s="90">
        <f>'ESTRUTURA'!E29</f>
        <v/>
      </c>
      <c r="AG13" s="90">
        <f>'ESTRUTURA'!E30</f>
        <v/>
      </c>
      <c r="AH13" s="90">
        <f>'ESTRUTURA'!E31</f>
        <v/>
      </c>
      <c r="AI13" s="90">
        <f>'ESTRUTURA'!E32</f>
        <v/>
      </c>
      <c r="AJ13" s="90">
        <f>'ESTRUTURA'!E33</f>
        <v/>
      </c>
      <c r="AK13" s="90">
        <f>'ESTRUTURA'!E34</f>
        <v/>
      </c>
      <c r="AL13" s="90">
        <f>'ESTRUTURA'!E35</f>
        <v/>
      </c>
      <c r="AM13" s="90">
        <f>'ESTRUTURA'!E36</f>
        <v/>
      </c>
      <c r="AN13" s="90">
        <f>'ESTRUTURA'!E37</f>
        <v/>
      </c>
      <c r="AO13" s="90">
        <f>'ESTRUTURA'!E38</f>
        <v/>
      </c>
      <c r="AP13" s="90">
        <f>'ESTRUTURA'!E39</f>
        <v/>
      </c>
      <c r="AQ13" s="90">
        <f>'ESTRUTURA'!E40</f>
        <v/>
      </c>
      <c r="AR13" s="90">
        <f>'ESTRUTURA'!E41</f>
        <v/>
      </c>
      <c r="AS13" s="90">
        <f>'ESTRUTURA'!E42</f>
        <v/>
      </c>
      <c r="AT13" s="90">
        <f>'ESTRUTURA'!E43</f>
        <v/>
      </c>
      <c r="AU13" s="90">
        <f>'ESTRUTURA'!E44</f>
        <v/>
      </c>
      <c r="AV13" s="90">
        <f>'ESTRUTURA'!E45</f>
        <v/>
      </c>
      <c r="AW13" s="90">
        <f>'ESTRUTURA'!E46</f>
        <v/>
      </c>
      <c r="AX13" s="90">
        <f>'ESTRUTURA'!E47</f>
        <v/>
      </c>
      <c r="AY13" s="90">
        <f>'ESTRUTURA'!E48</f>
        <v/>
      </c>
      <c r="AZ13" s="90">
        <f>'ESTRUTURA'!E49</f>
        <v/>
      </c>
      <c r="BA13" s="90">
        <f>'ESTRUTURA'!E50</f>
        <v/>
      </c>
      <c r="BB13" s="90">
        <f>'ESTRUTURA'!E51</f>
        <v/>
      </c>
      <c r="BC13" s="90">
        <f>'ESTRUTURA'!E52</f>
        <v/>
      </c>
      <c r="BD13" s="90">
        <f>'ESTRUTURA'!E53</f>
        <v/>
      </c>
      <c r="BE13" s="90">
        <f>'ESTRUTURA'!E54</f>
        <v/>
      </c>
      <c r="BF13" s="90">
        <f>'ESTRUTURA'!E55</f>
        <v/>
      </c>
      <c r="BG13" s="90">
        <f>'ESTRUTURA'!E56</f>
        <v/>
      </c>
      <c r="BH13" s="90">
        <f>'ESTRUTURA'!E57</f>
        <v/>
      </c>
      <c r="BI13" s="90">
        <f>'ESTRUTURA'!E58</f>
        <v/>
      </c>
      <c r="BJ13" s="90">
        <f>'ESTRUTURA'!E59</f>
        <v/>
      </c>
      <c r="BK13" s="90">
        <f>'ESTRUTURA'!E60</f>
        <v/>
      </c>
      <c r="BL13" s="90">
        <f>'ESTRUTURA'!E61</f>
        <v/>
      </c>
      <c r="BM13" s="90">
        <f>'ESTRUTURA'!E62</f>
        <v/>
      </c>
      <c r="BN13" s="90">
        <f>'ESTRUTURA'!E63</f>
        <v/>
      </c>
      <c r="BO13" s="90">
        <f>'ESTRUTURA'!E64</f>
        <v/>
      </c>
      <c r="BP13" s="90">
        <f>'ESTRUTURA'!E65</f>
        <v/>
      </c>
      <c r="BQ13" s="90">
        <f>'ESTRUTURA'!E66</f>
        <v/>
      </c>
      <c r="BR13" s="90">
        <f>'ESTRUTURA'!E67</f>
        <v/>
      </c>
      <c r="BS13" s="90">
        <f>'ESTRUTURA'!E68</f>
        <v/>
      </c>
      <c r="BT13" s="90">
        <f>'ESTRUTURA'!E69</f>
        <v/>
      </c>
      <c r="BU13" s="90">
        <f>'ESTRUTURA'!E70</f>
        <v/>
      </c>
      <c r="BV13" s="90">
        <f>'ESTRUTURA'!E71</f>
        <v/>
      </c>
      <c r="BW13" s="90">
        <f>'ESTRUTURA'!E72</f>
        <v/>
      </c>
      <c r="BX13" s="90">
        <f>'ESTRUTURA'!E73</f>
        <v/>
      </c>
      <c r="BY13" s="90">
        <f>'ESTRUTURA'!E74</f>
        <v/>
      </c>
      <c r="BZ13" s="90">
        <f>'ESTRUTURA'!E75</f>
        <v/>
      </c>
      <c r="CA13" s="90">
        <f>'ESTRUTURA'!E76</f>
        <v/>
      </c>
    </row>
    <row r="14">
      <c r="A14" s="60" t="n"/>
      <c r="B14" s="60" t="inlineStr">
        <is>
          <t>1030-1070-350</t>
        </is>
      </c>
      <c r="C14" s="60" t="inlineStr">
        <is>
          <t>FORRO</t>
        </is>
      </c>
      <c r="D14" s="61">
        <f>'FORRO'!$K$5</f>
        <v/>
      </c>
      <c r="E14" s="50">
        <f>SUM(H14:CA14)</f>
        <v/>
      </c>
      <c r="F14" s="50">
        <f>IF(D14="","",D14-E14)</f>
        <v/>
      </c>
      <c r="H14" s="90">
        <f>'FORRO'!E5</f>
        <v/>
      </c>
      <c r="I14" s="90">
        <f>'FORRO'!E6</f>
        <v/>
      </c>
      <c r="J14" s="90">
        <f>'FORRO'!E7</f>
        <v/>
      </c>
      <c r="K14" s="90">
        <f>'FORRO'!E8</f>
        <v/>
      </c>
      <c r="L14" s="90">
        <f>'FORRO'!E9</f>
        <v/>
      </c>
      <c r="M14" s="90">
        <f>'FORRO'!E10</f>
        <v/>
      </c>
      <c r="N14" s="90">
        <f>'FORRO'!E11</f>
        <v/>
      </c>
      <c r="O14" s="90">
        <f>'FORRO'!E12</f>
        <v/>
      </c>
      <c r="P14" s="90">
        <f>'FORRO'!E13</f>
        <v/>
      </c>
      <c r="Q14" s="90">
        <f>'FORRO'!E14</f>
        <v/>
      </c>
      <c r="R14" s="90">
        <f>'FORRO'!E15</f>
        <v/>
      </c>
      <c r="S14" s="90">
        <f>'FORRO'!E16</f>
        <v/>
      </c>
      <c r="T14" s="90">
        <f>'FORRO'!E17</f>
        <v/>
      </c>
      <c r="U14" s="90">
        <f>'FORRO'!E18</f>
        <v/>
      </c>
      <c r="V14" s="90">
        <f>'FORRO'!E19</f>
        <v/>
      </c>
      <c r="W14" s="90">
        <f>'FORRO'!E20</f>
        <v/>
      </c>
      <c r="X14" s="90">
        <f>'FORRO'!E21</f>
        <v/>
      </c>
      <c r="Y14" s="90">
        <f>'FORRO'!E22</f>
        <v/>
      </c>
      <c r="Z14" s="90">
        <f>'FORRO'!E23</f>
        <v/>
      </c>
      <c r="AA14" s="90">
        <f>'FORRO'!E24</f>
        <v/>
      </c>
      <c r="AB14" s="90">
        <f>'FORRO'!E25</f>
        <v/>
      </c>
      <c r="AC14" s="90">
        <f>'FORRO'!E26</f>
        <v/>
      </c>
      <c r="AD14" s="90">
        <f>'FORRO'!E27</f>
        <v/>
      </c>
      <c r="AE14" s="90">
        <f>'FORRO'!E28</f>
        <v/>
      </c>
      <c r="AF14" s="90">
        <f>'FORRO'!E29</f>
        <v/>
      </c>
      <c r="AG14" s="90">
        <f>'FORRO'!E30</f>
        <v/>
      </c>
      <c r="AH14" s="90">
        <f>'FORRO'!E31</f>
        <v/>
      </c>
      <c r="AI14" s="90">
        <f>'FORRO'!E32</f>
        <v/>
      </c>
      <c r="AJ14" s="90">
        <f>'FORRO'!E33</f>
        <v/>
      </c>
      <c r="AK14" s="90">
        <f>'FORRO'!E34</f>
        <v/>
      </c>
      <c r="AL14" s="90">
        <f>'FORRO'!E35</f>
        <v/>
      </c>
      <c r="AM14" s="90">
        <f>'FORRO'!E36</f>
        <v/>
      </c>
      <c r="AN14" s="90">
        <f>'FORRO'!E37</f>
        <v/>
      </c>
      <c r="AO14" s="90">
        <f>'FORRO'!E38</f>
        <v/>
      </c>
      <c r="AP14" s="90">
        <f>'FORRO'!E39</f>
        <v/>
      </c>
      <c r="AQ14" s="90">
        <f>'FORRO'!E40</f>
        <v/>
      </c>
      <c r="AR14" s="90">
        <f>'FORRO'!E41</f>
        <v/>
      </c>
      <c r="AS14" s="90">
        <f>'FORRO'!E42</f>
        <v/>
      </c>
      <c r="AT14" s="90">
        <f>'FORRO'!E43</f>
        <v/>
      </c>
      <c r="AU14" s="90">
        <f>'FORRO'!E44</f>
        <v/>
      </c>
      <c r="AV14" s="90">
        <f>'FORRO'!E45</f>
        <v/>
      </c>
      <c r="AW14" s="90">
        <f>'FORRO'!E46</f>
        <v/>
      </c>
      <c r="AX14" s="90">
        <f>'FORRO'!E47</f>
        <v/>
      </c>
      <c r="AY14" s="90">
        <f>'FORRO'!E48</f>
        <v/>
      </c>
      <c r="AZ14" s="90">
        <f>'FORRO'!E49</f>
        <v/>
      </c>
      <c r="BA14" s="90">
        <f>'FORRO'!E50</f>
        <v/>
      </c>
      <c r="BB14" s="90">
        <f>'FORRO'!E51</f>
        <v/>
      </c>
      <c r="BC14" s="90">
        <f>'FORRO'!E52</f>
        <v/>
      </c>
      <c r="BD14" s="90">
        <f>'FORRO'!E53</f>
        <v/>
      </c>
      <c r="BE14" s="90">
        <f>'FORRO'!E54</f>
        <v/>
      </c>
      <c r="BF14" s="90">
        <f>'FORRO'!E55</f>
        <v/>
      </c>
      <c r="BG14" s="90">
        <f>'FORRO'!E56</f>
        <v/>
      </c>
      <c r="BH14" s="90">
        <f>'FORRO'!E57</f>
        <v/>
      </c>
      <c r="BI14" s="90">
        <f>'FORRO'!E58</f>
        <v/>
      </c>
      <c r="BJ14" s="90">
        <f>'FORRO'!E59</f>
        <v/>
      </c>
      <c r="BK14" s="90">
        <f>'FORRO'!E60</f>
        <v/>
      </c>
      <c r="BL14" s="90">
        <f>'FORRO'!E61</f>
        <v/>
      </c>
      <c r="BM14" s="90">
        <f>'FORRO'!E62</f>
        <v/>
      </c>
      <c r="BN14" s="90">
        <f>'FORRO'!E63</f>
        <v/>
      </c>
      <c r="BO14" s="90">
        <f>'FORRO'!E64</f>
        <v/>
      </c>
      <c r="BP14" s="90">
        <f>'FORRO'!E65</f>
        <v/>
      </c>
      <c r="BQ14" s="90">
        <f>'FORRO'!E66</f>
        <v/>
      </c>
      <c r="BR14" s="90">
        <f>'FORRO'!E67</f>
        <v/>
      </c>
      <c r="BS14" s="90">
        <f>'FORRO'!E68</f>
        <v/>
      </c>
      <c r="BT14" s="90">
        <f>'FORRO'!E69</f>
        <v/>
      </c>
      <c r="BU14" s="90">
        <f>'FORRO'!E70</f>
        <v/>
      </c>
      <c r="BV14" s="90">
        <f>'FORRO'!E71</f>
        <v/>
      </c>
      <c r="BW14" s="90">
        <f>'FORRO'!E72</f>
        <v/>
      </c>
      <c r="BX14" s="90">
        <f>'FORRO'!E73</f>
        <v/>
      </c>
      <c r="BY14" s="90">
        <f>'FORRO'!E74</f>
        <v/>
      </c>
      <c r="BZ14" s="90">
        <f>'FORRO'!E75</f>
        <v/>
      </c>
      <c r="CA14" s="90">
        <f>'FORRO'!E76</f>
        <v/>
      </c>
    </row>
    <row r="15">
      <c r="A15" s="60" t="n"/>
      <c r="B15" s="60" t="inlineStr">
        <is>
          <t>1030-1070-200</t>
        </is>
      </c>
      <c r="C15" s="60" t="inlineStr">
        <is>
          <t>FUNDAÇÃO PROFUNDA</t>
        </is>
      </c>
      <c r="D15" s="61">
        <f>'FUND. PROF'!$K$5</f>
        <v/>
      </c>
      <c r="E15" s="50">
        <f>SUM(H15:CA15)</f>
        <v/>
      </c>
      <c r="F15" s="50">
        <f>IF(D15="","",D15-E15)</f>
        <v/>
      </c>
      <c r="H15" s="90">
        <f>'FUND. PROF'!E5</f>
        <v/>
      </c>
      <c r="I15" s="90">
        <f>'FUND. PROF'!E6</f>
        <v/>
      </c>
      <c r="J15" s="90">
        <f>'FUND. PROF'!E7</f>
        <v/>
      </c>
      <c r="K15" s="90">
        <f>'FUND. PROF'!E8</f>
        <v/>
      </c>
      <c r="L15" s="90">
        <f>'FUND. PROF'!E9</f>
        <v/>
      </c>
      <c r="M15" s="90">
        <f>'FUND. PROF'!E10</f>
        <v/>
      </c>
      <c r="N15" s="90">
        <f>'FUND. PROF'!E11</f>
        <v/>
      </c>
      <c r="O15" s="90">
        <f>'FUND. PROF'!E12</f>
        <v/>
      </c>
      <c r="P15" s="90">
        <f>'FUND. PROF'!E13</f>
        <v/>
      </c>
      <c r="Q15" s="90">
        <f>'FUND. PROF'!E14</f>
        <v/>
      </c>
      <c r="R15" s="90">
        <f>'FUND. PROF'!E15</f>
        <v/>
      </c>
      <c r="S15" s="90">
        <f>'FUND. PROF'!E16</f>
        <v/>
      </c>
      <c r="T15" s="90">
        <f>'FUND. PROF'!E17</f>
        <v/>
      </c>
      <c r="U15" s="90">
        <f>'FUND. PROF'!E18</f>
        <v/>
      </c>
      <c r="V15" s="90">
        <f>'FUND. PROF'!E19</f>
        <v/>
      </c>
      <c r="W15" s="90">
        <f>'FUND. PROF'!E20</f>
        <v/>
      </c>
      <c r="X15" s="90">
        <f>'FUND. PROF'!E21</f>
        <v/>
      </c>
      <c r="Y15" s="90">
        <f>'FUND. PROF'!E22</f>
        <v/>
      </c>
      <c r="Z15" s="90">
        <f>'FUND. PROF'!E23</f>
        <v/>
      </c>
      <c r="AA15" s="90">
        <f>'FUND. PROF'!E24</f>
        <v/>
      </c>
      <c r="AB15" s="90">
        <f>'FUND. PROF'!E25</f>
        <v/>
      </c>
      <c r="AC15" s="90">
        <f>'FUND. PROF'!E26</f>
        <v/>
      </c>
      <c r="AD15" s="90">
        <f>'FUND. PROF'!E27</f>
        <v/>
      </c>
      <c r="AE15" s="90">
        <f>'FUND. PROF'!E28</f>
        <v/>
      </c>
      <c r="AF15" s="90">
        <f>'FUND. PROF'!E29</f>
        <v/>
      </c>
      <c r="AG15" s="90">
        <f>'FUND. PROF'!E30</f>
        <v/>
      </c>
      <c r="AH15" s="90">
        <f>'FUND. PROF'!E31</f>
        <v/>
      </c>
      <c r="AI15" s="90">
        <f>'FUND. PROF'!E32</f>
        <v/>
      </c>
      <c r="AJ15" s="90">
        <f>'FUND. PROF'!E33</f>
        <v/>
      </c>
      <c r="AK15" s="90">
        <f>'FUND. PROF'!E34</f>
        <v/>
      </c>
      <c r="AL15" s="90">
        <f>'FUND. PROF'!E35</f>
        <v/>
      </c>
      <c r="AM15" s="90">
        <f>'FUND. PROF'!E36</f>
        <v/>
      </c>
      <c r="AN15" s="90">
        <f>'FUND. PROF'!E37</f>
        <v/>
      </c>
      <c r="AO15" s="90">
        <f>'FUND. PROF'!E38</f>
        <v/>
      </c>
      <c r="AP15" s="90">
        <f>'FUND. PROF'!E39</f>
        <v/>
      </c>
      <c r="AQ15" s="90">
        <f>'FUND. PROF'!E40</f>
        <v/>
      </c>
      <c r="AR15" s="90">
        <f>'FUND. PROF'!E41</f>
        <v/>
      </c>
      <c r="AS15" s="90">
        <f>'FUND. PROF'!E42</f>
        <v/>
      </c>
      <c r="AT15" s="90">
        <f>'FUND. PROF'!E43</f>
        <v/>
      </c>
      <c r="AU15" s="90">
        <f>'FUND. PROF'!E44</f>
        <v/>
      </c>
      <c r="AV15" s="90">
        <f>'FUND. PROF'!E45</f>
        <v/>
      </c>
      <c r="AW15" s="90">
        <f>'FUND. PROF'!E46</f>
        <v/>
      </c>
      <c r="AX15" s="90">
        <f>'FUND. PROF'!E47</f>
        <v/>
      </c>
      <c r="AY15" s="90">
        <f>'FUND. PROF'!E48</f>
        <v/>
      </c>
      <c r="AZ15" s="90">
        <f>'FUND. PROF'!E49</f>
        <v/>
      </c>
      <c r="BA15" s="90">
        <f>'FUND. PROF'!E50</f>
        <v/>
      </c>
      <c r="BB15" s="90">
        <f>'FUND. PROF'!E51</f>
        <v/>
      </c>
      <c r="BC15" s="90">
        <f>'FUND. PROF'!E52</f>
        <v/>
      </c>
      <c r="BD15" s="90">
        <f>'FUND. PROF'!E53</f>
        <v/>
      </c>
      <c r="BE15" s="90">
        <f>'FUND. PROF'!E54</f>
        <v/>
      </c>
      <c r="BF15" s="90">
        <f>'FUND. PROF'!E55</f>
        <v/>
      </c>
      <c r="BG15" s="90">
        <f>'FUND. PROF'!E56</f>
        <v/>
      </c>
      <c r="BH15" s="90">
        <f>'FUND. PROF'!E57</f>
        <v/>
      </c>
      <c r="BI15" s="90">
        <f>'FUND. PROF'!E58</f>
        <v/>
      </c>
      <c r="BJ15" s="90">
        <f>'FUND. PROF'!E59</f>
        <v/>
      </c>
      <c r="BK15" s="90">
        <f>'FUND. PROF'!E60</f>
        <v/>
      </c>
      <c r="BL15" s="90">
        <f>'FUND. PROF'!E61</f>
        <v/>
      </c>
      <c r="BM15" s="90">
        <f>'FUND. PROF'!E62</f>
        <v/>
      </c>
      <c r="BN15" s="90">
        <f>'FUND. PROF'!E63</f>
        <v/>
      </c>
      <c r="BO15" s="90">
        <f>'FUND. PROF'!E64</f>
        <v/>
      </c>
      <c r="BP15" s="90">
        <f>'FUND. PROF'!E65</f>
        <v/>
      </c>
      <c r="BQ15" s="90">
        <f>'FUND. PROF'!E66</f>
        <v/>
      </c>
      <c r="BR15" s="90">
        <f>'FUND. PROF'!E67</f>
        <v/>
      </c>
      <c r="BS15" s="90">
        <f>'FUND. PROF'!E68</f>
        <v/>
      </c>
      <c r="BT15" s="90">
        <f>'FUND. PROF'!E69</f>
        <v/>
      </c>
      <c r="BU15" s="90">
        <f>'FUND. PROF'!E70</f>
        <v/>
      </c>
      <c r="BV15" s="90">
        <f>'FUND. PROF'!E71</f>
        <v/>
      </c>
      <c r="BW15" s="90">
        <f>'FUND. PROF'!E72</f>
        <v/>
      </c>
      <c r="BX15" s="90">
        <f>'FUND. PROF'!E73</f>
        <v/>
      </c>
      <c r="BY15" s="90">
        <f>'FUND. PROF'!E74</f>
        <v/>
      </c>
      <c r="BZ15" s="90">
        <f>'FUND. PROF'!E75</f>
        <v/>
      </c>
      <c r="CA15" s="90">
        <f>'FUND. PROF'!E76</f>
        <v/>
      </c>
    </row>
    <row r="16">
      <c r="A16" s="60" t="n"/>
      <c r="B16" s="60" t="inlineStr">
        <is>
          <t>1030-1070-210</t>
        </is>
      </c>
      <c r="C16" s="60" t="inlineStr">
        <is>
          <t>FUNDAÇÃO SUPERFICIAL</t>
        </is>
      </c>
      <c r="D16" s="61">
        <f>'FUND. SUP'!$K$5</f>
        <v/>
      </c>
      <c r="E16" s="50">
        <f>SUM(H16:CA16)</f>
        <v/>
      </c>
      <c r="F16" s="50">
        <f>IF(D16="","",D16-E16)</f>
        <v/>
      </c>
      <c r="H16" s="90">
        <f>'FUND. SUP'!E5</f>
        <v/>
      </c>
      <c r="I16" s="90">
        <f>'FUND. SUP'!E6</f>
        <v/>
      </c>
      <c r="J16" s="90">
        <f>'FUND. SUP'!E7</f>
        <v/>
      </c>
      <c r="K16" s="90">
        <f>'FUND. SUP'!E8</f>
        <v/>
      </c>
      <c r="L16" s="90">
        <f>'FUND. SUP'!E9</f>
        <v/>
      </c>
      <c r="M16" s="90">
        <f>'FUND. SUP'!E10</f>
        <v/>
      </c>
      <c r="N16" s="90">
        <f>'FUND. SUP'!E11</f>
        <v/>
      </c>
      <c r="O16" s="90">
        <f>'FUND. SUP'!E12</f>
        <v/>
      </c>
      <c r="P16" s="90">
        <f>'FUND. SUP'!E13</f>
        <v/>
      </c>
      <c r="Q16" s="90">
        <f>'FUND. SUP'!E14</f>
        <v/>
      </c>
      <c r="R16" s="90">
        <f>'FUND. SUP'!E15</f>
        <v/>
      </c>
      <c r="S16" s="90">
        <f>'FUND. SUP'!E16</f>
        <v/>
      </c>
      <c r="T16" s="90">
        <f>'FUND. SUP'!E17</f>
        <v/>
      </c>
      <c r="U16" s="90">
        <f>'FUND. SUP'!E18</f>
        <v/>
      </c>
      <c r="V16" s="90">
        <f>'FUND. SUP'!E19</f>
        <v/>
      </c>
      <c r="W16" s="90">
        <f>'FUND. SUP'!E20</f>
        <v/>
      </c>
      <c r="X16" s="90">
        <f>'FUND. SUP'!E21</f>
        <v/>
      </c>
      <c r="Y16" s="90">
        <f>'FUND. SUP'!E22</f>
        <v/>
      </c>
      <c r="Z16" s="90">
        <f>'FUND. SUP'!E23</f>
        <v/>
      </c>
      <c r="AA16" s="90">
        <f>'FUND. SUP'!E24</f>
        <v/>
      </c>
      <c r="AB16" s="90">
        <f>'FUND. SUP'!E25</f>
        <v/>
      </c>
      <c r="AC16" s="90">
        <f>'FUND. SUP'!E26</f>
        <v/>
      </c>
      <c r="AD16" s="90">
        <f>'FUND. SUP'!E27</f>
        <v/>
      </c>
      <c r="AE16" s="90">
        <f>'FUND. SUP'!E28</f>
        <v/>
      </c>
      <c r="AF16" s="90">
        <f>'FUND. SUP'!E29</f>
        <v/>
      </c>
      <c r="AG16" s="90">
        <f>'FUND. SUP'!E30</f>
        <v/>
      </c>
      <c r="AH16" s="90">
        <f>'FUND. SUP'!E31</f>
        <v/>
      </c>
      <c r="AI16" s="90">
        <f>'FUND. SUP'!E32</f>
        <v/>
      </c>
      <c r="AJ16" s="90">
        <f>'FUND. SUP'!E33</f>
        <v/>
      </c>
      <c r="AK16" s="90">
        <f>'FUND. SUP'!E34</f>
        <v/>
      </c>
      <c r="AL16" s="90">
        <f>'FUND. SUP'!E35</f>
        <v/>
      </c>
      <c r="AM16" s="90">
        <f>'FUND. SUP'!E36</f>
        <v/>
      </c>
      <c r="AN16" s="90">
        <f>'FUND. SUP'!E37</f>
        <v/>
      </c>
      <c r="AO16" s="90">
        <f>'FUND. SUP'!E38</f>
        <v/>
      </c>
      <c r="AP16" s="90">
        <f>'FUND. SUP'!E39</f>
        <v/>
      </c>
      <c r="AQ16" s="90">
        <f>'FUND. SUP'!E40</f>
        <v/>
      </c>
      <c r="AR16" s="90">
        <f>'FUND. SUP'!E41</f>
        <v/>
      </c>
      <c r="AS16" s="90">
        <f>'FUND. SUP'!E42</f>
        <v/>
      </c>
      <c r="AT16" s="90">
        <f>'FUND. SUP'!E43</f>
        <v/>
      </c>
      <c r="AU16" s="90">
        <f>'FUND. SUP'!E44</f>
        <v/>
      </c>
      <c r="AV16" s="90">
        <f>'FUND. SUP'!E45</f>
        <v/>
      </c>
      <c r="AW16" s="90">
        <f>'FUND. SUP'!E46</f>
        <v/>
      </c>
      <c r="AX16" s="90">
        <f>'FUND. SUP'!E47</f>
        <v/>
      </c>
      <c r="AY16" s="90">
        <f>'FUND. SUP'!E48</f>
        <v/>
      </c>
      <c r="AZ16" s="90">
        <f>'FUND. SUP'!E49</f>
        <v/>
      </c>
      <c r="BA16" s="90">
        <f>'FUND. SUP'!E50</f>
        <v/>
      </c>
      <c r="BB16" s="90">
        <f>'FUND. SUP'!E51</f>
        <v/>
      </c>
      <c r="BC16" s="90">
        <f>'FUND. SUP'!E52</f>
        <v/>
      </c>
      <c r="BD16" s="90">
        <f>'FUND. SUP'!E53</f>
        <v/>
      </c>
      <c r="BE16" s="90">
        <f>'FUND. SUP'!E54</f>
        <v/>
      </c>
      <c r="BF16" s="90">
        <f>'FUND. SUP'!E55</f>
        <v/>
      </c>
      <c r="BG16" s="90">
        <f>'FUND. SUP'!E56</f>
        <v/>
      </c>
      <c r="BH16" s="90">
        <f>'FUND. SUP'!E57</f>
        <v/>
      </c>
      <c r="BI16" s="90">
        <f>'FUND. SUP'!E58</f>
        <v/>
      </c>
      <c r="BJ16" s="90">
        <f>'FUND. SUP'!E59</f>
        <v/>
      </c>
      <c r="BK16" s="90">
        <f>'FUND. SUP'!E60</f>
        <v/>
      </c>
      <c r="BL16" s="90">
        <f>'FUND. SUP'!E61</f>
        <v/>
      </c>
      <c r="BM16" s="90">
        <f>'FUND. SUP'!E62</f>
        <v/>
      </c>
      <c r="BN16" s="90">
        <f>'FUND. SUP'!E63</f>
        <v/>
      </c>
      <c r="BO16" s="90">
        <f>'FUND. SUP'!E64</f>
        <v/>
      </c>
      <c r="BP16" s="90">
        <f>'FUND. SUP'!E65</f>
        <v/>
      </c>
      <c r="BQ16" s="90">
        <f>'FUND. SUP'!E66</f>
        <v/>
      </c>
      <c r="BR16" s="90">
        <f>'FUND. SUP'!E67</f>
        <v/>
      </c>
      <c r="BS16" s="90">
        <f>'FUND. SUP'!E68</f>
        <v/>
      </c>
      <c r="BT16" s="90">
        <f>'FUND. SUP'!E69</f>
        <v/>
      </c>
      <c r="BU16" s="90">
        <f>'FUND. SUP'!E70</f>
        <v/>
      </c>
      <c r="BV16" s="90">
        <f>'FUND. SUP'!E71</f>
        <v/>
      </c>
      <c r="BW16" s="90">
        <f>'FUND. SUP'!E72</f>
        <v/>
      </c>
      <c r="BX16" s="90">
        <f>'FUND. SUP'!E73</f>
        <v/>
      </c>
      <c r="BY16" s="90">
        <f>'FUND. SUP'!E74</f>
        <v/>
      </c>
      <c r="BZ16" s="90">
        <f>'FUND. SUP'!E75</f>
        <v/>
      </c>
      <c r="CA16" s="90">
        <f>'FUND. SUP'!E76</f>
        <v/>
      </c>
    </row>
    <row r="17">
      <c r="A17" s="60" t="n"/>
      <c r="B17" s="60" t="inlineStr">
        <is>
          <t>1030-1070-290</t>
        </is>
      </c>
      <c r="C17" s="60" t="inlineStr">
        <is>
          <t>IMPERMEABILIZAÇÃO</t>
        </is>
      </c>
      <c r="D17" s="61">
        <f>'IMPERMEABILIZAÇÃO'!$K$5</f>
        <v/>
      </c>
      <c r="E17" s="50">
        <f>SUM(H17:CA17)</f>
        <v/>
      </c>
      <c r="F17" s="50">
        <f>IF(D17="","",D17-E17)</f>
        <v/>
      </c>
      <c r="H17" s="90">
        <f>'IMPERMEABILIZAÇÃO'!E5</f>
        <v/>
      </c>
      <c r="I17" s="90">
        <f>'IMPERMEABILIZAÇÃO'!E6</f>
        <v/>
      </c>
      <c r="J17" s="90">
        <f>'IMPERMEABILIZAÇÃO'!E7</f>
        <v/>
      </c>
      <c r="K17" s="90">
        <f>'IMPERMEABILIZAÇÃO'!E8</f>
        <v/>
      </c>
      <c r="L17" s="90">
        <f>'IMPERMEABILIZAÇÃO'!E9</f>
        <v/>
      </c>
      <c r="M17" s="90">
        <f>'IMPERMEABILIZAÇÃO'!E10</f>
        <v/>
      </c>
      <c r="N17" s="90">
        <f>'IMPERMEABILIZAÇÃO'!E11</f>
        <v/>
      </c>
      <c r="O17" s="90">
        <f>'IMPERMEABILIZAÇÃO'!E12</f>
        <v/>
      </c>
      <c r="P17" s="90">
        <f>'IMPERMEABILIZAÇÃO'!E13</f>
        <v/>
      </c>
      <c r="Q17" s="90">
        <f>'IMPERMEABILIZAÇÃO'!E14</f>
        <v/>
      </c>
      <c r="R17" s="90">
        <f>'IMPERMEABILIZAÇÃO'!E15</f>
        <v/>
      </c>
      <c r="S17" s="90">
        <f>'IMPERMEABILIZAÇÃO'!E16</f>
        <v/>
      </c>
      <c r="T17" s="90">
        <f>'IMPERMEABILIZAÇÃO'!E17</f>
        <v/>
      </c>
      <c r="U17" s="90">
        <f>'IMPERMEABILIZAÇÃO'!E18</f>
        <v/>
      </c>
      <c r="V17" s="90">
        <f>'IMPERMEABILIZAÇÃO'!E19</f>
        <v/>
      </c>
      <c r="W17" s="90">
        <f>'IMPERMEABILIZAÇÃO'!E20</f>
        <v/>
      </c>
      <c r="X17" s="90">
        <f>'IMPERMEABILIZAÇÃO'!E21</f>
        <v/>
      </c>
      <c r="Y17" s="90">
        <f>'IMPERMEABILIZAÇÃO'!E22</f>
        <v/>
      </c>
      <c r="Z17" s="90">
        <f>'IMPERMEABILIZAÇÃO'!E23</f>
        <v/>
      </c>
      <c r="AA17" s="90">
        <f>'IMPERMEABILIZAÇÃO'!E24</f>
        <v/>
      </c>
      <c r="AB17" s="90">
        <f>'IMPERMEABILIZAÇÃO'!E25</f>
        <v/>
      </c>
      <c r="AC17" s="90">
        <f>'IMPERMEABILIZAÇÃO'!E26</f>
        <v/>
      </c>
      <c r="AD17" s="90">
        <f>'IMPERMEABILIZAÇÃO'!E27</f>
        <v/>
      </c>
      <c r="AE17" s="90">
        <f>'IMPERMEABILIZAÇÃO'!E28</f>
        <v/>
      </c>
      <c r="AF17" s="90">
        <f>'IMPERMEABILIZAÇÃO'!E29</f>
        <v/>
      </c>
      <c r="AG17" s="90">
        <f>'IMPERMEABILIZAÇÃO'!E30</f>
        <v/>
      </c>
      <c r="AH17" s="90">
        <f>'IMPERMEABILIZAÇÃO'!E31</f>
        <v/>
      </c>
      <c r="AI17" s="90">
        <f>'IMPERMEABILIZAÇÃO'!E32</f>
        <v/>
      </c>
      <c r="AJ17" s="90">
        <f>'IMPERMEABILIZAÇÃO'!E33</f>
        <v/>
      </c>
      <c r="AK17" s="90">
        <f>'IMPERMEABILIZAÇÃO'!E34</f>
        <v/>
      </c>
      <c r="AL17" s="90">
        <f>'IMPERMEABILIZAÇÃO'!E35</f>
        <v/>
      </c>
      <c r="AM17" s="90">
        <f>'IMPERMEABILIZAÇÃO'!E36</f>
        <v/>
      </c>
      <c r="AN17" s="90">
        <f>'IMPERMEABILIZAÇÃO'!E37</f>
        <v/>
      </c>
      <c r="AO17" s="90">
        <f>'IMPERMEABILIZAÇÃO'!E38</f>
        <v/>
      </c>
      <c r="AP17" s="90">
        <f>'IMPERMEABILIZAÇÃO'!E39</f>
        <v/>
      </c>
      <c r="AQ17" s="90">
        <f>'IMPERMEABILIZAÇÃO'!E40</f>
        <v/>
      </c>
      <c r="AR17" s="90">
        <f>'IMPERMEABILIZAÇÃO'!E41</f>
        <v/>
      </c>
      <c r="AS17" s="90">
        <f>'IMPERMEABILIZAÇÃO'!E42</f>
        <v/>
      </c>
      <c r="AT17" s="90">
        <f>'IMPERMEABILIZAÇÃO'!E43</f>
        <v/>
      </c>
      <c r="AU17" s="90">
        <f>'IMPERMEABILIZAÇÃO'!E44</f>
        <v/>
      </c>
      <c r="AV17" s="90">
        <f>'IMPERMEABILIZAÇÃO'!E45</f>
        <v/>
      </c>
      <c r="AW17" s="90">
        <f>'IMPERMEABILIZAÇÃO'!E46</f>
        <v/>
      </c>
      <c r="AX17" s="90">
        <f>'IMPERMEABILIZAÇÃO'!E47</f>
        <v/>
      </c>
      <c r="AY17" s="90">
        <f>'IMPERMEABILIZAÇÃO'!E48</f>
        <v/>
      </c>
      <c r="AZ17" s="90">
        <f>'IMPERMEABILIZAÇÃO'!E49</f>
        <v/>
      </c>
      <c r="BA17" s="90">
        <f>'IMPERMEABILIZAÇÃO'!E50</f>
        <v/>
      </c>
      <c r="BB17" s="90">
        <f>'IMPERMEABILIZAÇÃO'!E51</f>
        <v/>
      </c>
      <c r="BC17" s="90">
        <f>'IMPERMEABILIZAÇÃO'!E52</f>
        <v/>
      </c>
      <c r="BD17" s="90">
        <f>'IMPERMEABILIZAÇÃO'!E53</f>
        <v/>
      </c>
      <c r="BE17" s="90">
        <f>'IMPERMEABILIZAÇÃO'!E54</f>
        <v/>
      </c>
      <c r="BF17" s="90">
        <f>'IMPERMEABILIZAÇÃO'!E55</f>
        <v/>
      </c>
      <c r="BG17" s="90">
        <f>'IMPERMEABILIZAÇÃO'!E56</f>
        <v/>
      </c>
      <c r="BH17" s="90">
        <f>'IMPERMEABILIZAÇÃO'!E57</f>
        <v/>
      </c>
      <c r="BI17" s="90">
        <f>'IMPERMEABILIZAÇÃO'!E58</f>
        <v/>
      </c>
      <c r="BJ17" s="90">
        <f>'IMPERMEABILIZAÇÃO'!E59</f>
        <v/>
      </c>
      <c r="BK17" s="90">
        <f>'IMPERMEABILIZAÇÃO'!E60</f>
        <v/>
      </c>
      <c r="BL17" s="90">
        <f>'IMPERMEABILIZAÇÃO'!E61</f>
        <v/>
      </c>
      <c r="BM17" s="90">
        <f>'IMPERMEABILIZAÇÃO'!E62</f>
        <v/>
      </c>
      <c r="BN17" s="90">
        <f>'IMPERMEABILIZAÇÃO'!E63</f>
        <v/>
      </c>
      <c r="BO17" s="90">
        <f>'IMPERMEABILIZAÇÃO'!E64</f>
        <v/>
      </c>
      <c r="BP17" s="90">
        <f>'IMPERMEABILIZAÇÃO'!E65</f>
        <v/>
      </c>
      <c r="BQ17" s="90">
        <f>'IMPERMEABILIZAÇÃO'!E66</f>
        <v/>
      </c>
      <c r="BR17" s="90">
        <f>'IMPERMEABILIZAÇÃO'!E67</f>
        <v/>
      </c>
      <c r="BS17" s="90">
        <f>'IMPERMEABILIZAÇÃO'!E68</f>
        <v/>
      </c>
      <c r="BT17" s="90">
        <f>'IMPERMEABILIZAÇÃO'!E69</f>
        <v/>
      </c>
      <c r="BU17" s="90">
        <f>'IMPERMEABILIZAÇÃO'!E70</f>
        <v/>
      </c>
      <c r="BV17" s="90">
        <f>'IMPERMEABILIZAÇÃO'!E71</f>
        <v/>
      </c>
      <c r="BW17" s="90">
        <f>'IMPERMEABILIZAÇÃO'!E72</f>
        <v/>
      </c>
      <c r="BX17" s="90">
        <f>'IMPERMEABILIZAÇÃO'!E73</f>
        <v/>
      </c>
      <c r="BY17" s="90">
        <f>'IMPERMEABILIZAÇÃO'!E74</f>
        <v/>
      </c>
      <c r="BZ17" s="90">
        <f>'IMPERMEABILIZAÇÃO'!E75</f>
        <v/>
      </c>
      <c r="CA17" s="90">
        <f>'IMPERMEABILIZAÇÃO'!E76</f>
        <v/>
      </c>
    </row>
    <row r="18">
      <c r="A18" s="60" t="n"/>
      <c r="B18" s="60" t="inlineStr">
        <is>
          <t>1030-1070-260</t>
        </is>
      </c>
      <c r="C18" s="60" t="inlineStr">
        <is>
          <t>INSTALAÇÕES COMBATE INCÊNDIO</t>
        </is>
      </c>
      <c r="D18" s="61">
        <f>'INST. INC'!$K$5</f>
        <v/>
      </c>
      <c r="E18" s="50">
        <f>SUM(H18:CA18)</f>
        <v/>
      </c>
      <c r="F18" s="50">
        <f>IF(D18="","",D18-E18)</f>
        <v/>
      </c>
      <c r="H18" s="90">
        <f>'INST. INC'!E5</f>
        <v/>
      </c>
      <c r="I18" s="90">
        <f>'INST. INC'!E6</f>
        <v/>
      </c>
      <c r="J18" s="90">
        <f>'INST. INC'!E7</f>
        <v/>
      </c>
      <c r="K18" s="90">
        <f>'INST. INC'!E8</f>
        <v/>
      </c>
      <c r="L18" s="90">
        <f>'INST. INC'!E9</f>
        <v/>
      </c>
      <c r="M18" s="90">
        <f>'INST. INC'!E10</f>
        <v/>
      </c>
      <c r="N18" s="90">
        <f>'INST. INC'!E11</f>
        <v/>
      </c>
      <c r="O18" s="90">
        <f>'INST. INC'!E12</f>
        <v/>
      </c>
      <c r="P18" s="90">
        <f>'INST. INC'!E13</f>
        <v/>
      </c>
      <c r="Q18" s="90">
        <f>'INST. INC'!E14</f>
        <v/>
      </c>
      <c r="R18" s="90">
        <f>'INST. INC'!E15</f>
        <v/>
      </c>
      <c r="S18" s="90">
        <f>'INST. INC'!E16</f>
        <v/>
      </c>
      <c r="T18" s="90">
        <f>'INST. INC'!E17</f>
        <v/>
      </c>
      <c r="U18" s="90">
        <f>'INST. INC'!E18</f>
        <v/>
      </c>
      <c r="V18" s="90">
        <f>'INST. INC'!E19</f>
        <v/>
      </c>
      <c r="W18" s="90">
        <f>'INST. INC'!E20</f>
        <v/>
      </c>
      <c r="X18" s="90">
        <f>'INST. INC'!E21</f>
        <v/>
      </c>
      <c r="Y18" s="90">
        <f>'INST. INC'!E22</f>
        <v/>
      </c>
      <c r="Z18" s="90">
        <f>'INST. INC'!E23</f>
        <v/>
      </c>
      <c r="AA18" s="90">
        <f>'INST. INC'!E24</f>
        <v/>
      </c>
      <c r="AB18" s="90">
        <f>'INST. INC'!E25</f>
        <v/>
      </c>
      <c r="AC18" s="90">
        <f>'INST. INC'!E26</f>
        <v/>
      </c>
      <c r="AD18" s="90">
        <f>'INST. INC'!E27</f>
        <v/>
      </c>
      <c r="AE18" s="90">
        <f>'INST. INC'!E28</f>
        <v/>
      </c>
      <c r="AF18" s="90">
        <f>'INST. INC'!E29</f>
        <v/>
      </c>
      <c r="AG18" s="90">
        <f>'INST. INC'!E30</f>
        <v/>
      </c>
      <c r="AH18" s="90">
        <f>'INST. INC'!E31</f>
        <v/>
      </c>
      <c r="AI18" s="90">
        <f>'INST. INC'!E32</f>
        <v/>
      </c>
      <c r="AJ18" s="90">
        <f>'INST. INC'!E33</f>
        <v/>
      </c>
      <c r="AK18" s="90">
        <f>'INST. INC'!E34</f>
        <v/>
      </c>
      <c r="AL18" s="90">
        <f>'INST. INC'!E35</f>
        <v/>
      </c>
      <c r="AM18" s="90">
        <f>'INST. INC'!E36</f>
        <v/>
      </c>
      <c r="AN18" s="90">
        <f>'INST. INC'!E37</f>
        <v/>
      </c>
      <c r="AO18" s="90">
        <f>'INST. INC'!E38</f>
        <v/>
      </c>
      <c r="AP18" s="90">
        <f>'INST. INC'!E39</f>
        <v/>
      </c>
      <c r="AQ18" s="90">
        <f>'INST. INC'!E40</f>
        <v/>
      </c>
      <c r="AR18" s="90">
        <f>'INST. INC'!E41</f>
        <v/>
      </c>
      <c r="AS18" s="90">
        <f>'INST. INC'!E42</f>
        <v/>
      </c>
      <c r="AT18" s="90">
        <f>'INST. INC'!E43</f>
        <v/>
      </c>
      <c r="AU18" s="90">
        <f>'INST. INC'!E44</f>
        <v/>
      </c>
      <c r="AV18" s="90">
        <f>'INST. INC'!E45</f>
        <v/>
      </c>
      <c r="AW18" s="90">
        <f>'INST. INC'!E46</f>
        <v/>
      </c>
      <c r="AX18" s="90">
        <f>'INST. INC'!E47</f>
        <v/>
      </c>
      <c r="AY18" s="90">
        <f>'INST. INC'!E48</f>
        <v/>
      </c>
      <c r="AZ18" s="90">
        <f>'INST. INC'!E49</f>
        <v/>
      </c>
      <c r="BA18" s="90">
        <f>'INST. INC'!E50</f>
        <v/>
      </c>
      <c r="BB18" s="90">
        <f>'INST. INC'!E51</f>
        <v/>
      </c>
      <c r="BC18" s="90">
        <f>'INST. INC'!E52</f>
        <v/>
      </c>
      <c r="BD18" s="90">
        <f>'INST. INC'!E53</f>
        <v/>
      </c>
      <c r="BE18" s="90">
        <f>'INST. INC'!E54</f>
        <v/>
      </c>
      <c r="BF18" s="90">
        <f>'INST. INC'!E55</f>
        <v/>
      </c>
      <c r="BG18" s="90">
        <f>'INST. INC'!E56</f>
        <v/>
      </c>
      <c r="BH18" s="90">
        <f>'INST. INC'!E57</f>
        <v/>
      </c>
      <c r="BI18" s="90">
        <f>'INST. INC'!E58</f>
        <v/>
      </c>
      <c r="BJ18" s="90">
        <f>'INST. INC'!E59</f>
        <v/>
      </c>
      <c r="BK18" s="90">
        <f>'INST. INC'!E60</f>
        <v/>
      </c>
      <c r="BL18" s="90">
        <f>'INST. INC'!E61</f>
        <v/>
      </c>
      <c r="BM18" s="90">
        <f>'INST. INC'!E62</f>
        <v/>
      </c>
      <c r="BN18" s="90">
        <f>'INST. INC'!E63</f>
        <v/>
      </c>
      <c r="BO18" s="90">
        <f>'INST. INC'!E64</f>
        <v/>
      </c>
      <c r="BP18" s="90">
        <f>'INST. INC'!E65</f>
        <v/>
      </c>
      <c r="BQ18" s="90">
        <f>'INST. INC'!E66</f>
        <v/>
      </c>
      <c r="BR18" s="90">
        <f>'INST. INC'!E67</f>
        <v/>
      </c>
      <c r="BS18" s="90">
        <f>'INST. INC'!E68</f>
        <v/>
      </c>
      <c r="BT18" s="90">
        <f>'INST. INC'!E69</f>
        <v/>
      </c>
      <c r="BU18" s="90">
        <f>'INST. INC'!E70</f>
        <v/>
      </c>
      <c r="BV18" s="90">
        <f>'INST. INC'!E71</f>
        <v/>
      </c>
      <c r="BW18" s="90">
        <f>'INST. INC'!E72</f>
        <v/>
      </c>
      <c r="BX18" s="90">
        <f>'INST. INC'!E73</f>
        <v/>
      </c>
      <c r="BY18" s="90">
        <f>'INST. INC'!E74</f>
        <v/>
      </c>
      <c r="BZ18" s="90">
        <f>'INST. INC'!E75</f>
        <v/>
      </c>
      <c r="CA18" s="90">
        <f>'INST. INC'!E76</f>
        <v/>
      </c>
    </row>
    <row r="19">
      <c r="A19" s="60" t="n"/>
      <c r="B19" s="60" t="inlineStr">
        <is>
          <t>1030-1070-240</t>
        </is>
      </c>
      <c r="C19" s="60" t="inlineStr">
        <is>
          <t>INSTALAÇÕES ELÉTRICAS</t>
        </is>
      </c>
      <c r="D19" s="61">
        <f>'INST. ELÉTRICA'!$K$5</f>
        <v/>
      </c>
      <c r="E19" s="50">
        <f>SUM(H19:CA19)</f>
        <v/>
      </c>
      <c r="F19" s="50">
        <f>IF(D19="","",D19-E19)</f>
        <v/>
      </c>
      <c r="H19" s="90">
        <f>'INST. ELÉTRICA'!E5</f>
        <v/>
      </c>
      <c r="I19" s="90">
        <f>'INST. ELÉTRICA'!E6</f>
        <v/>
      </c>
      <c r="J19" s="90">
        <f>'INST. ELÉTRICA'!E7</f>
        <v/>
      </c>
      <c r="K19" s="90">
        <f>'INST. ELÉTRICA'!E8</f>
        <v/>
      </c>
      <c r="L19" s="90">
        <f>'INST. ELÉTRICA'!E9</f>
        <v/>
      </c>
      <c r="M19" s="90">
        <f>'INST. ELÉTRICA'!E10</f>
        <v/>
      </c>
      <c r="N19" s="90">
        <f>'INST. ELÉTRICA'!E11</f>
        <v/>
      </c>
      <c r="O19" s="90">
        <f>'INST. ELÉTRICA'!E12</f>
        <v/>
      </c>
      <c r="P19" s="90">
        <f>'INST. ELÉTRICA'!E13</f>
        <v/>
      </c>
      <c r="Q19" s="90">
        <f>'INST. ELÉTRICA'!E14</f>
        <v/>
      </c>
      <c r="R19" s="90">
        <f>'INST. ELÉTRICA'!E15</f>
        <v/>
      </c>
      <c r="S19" s="90">
        <f>'INST. ELÉTRICA'!E16</f>
        <v/>
      </c>
      <c r="T19" s="90">
        <f>'INST. ELÉTRICA'!E17</f>
        <v/>
      </c>
      <c r="U19" s="90">
        <f>'INST. ELÉTRICA'!E18</f>
        <v/>
      </c>
      <c r="V19" s="90">
        <f>'INST. ELÉTRICA'!E19</f>
        <v/>
      </c>
      <c r="W19" s="90">
        <f>'INST. ELÉTRICA'!E20</f>
        <v/>
      </c>
      <c r="X19" s="90">
        <f>'INST. ELÉTRICA'!E21</f>
        <v/>
      </c>
      <c r="Y19" s="90">
        <f>'INST. ELÉTRICA'!E22</f>
        <v/>
      </c>
      <c r="Z19" s="90">
        <f>'INST. ELÉTRICA'!E23</f>
        <v/>
      </c>
      <c r="AA19" s="90">
        <f>'INST. ELÉTRICA'!E24</f>
        <v/>
      </c>
      <c r="AB19" s="90">
        <f>'INST. ELÉTRICA'!E25</f>
        <v/>
      </c>
      <c r="AC19" s="90">
        <f>'INST. ELÉTRICA'!E26</f>
        <v/>
      </c>
      <c r="AD19" s="90">
        <f>'INST. ELÉTRICA'!E27</f>
        <v/>
      </c>
      <c r="AE19" s="90">
        <f>'INST. ELÉTRICA'!E28</f>
        <v/>
      </c>
      <c r="AF19" s="90">
        <f>'INST. ELÉTRICA'!E29</f>
        <v/>
      </c>
      <c r="AG19" s="90">
        <f>'INST. ELÉTRICA'!E30</f>
        <v/>
      </c>
      <c r="AH19" s="90">
        <f>'INST. ELÉTRICA'!E31</f>
        <v/>
      </c>
      <c r="AI19" s="90">
        <f>'INST. ELÉTRICA'!E32</f>
        <v/>
      </c>
      <c r="AJ19" s="90">
        <f>'INST. ELÉTRICA'!E33</f>
        <v/>
      </c>
      <c r="AK19" s="90">
        <f>'INST. ELÉTRICA'!E34</f>
        <v/>
      </c>
      <c r="AL19" s="90">
        <f>'INST. ELÉTRICA'!E35</f>
        <v/>
      </c>
      <c r="AM19" s="90">
        <f>'INST. ELÉTRICA'!E36</f>
        <v/>
      </c>
      <c r="AN19" s="90">
        <f>'INST. ELÉTRICA'!E37</f>
        <v/>
      </c>
      <c r="AO19" s="90">
        <f>'INST. ELÉTRICA'!E38</f>
        <v/>
      </c>
      <c r="AP19" s="90">
        <f>'INST. ELÉTRICA'!E39</f>
        <v/>
      </c>
      <c r="AQ19" s="90">
        <f>'INST. ELÉTRICA'!E40</f>
        <v/>
      </c>
      <c r="AR19" s="90">
        <f>'INST. ELÉTRICA'!E41</f>
        <v/>
      </c>
      <c r="AS19" s="90">
        <f>'INST. ELÉTRICA'!E42</f>
        <v/>
      </c>
      <c r="AT19" s="90">
        <f>'INST. ELÉTRICA'!E43</f>
        <v/>
      </c>
      <c r="AU19" s="90">
        <f>'INST. ELÉTRICA'!E44</f>
        <v/>
      </c>
      <c r="AV19" s="90">
        <f>'INST. ELÉTRICA'!E45</f>
        <v/>
      </c>
      <c r="AW19" s="90">
        <f>'INST. ELÉTRICA'!E46</f>
        <v/>
      </c>
      <c r="AX19" s="90">
        <f>'INST. ELÉTRICA'!E47</f>
        <v/>
      </c>
      <c r="AY19" s="90">
        <f>'INST. ELÉTRICA'!E48</f>
        <v/>
      </c>
      <c r="AZ19" s="90">
        <f>'INST. ELÉTRICA'!E49</f>
        <v/>
      </c>
      <c r="BA19" s="90">
        <f>'INST. ELÉTRICA'!E50</f>
        <v/>
      </c>
      <c r="BB19" s="90">
        <f>'INST. ELÉTRICA'!E51</f>
        <v/>
      </c>
      <c r="BC19" s="90">
        <f>'INST. ELÉTRICA'!E52</f>
        <v/>
      </c>
      <c r="BD19" s="90">
        <f>'INST. ELÉTRICA'!E53</f>
        <v/>
      </c>
      <c r="BE19" s="90">
        <f>'INST. ELÉTRICA'!E54</f>
        <v/>
      </c>
      <c r="BF19" s="90">
        <f>'INST. ELÉTRICA'!E55</f>
        <v/>
      </c>
      <c r="BG19" s="90">
        <f>'INST. ELÉTRICA'!E56</f>
        <v/>
      </c>
      <c r="BH19" s="90">
        <f>'INST. ELÉTRICA'!E57</f>
        <v/>
      </c>
      <c r="BI19" s="90">
        <f>'INST. ELÉTRICA'!E58</f>
        <v/>
      </c>
      <c r="BJ19" s="90">
        <f>'INST. ELÉTRICA'!E59</f>
        <v/>
      </c>
      <c r="BK19" s="90">
        <f>'INST. ELÉTRICA'!E60</f>
        <v/>
      </c>
      <c r="BL19" s="90">
        <f>'INST. ELÉTRICA'!E61</f>
        <v/>
      </c>
      <c r="BM19" s="90">
        <f>'INST. ELÉTRICA'!E62</f>
        <v/>
      </c>
      <c r="BN19" s="90">
        <f>'INST. ELÉTRICA'!E63</f>
        <v/>
      </c>
      <c r="BO19" s="90">
        <f>'INST. ELÉTRICA'!E64</f>
        <v/>
      </c>
      <c r="BP19" s="90">
        <f>'INST. ELÉTRICA'!E65</f>
        <v/>
      </c>
      <c r="BQ19" s="90">
        <f>'INST. ELÉTRICA'!E66</f>
        <v/>
      </c>
      <c r="BR19" s="90">
        <f>'INST. ELÉTRICA'!E67</f>
        <v/>
      </c>
      <c r="BS19" s="90">
        <f>'INST. ELÉTRICA'!E68</f>
        <v/>
      </c>
      <c r="BT19" s="90">
        <f>'INST. ELÉTRICA'!E69</f>
        <v/>
      </c>
      <c r="BU19" s="90">
        <f>'INST. ELÉTRICA'!E70</f>
        <v/>
      </c>
      <c r="BV19" s="90">
        <f>'INST. ELÉTRICA'!E71</f>
        <v/>
      </c>
      <c r="BW19" s="90">
        <f>'INST. ELÉTRICA'!E72</f>
        <v/>
      </c>
      <c r="BX19" s="90">
        <f>'INST. ELÉTRICA'!E73</f>
        <v/>
      </c>
      <c r="BY19" s="90">
        <f>'INST. ELÉTRICA'!E74</f>
        <v/>
      </c>
      <c r="BZ19" s="90">
        <f>'INST. ELÉTRICA'!E75</f>
        <v/>
      </c>
      <c r="CA19" s="90">
        <f>'INST. ELÉTRICA'!E76</f>
        <v/>
      </c>
    </row>
    <row r="20">
      <c r="A20" s="60" t="n"/>
      <c r="B20" s="60" t="inlineStr">
        <is>
          <t>1030-1070-270</t>
        </is>
      </c>
      <c r="C20" s="60" t="inlineStr">
        <is>
          <t>INSTALAÇÕES ESPECIAIS</t>
        </is>
      </c>
      <c r="D20" s="61">
        <f>'INST. ESP'!$K$5</f>
        <v/>
      </c>
      <c r="E20" s="50">
        <f>SUM(H20:CA20)</f>
        <v/>
      </c>
      <c r="F20" s="50">
        <f>IF(D20="","",D20-E20)</f>
        <v/>
      </c>
      <c r="H20" s="90">
        <f>'INST. ESP'!E5</f>
        <v/>
      </c>
      <c r="I20" s="90">
        <f>'INST. ESP'!E6</f>
        <v/>
      </c>
      <c r="J20" s="90">
        <f>'INST. ESP'!E7</f>
        <v/>
      </c>
      <c r="K20" s="90">
        <f>'INST. ESP'!E8</f>
        <v/>
      </c>
      <c r="L20" s="90">
        <f>'INST. ESP'!E9</f>
        <v/>
      </c>
      <c r="M20" s="90">
        <f>'INST. ESP'!E10</f>
        <v/>
      </c>
      <c r="N20" s="90">
        <f>'INST. ESP'!E11</f>
        <v/>
      </c>
      <c r="O20" s="90">
        <f>'INST. ESP'!E12</f>
        <v/>
      </c>
      <c r="P20" s="90">
        <f>'INST. ESP'!E13</f>
        <v/>
      </c>
      <c r="Q20" s="90">
        <f>'INST. ESP'!E14</f>
        <v/>
      </c>
      <c r="R20" s="90">
        <f>'INST. ESP'!E15</f>
        <v/>
      </c>
      <c r="S20" s="90">
        <f>'INST. ESP'!E16</f>
        <v/>
      </c>
      <c r="T20" s="90">
        <f>'INST. ESP'!E17</f>
        <v/>
      </c>
      <c r="U20" s="90">
        <f>'INST. ESP'!E18</f>
        <v/>
      </c>
      <c r="V20" s="90">
        <f>'INST. ESP'!E19</f>
        <v/>
      </c>
      <c r="W20" s="90">
        <f>'INST. ESP'!E20</f>
        <v/>
      </c>
      <c r="X20" s="90">
        <f>'INST. ESP'!E21</f>
        <v/>
      </c>
      <c r="Y20" s="90">
        <f>'INST. ESP'!E22</f>
        <v/>
      </c>
      <c r="Z20" s="90">
        <f>'INST. ESP'!E23</f>
        <v/>
      </c>
      <c r="AA20" s="90">
        <f>'INST. ESP'!E24</f>
        <v/>
      </c>
      <c r="AB20" s="90">
        <f>'INST. ESP'!E25</f>
        <v/>
      </c>
      <c r="AC20" s="90">
        <f>'INST. ESP'!E26</f>
        <v/>
      </c>
      <c r="AD20" s="90">
        <f>'INST. ESP'!E27</f>
        <v/>
      </c>
      <c r="AE20" s="90">
        <f>'INST. ESP'!E28</f>
        <v/>
      </c>
      <c r="AF20" s="90">
        <f>'INST. ESP'!E29</f>
        <v/>
      </c>
      <c r="AG20" s="90">
        <f>'INST. ESP'!E30</f>
        <v/>
      </c>
      <c r="AH20" s="90">
        <f>'INST. ESP'!E31</f>
        <v/>
      </c>
      <c r="AI20" s="90">
        <f>'INST. ESP'!E32</f>
        <v/>
      </c>
      <c r="AJ20" s="90">
        <f>'INST. ESP'!E33</f>
        <v/>
      </c>
      <c r="AK20" s="90">
        <f>'INST. ESP'!E34</f>
        <v/>
      </c>
      <c r="AL20" s="90">
        <f>'INST. ESP'!E35</f>
        <v/>
      </c>
      <c r="AM20" s="90">
        <f>'INST. ESP'!E36</f>
        <v/>
      </c>
      <c r="AN20" s="90">
        <f>'INST. ESP'!E37</f>
        <v/>
      </c>
      <c r="AO20" s="90">
        <f>'INST. ESP'!E38</f>
        <v/>
      </c>
      <c r="AP20" s="90">
        <f>'INST. ESP'!E39</f>
        <v/>
      </c>
      <c r="AQ20" s="90">
        <f>'INST. ESP'!E40</f>
        <v/>
      </c>
      <c r="AR20" s="90">
        <f>'INST. ESP'!E41</f>
        <v/>
      </c>
      <c r="AS20" s="90">
        <f>'INST. ESP'!E42</f>
        <v/>
      </c>
      <c r="AT20" s="90">
        <f>'INST. ESP'!E43</f>
        <v/>
      </c>
      <c r="AU20" s="90">
        <f>'INST. ESP'!E44</f>
        <v/>
      </c>
      <c r="AV20" s="90">
        <f>'INST. ESP'!E45</f>
        <v/>
      </c>
      <c r="AW20" s="90">
        <f>'INST. ESP'!E46</f>
        <v/>
      </c>
      <c r="AX20" s="90">
        <f>'INST. ESP'!E47</f>
        <v/>
      </c>
      <c r="AY20" s="90">
        <f>'INST. ESP'!E48</f>
        <v/>
      </c>
      <c r="AZ20" s="90">
        <f>'INST. ESP'!E49</f>
        <v/>
      </c>
      <c r="BA20" s="90">
        <f>'INST. ESP'!E50</f>
        <v/>
      </c>
      <c r="BB20" s="90">
        <f>'INST. ESP'!E51</f>
        <v/>
      </c>
      <c r="BC20" s="90">
        <f>'INST. ESP'!E52</f>
        <v/>
      </c>
      <c r="BD20" s="90">
        <f>'INST. ESP'!E53</f>
        <v/>
      </c>
      <c r="BE20" s="90">
        <f>'INST. ESP'!E54</f>
        <v/>
      </c>
      <c r="BF20" s="90">
        <f>'INST. ESP'!E55</f>
        <v/>
      </c>
      <c r="BG20" s="90">
        <f>'INST. ESP'!E56</f>
        <v/>
      </c>
      <c r="BH20" s="90">
        <f>'INST. ESP'!E57</f>
        <v/>
      </c>
      <c r="BI20" s="90">
        <f>'INST. ESP'!E58</f>
        <v/>
      </c>
      <c r="BJ20" s="90">
        <f>'INST. ESP'!E59</f>
        <v/>
      </c>
      <c r="BK20" s="90">
        <f>'INST. ESP'!E60</f>
        <v/>
      </c>
      <c r="BL20" s="90">
        <f>'INST. ESP'!E61</f>
        <v/>
      </c>
      <c r="BM20" s="90">
        <f>'INST. ESP'!E62</f>
        <v/>
      </c>
      <c r="BN20" s="90">
        <f>'INST. ESP'!E63</f>
        <v/>
      </c>
      <c r="BO20" s="90">
        <f>'INST. ESP'!E64</f>
        <v/>
      </c>
      <c r="BP20" s="90">
        <f>'INST. ESP'!E65</f>
        <v/>
      </c>
      <c r="BQ20" s="90">
        <f>'INST. ESP'!E66</f>
        <v/>
      </c>
      <c r="BR20" s="90">
        <f>'INST. ESP'!E67</f>
        <v/>
      </c>
      <c r="BS20" s="90">
        <f>'INST. ESP'!E68</f>
        <v/>
      </c>
      <c r="BT20" s="90">
        <f>'INST. ESP'!E69</f>
        <v/>
      </c>
      <c r="BU20" s="90">
        <f>'INST. ESP'!E70</f>
        <v/>
      </c>
      <c r="BV20" s="90">
        <f>'INST. ESP'!E71</f>
        <v/>
      </c>
      <c r="BW20" s="90">
        <f>'INST. ESP'!E72</f>
        <v/>
      </c>
      <c r="BX20" s="90">
        <f>'INST. ESP'!E73</f>
        <v/>
      </c>
      <c r="BY20" s="90">
        <f>'INST. ESP'!E74</f>
        <v/>
      </c>
      <c r="BZ20" s="90">
        <f>'INST. ESP'!E75</f>
        <v/>
      </c>
      <c r="CA20" s="90">
        <f>'INST. ESP'!E76</f>
        <v/>
      </c>
    </row>
    <row r="21">
      <c r="A21" s="60" t="n"/>
      <c r="B21" s="60" t="inlineStr">
        <is>
          <t>1030-1070-250</t>
        </is>
      </c>
      <c r="C21" s="60" t="inlineStr">
        <is>
          <t>INSTALAÇÕES HIDROSANITÁRIAS</t>
        </is>
      </c>
      <c r="D21" s="61">
        <f>'INST. HIDRO'!$K$5</f>
        <v/>
      </c>
      <c r="E21" s="50">
        <f>SUM(H21:CA21)</f>
        <v/>
      </c>
      <c r="F21" s="50">
        <f>IF(D21="","",D21-E21)</f>
        <v/>
      </c>
      <c r="H21" s="90">
        <f>'INST. HIDRO'!E5</f>
        <v/>
      </c>
      <c r="I21" s="90">
        <f>'INST. HIDRO'!E6</f>
        <v/>
      </c>
      <c r="J21" s="90">
        <f>'INST. HIDRO'!E7</f>
        <v/>
      </c>
      <c r="K21" s="90">
        <f>'INST. HIDRO'!E8</f>
        <v/>
      </c>
      <c r="L21" s="90">
        <f>'INST. HIDRO'!E9</f>
        <v/>
      </c>
      <c r="M21" s="90">
        <f>'INST. HIDRO'!E10</f>
        <v/>
      </c>
      <c r="N21" s="90">
        <f>'INST. HIDRO'!E11</f>
        <v/>
      </c>
      <c r="O21" s="90">
        <f>'INST. HIDRO'!E12</f>
        <v/>
      </c>
      <c r="P21" s="90">
        <f>'INST. HIDRO'!E13</f>
        <v/>
      </c>
      <c r="Q21" s="90">
        <f>'INST. HIDRO'!E14</f>
        <v/>
      </c>
      <c r="R21" s="90">
        <f>'INST. HIDRO'!E15</f>
        <v/>
      </c>
      <c r="S21" s="90">
        <f>'INST. HIDRO'!E16</f>
        <v/>
      </c>
      <c r="T21" s="90">
        <f>'INST. HIDRO'!E17</f>
        <v/>
      </c>
      <c r="U21" s="90">
        <f>'INST. HIDRO'!E18</f>
        <v/>
      </c>
      <c r="V21" s="90">
        <f>'INST. HIDRO'!E19</f>
        <v/>
      </c>
      <c r="W21" s="90">
        <f>'INST. HIDRO'!E20</f>
        <v/>
      </c>
      <c r="X21" s="90">
        <f>'INST. HIDRO'!E21</f>
        <v/>
      </c>
      <c r="Y21" s="90">
        <f>'INST. HIDRO'!E22</f>
        <v/>
      </c>
      <c r="Z21" s="90">
        <f>'INST. HIDRO'!E23</f>
        <v/>
      </c>
      <c r="AA21" s="90">
        <f>'INST. HIDRO'!E24</f>
        <v/>
      </c>
      <c r="AB21" s="90">
        <f>'INST. HIDRO'!E25</f>
        <v/>
      </c>
      <c r="AC21" s="90">
        <f>'INST. HIDRO'!E26</f>
        <v/>
      </c>
      <c r="AD21" s="90">
        <f>'INST. HIDRO'!E27</f>
        <v/>
      </c>
      <c r="AE21" s="90">
        <f>'INST. HIDRO'!E28</f>
        <v/>
      </c>
      <c r="AF21" s="90">
        <f>'INST. HIDRO'!E29</f>
        <v/>
      </c>
      <c r="AG21" s="90">
        <f>'INST. HIDRO'!E30</f>
        <v/>
      </c>
      <c r="AH21" s="90">
        <f>'INST. HIDRO'!E31</f>
        <v/>
      </c>
      <c r="AI21" s="90">
        <f>'INST. HIDRO'!E32</f>
        <v/>
      </c>
      <c r="AJ21" s="90">
        <f>'INST. HIDRO'!E33</f>
        <v/>
      </c>
      <c r="AK21" s="90">
        <f>'INST. HIDRO'!E34</f>
        <v/>
      </c>
      <c r="AL21" s="90">
        <f>'INST. HIDRO'!E35</f>
        <v/>
      </c>
      <c r="AM21" s="90">
        <f>'INST. HIDRO'!E36</f>
        <v/>
      </c>
      <c r="AN21" s="90">
        <f>'INST. HIDRO'!E37</f>
        <v/>
      </c>
      <c r="AO21" s="90">
        <f>'INST. HIDRO'!E38</f>
        <v/>
      </c>
      <c r="AP21" s="90">
        <f>'INST. HIDRO'!E39</f>
        <v/>
      </c>
      <c r="AQ21" s="90">
        <f>'INST. HIDRO'!E40</f>
        <v/>
      </c>
      <c r="AR21" s="90">
        <f>'INST. HIDRO'!E41</f>
        <v/>
      </c>
      <c r="AS21" s="90">
        <f>'INST. HIDRO'!E42</f>
        <v/>
      </c>
      <c r="AT21" s="90">
        <f>'INST. HIDRO'!E43</f>
        <v/>
      </c>
      <c r="AU21" s="90">
        <f>'INST. HIDRO'!E44</f>
        <v/>
      </c>
      <c r="AV21" s="90">
        <f>'INST. HIDRO'!E45</f>
        <v/>
      </c>
      <c r="AW21" s="90">
        <f>'INST. HIDRO'!E46</f>
        <v/>
      </c>
      <c r="AX21" s="90">
        <f>'INST. HIDRO'!E47</f>
        <v/>
      </c>
      <c r="AY21" s="90">
        <f>'INST. HIDRO'!E48</f>
        <v/>
      </c>
      <c r="AZ21" s="90">
        <f>'INST. HIDRO'!E49</f>
        <v/>
      </c>
      <c r="BA21" s="90">
        <f>'INST. HIDRO'!E50</f>
        <v/>
      </c>
      <c r="BB21" s="90">
        <f>'INST. HIDRO'!E51</f>
        <v/>
      </c>
      <c r="BC21" s="90">
        <f>'INST. HIDRO'!E52</f>
        <v/>
      </c>
      <c r="BD21" s="90">
        <f>'INST. HIDRO'!E53</f>
        <v/>
      </c>
      <c r="BE21" s="90">
        <f>'INST. HIDRO'!E54</f>
        <v/>
      </c>
      <c r="BF21" s="90">
        <f>'INST. HIDRO'!E55</f>
        <v/>
      </c>
      <c r="BG21" s="90">
        <f>'INST. HIDRO'!E56</f>
        <v/>
      </c>
      <c r="BH21" s="90">
        <f>'INST. HIDRO'!E57</f>
        <v/>
      </c>
      <c r="BI21" s="90">
        <f>'INST. HIDRO'!E58</f>
        <v/>
      </c>
      <c r="BJ21" s="90">
        <f>'INST. HIDRO'!E59</f>
        <v/>
      </c>
      <c r="BK21" s="90">
        <f>'INST. HIDRO'!E60</f>
        <v/>
      </c>
      <c r="BL21" s="90">
        <f>'INST. HIDRO'!E61</f>
        <v/>
      </c>
      <c r="BM21" s="90">
        <f>'INST. HIDRO'!E62</f>
        <v/>
      </c>
      <c r="BN21" s="90">
        <f>'INST. HIDRO'!E63</f>
        <v/>
      </c>
      <c r="BO21" s="90">
        <f>'INST. HIDRO'!E64</f>
        <v/>
      </c>
      <c r="BP21" s="90">
        <f>'INST. HIDRO'!E65</f>
        <v/>
      </c>
      <c r="BQ21" s="90">
        <f>'INST. HIDRO'!E66</f>
        <v/>
      </c>
      <c r="BR21" s="90">
        <f>'INST. HIDRO'!E67</f>
        <v/>
      </c>
      <c r="BS21" s="90">
        <f>'INST. HIDRO'!E68</f>
        <v/>
      </c>
      <c r="BT21" s="90">
        <f>'INST. HIDRO'!E69</f>
        <v/>
      </c>
      <c r="BU21" s="90">
        <f>'INST. HIDRO'!E70</f>
        <v/>
      </c>
      <c r="BV21" s="90">
        <f>'INST. HIDRO'!E71</f>
        <v/>
      </c>
      <c r="BW21" s="90">
        <f>'INST. HIDRO'!E72</f>
        <v/>
      </c>
      <c r="BX21" s="90">
        <f>'INST. HIDRO'!E73</f>
        <v/>
      </c>
      <c r="BY21" s="90">
        <f>'INST. HIDRO'!E74</f>
        <v/>
      </c>
      <c r="BZ21" s="90">
        <f>'INST. HIDRO'!E75</f>
        <v/>
      </c>
      <c r="CA21" s="90">
        <f>'INST. HIDRO'!E76</f>
        <v/>
      </c>
    </row>
    <row r="22">
      <c r="A22" s="60" t="n"/>
      <c r="B22" s="60" t="inlineStr">
        <is>
          <t>1030-1070-130</t>
        </is>
      </c>
      <c r="C22" s="60" t="inlineStr">
        <is>
          <t>LEVANTAMENTO TOPOGRÁFICO</t>
        </is>
      </c>
      <c r="E22" s="50">
        <f>SUM(H22:CA22)</f>
        <v/>
      </c>
      <c r="F22" s="50">
        <f>IF(D22="","",D22-E22)</f>
        <v/>
      </c>
    </row>
    <row r="23">
      <c r="A23" s="60" t="n"/>
      <c r="B23" s="60" t="inlineStr">
        <is>
          <t>1030-1070-410</t>
        </is>
      </c>
      <c r="C23" s="60" t="inlineStr">
        <is>
          <t>LOUÇAS SANITÁRIAS</t>
        </is>
      </c>
      <c r="D23" s="61">
        <f>'LOUÇAS'!$K$5</f>
        <v/>
      </c>
      <c r="E23" s="50">
        <f>SUM(H23:CA23)</f>
        <v/>
      </c>
      <c r="F23" s="50">
        <f>IF(D23="","",D23-E23)</f>
        <v/>
      </c>
      <c r="H23" s="90">
        <f>'LOUÇAS'!E5</f>
        <v/>
      </c>
      <c r="I23" s="90">
        <f>'LOUÇAS'!E6</f>
        <v/>
      </c>
      <c r="J23" s="90">
        <f>'LOUÇAS'!E7</f>
        <v/>
      </c>
      <c r="K23" s="90">
        <f>'LOUÇAS'!E8</f>
        <v/>
      </c>
      <c r="L23" s="90">
        <f>'LOUÇAS'!E9</f>
        <v/>
      </c>
      <c r="M23" s="90">
        <f>'LOUÇAS'!E10</f>
        <v/>
      </c>
      <c r="N23" s="90">
        <f>'LOUÇAS'!E11</f>
        <v/>
      </c>
      <c r="O23" s="90">
        <f>'LOUÇAS'!E12</f>
        <v/>
      </c>
      <c r="P23" s="90">
        <f>'LOUÇAS'!E13</f>
        <v/>
      </c>
      <c r="Q23" s="90">
        <f>'LOUÇAS'!E14</f>
        <v/>
      </c>
      <c r="R23" s="90">
        <f>'LOUÇAS'!E15</f>
        <v/>
      </c>
      <c r="S23" s="90">
        <f>'LOUÇAS'!E16</f>
        <v/>
      </c>
      <c r="T23" s="90">
        <f>'LOUÇAS'!E17</f>
        <v/>
      </c>
      <c r="U23" s="90">
        <f>'LOUÇAS'!E18</f>
        <v/>
      </c>
      <c r="V23" s="90">
        <f>'LOUÇAS'!E19</f>
        <v/>
      </c>
      <c r="W23" s="90">
        <f>'LOUÇAS'!E20</f>
        <v/>
      </c>
      <c r="X23" s="90">
        <f>'LOUÇAS'!E21</f>
        <v/>
      </c>
      <c r="Y23" s="90">
        <f>'LOUÇAS'!E22</f>
        <v/>
      </c>
      <c r="Z23" s="90">
        <f>'LOUÇAS'!E23</f>
        <v/>
      </c>
      <c r="AA23" s="90">
        <f>'LOUÇAS'!E24</f>
        <v/>
      </c>
      <c r="AB23" s="90">
        <f>'LOUÇAS'!E25</f>
        <v/>
      </c>
      <c r="AC23" s="90">
        <f>'LOUÇAS'!E26</f>
        <v/>
      </c>
      <c r="AD23" s="90">
        <f>'LOUÇAS'!E27</f>
        <v/>
      </c>
      <c r="AE23" s="90">
        <f>'LOUÇAS'!E28</f>
        <v/>
      </c>
      <c r="AF23" s="90">
        <f>'LOUÇAS'!E29</f>
        <v/>
      </c>
      <c r="AG23" s="90">
        <f>'LOUÇAS'!E30</f>
        <v/>
      </c>
      <c r="AH23" s="90">
        <f>'LOUÇAS'!E31</f>
        <v/>
      </c>
      <c r="AI23" s="90">
        <f>'LOUÇAS'!E32</f>
        <v/>
      </c>
      <c r="AJ23" s="90">
        <f>'LOUÇAS'!E33</f>
        <v/>
      </c>
      <c r="AK23" s="90">
        <f>'LOUÇAS'!E34</f>
        <v/>
      </c>
      <c r="AL23" s="90">
        <f>'LOUÇAS'!E35</f>
        <v/>
      </c>
      <c r="AM23" s="90">
        <f>'LOUÇAS'!E36</f>
        <v/>
      </c>
      <c r="AN23" s="90">
        <f>'LOUÇAS'!E37</f>
        <v/>
      </c>
      <c r="AO23" s="90">
        <f>'LOUÇAS'!E38</f>
        <v/>
      </c>
      <c r="AP23" s="90">
        <f>'LOUÇAS'!E39</f>
        <v/>
      </c>
      <c r="AQ23" s="90">
        <f>'LOUÇAS'!E40</f>
        <v/>
      </c>
      <c r="AR23" s="90">
        <f>'LOUÇAS'!E41</f>
        <v/>
      </c>
      <c r="AS23" s="90">
        <f>'LOUÇAS'!E42</f>
        <v/>
      </c>
      <c r="AT23" s="90">
        <f>'LOUÇAS'!E43</f>
        <v/>
      </c>
      <c r="AU23" s="90">
        <f>'LOUÇAS'!E44</f>
        <v/>
      </c>
      <c r="AV23" s="90">
        <f>'LOUÇAS'!E45</f>
        <v/>
      </c>
      <c r="AW23" s="90">
        <f>'LOUÇAS'!E46</f>
        <v/>
      </c>
      <c r="AX23" s="90">
        <f>'LOUÇAS'!E47</f>
        <v/>
      </c>
      <c r="AY23" s="90">
        <f>'LOUÇAS'!E48</f>
        <v/>
      </c>
      <c r="AZ23" s="90">
        <f>'LOUÇAS'!E49</f>
        <v/>
      </c>
      <c r="BA23" s="90">
        <f>'LOUÇAS'!E50</f>
        <v/>
      </c>
      <c r="BB23" s="90">
        <f>'LOUÇAS'!E51</f>
        <v/>
      </c>
      <c r="BC23" s="90">
        <f>'LOUÇAS'!E52</f>
        <v/>
      </c>
      <c r="BD23" s="90">
        <f>'LOUÇAS'!E53</f>
        <v/>
      </c>
      <c r="BE23" s="90">
        <f>'LOUÇAS'!E54</f>
        <v/>
      </c>
      <c r="BF23" s="90">
        <f>'LOUÇAS'!E55</f>
        <v/>
      </c>
      <c r="BG23" s="90">
        <f>'LOUÇAS'!E56</f>
        <v/>
      </c>
      <c r="BH23" s="90">
        <f>'LOUÇAS'!E57</f>
        <v/>
      </c>
      <c r="BI23" s="90">
        <f>'LOUÇAS'!E58</f>
        <v/>
      </c>
      <c r="BJ23" s="90">
        <f>'LOUÇAS'!E59</f>
        <v/>
      </c>
      <c r="BK23" s="90">
        <f>'LOUÇAS'!E60</f>
        <v/>
      </c>
      <c r="BL23" s="90">
        <f>'LOUÇAS'!E61</f>
        <v/>
      </c>
      <c r="BM23" s="90">
        <f>'LOUÇAS'!E62</f>
        <v/>
      </c>
      <c r="BN23" s="90">
        <f>'LOUÇAS'!E63</f>
        <v/>
      </c>
      <c r="BO23" s="90">
        <f>'LOUÇAS'!E64</f>
        <v/>
      </c>
      <c r="BP23" s="90">
        <f>'LOUÇAS'!E65</f>
        <v/>
      </c>
      <c r="BQ23" s="90">
        <f>'LOUÇAS'!E66</f>
        <v/>
      </c>
      <c r="BR23" s="90">
        <f>'LOUÇAS'!E67</f>
        <v/>
      </c>
      <c r="BS23" s="90">
        <f>'LOUÇAS'!E68</f>
        <v/>
      </c>
      <c r="BT23" s="90">
        <f>'LOUÇAS'!E69</f>
        <v/>
      </c>
      <c r="BU23" s="90">
        <f>'LOUÇAS'!E70</f>
        <v/>
      </c>
      <c r="BV23" s="90">
        <f>'LOUÇAS'!E71</f>
        <v/>
      </c>
      <c r="BW23" s="90">
        <f>'LOUÇAS'!E72</f>
        <v/>
      </c>
      <c r="BX23" s="90">
        <f>'LOUÇAS'!E73</f>
        <v/>
      </c>
      <c r="BY23" s="90">
        <f>'LOUÇAS'!E74</f>
        <v/>
      </c>
      <c r="BZ23" s="90">
        <f>'LOUÇAS'!E75</f>
        <v/>
      </c>
      <c r="CA23" s="90">
        <f>'LOUÇAS'!E76</f>
        <v/>
      </c>
    </row>
    <row r="24">
      <c r="A24" s="60" t="n"/>
      <c r="B24" s="60" t="inlineStr">
        <is>
          <t>1030-1070-440</t>
        </is>
      </c>
      <c r="C24" s="60" t="inlineStr">
        <is>
          <t>LIMPEZA FINAL DE OBRA</t>
        </is>
      </c>
      <c r="D24" s="61">
        <f>'LIMPEZA'!$K$5</f>
        <v/>
      </c>
      <c r="E24" s="50">
        <f>SUM(H24:CA24)</f>
        <v/>
      </c>
      <c r="F24" s="50">
        <f>IF(D24="","",D24-E24)</f>
        <v/>
      </c>
      <c r="H24" s="90">
        <f>'LIMPEZA'!E5</f>
        <v/>
      </c>
      <c r="I24" s="90">
        <f>'LIMPEZA'!E6</f>
        <v/>
      </c>
      <c r="J24" s="90">
        <f>'LIMPEZA'!E7</f>
        <v/>
      </c>
      <c r="K24" s="90">
        <f>'LIMPEZA'!E8</f>
        <v/>
      </c>
      <c r="L24" s="90">
        <f>'LIMPEZA'!E9</f>
        <v/>
      </c>
      <c r="M24" s="90">
        <f>'LIMPEZA'!E10</f>
        <v/>
      </c>
      <c r="N24" s="90">
        <f>'LIMPEZA'!E11</f>
        <v/>
      </c>
      <c r="O24" s="90">
        <f>'LIMPEZA'!E12</f>
        <v/>
      </c>
      <c r="P24" s="90">
        <f>'LIMPEZA'!E13</f>
        <v/>
      </c>
      <c r="Q24" s="90">
        <f>'LIMPEZA'!E14</f>
        <v/>
      </c>
      <c r="R24" s="90">
        <f>'LIMPEZA'!E15</f>
        <v/>
      </c>
      <c r="S24" s="90">
        <f>'LIMPEZA'!E16</f>
        <v/>
      </c>
      <c r="T24" s="90">
        <f>'LIMPEZA'!E17</f>
        <v/>
      </c>
      <c r="U24" s="90">
        <f>'LIMPEZA'!E18</f>
        <v/>
      </c>
      <c r="V24" s="90">
        <f>'LIMPEZA'!E19</f>
        <v/>
      </c>
      <c r="W24" s="90">
        <f>'LIMPEZA'!E20</f>
        <v/>
      </c>
      <c r="X24" s="90">
        <f>'LIMPEZA'!E21</f>
        <v/>
      </c>
      <c r="Y24" s="90">
        <f>'LIMPEZA'!E22</f>
        <v/>
      </c>
      <c r="Z24" s="90">
        <f>'LIMPEZA'!E23</f>
        <v/>
      </c>
      <c r="AA24" s="90">
        <f>'LIMPEZA'!E24</f>
        <v/>
      </c>
      <c r="AB24" s="90">
        <f>'LIMPEZA'!E25</f>
        <v/>
      </c>
      <c r="AC24" s="90">
        <f>'LIMPEZA'!E26</f>
        <v/>
      </c>
      <c r="AD24" s="90">
        <f>'LIMPEZA'!E27</f>
        <v/>
      </c>
      <c r="AE24" s="90">
        <f>'LIMPEZA'!E28</f>
        <v/>
      </c>
      <c r="AF24" s="90">
        <f>'LIMPEZA'!E29</f>
        <v/>
      </c>
      <c r="AG24" s="90">
        <f>'LIMPEZA'!E30</f>
        <v/>
      </c>
      <c r="AH24" s="90">
        <f>'LIMPEZA'!E31</f>
        <v/>
      </c>
      <c r="AI24" s="90">
        <f>'LIMPEZA'!E32</f>
        <v/>
      </c>
      <c r="AJ24" s="90">
        <f>'LIMPEZA'!E33</f>
        <v/>
      </c>
      <c r="AK24" s="90">
        <f>'LIMPEZA'!E34</f>
        <v/>
      </c>
      <c r="AL24" s="90">
        <f>'LIMPEZA'!E35</f>
        <v/>
      </c>
      <c r="AM24" s="90">
        <f>'LIMPEZA'!E36</f>
        <v/>
      </c>
      <c r="AN24" s="90">
        <f>'LIMPEZA'!E37</f>
        <v/>
      </c>
      <c r="AO24" s="90">
        <f>'LIMPEZA'!E38</f>
        <v/>
      </c>
      <c r="AP24" s="90">
        <f>'LIMPEZA'!E39</f>
        <v/>
      </c>
      <c r="AQ24" s="90">
        <f>'LIMPEZA'!E40</f>
        <v/>
      </c>
      <c r="AR24" s="90">
        <f>'LIMPEZA'!E41</f>
        <v/>
      </c>
      <c r="AS24" s="90">
        <f>'LIMPEZA'!E42</f>
        <v/>
      </c>
      <c r="AT24" s="90">
        <f>'LIMPEZA'!E43</f>
        <v/>
      </c>
      <c r="AU24" s="90">
        <f>'LIMPEZA'!E44</f>
        <v/>
      </c>
      <c r="AV24" s="90">
        <f>'LIMPEZA'!E45</f>
        <v/>
      </c>
      <c r="AW24" s="90">
        <f>'LIMPEZA'!E46</f>
        <v/>
      </c>
      <c r="AX24" s="90">
        <f>'LIMPEZA'!E47</f>
        <v/>
      </c>
      <c r="AY24" s="90">
        <f>'LIMPEZA'!E48</f>
        <v/>
      </c>
      <c r="AZ24" s="90">
        <f>'LIMPEZA'!E49</f>
        <v/>
      </c>
      <c r="BA24" s="90">
        <f>'LIMPEZA'!E50</f>
        <v/>
      </c>
      <c r="BB24" s="90">
        <f>'LIMPEZA'!E51</f>
        <v/>
      </c>
      <c r="BC24" s="90">
        <f>'LIMPEZA'!E52</f>
        <v/>
      </c>
      <c r="BD24" s="90">
        <f>'LIMPEZA'!E53</f>
        <v/>
      </c>
      <c r="BE24" s="90">
        <f>'LIMPEZA'!E54</f>
        <v/>
      </c>
      <c r="BF24" s="90">
        <f>'LIMPEZA'!E55</f>
        <v/>
      </c>
      <c r="BG24" s="90">
        <f>'LIMPEZA'!E56</f>
        <v/>
      </c>
      <c r="BH24" s="90">
        <f>'LIMPEZA'!E57</f>
        <v/>
      </c>
      <c r="BI24" s="90">
        <f>'LIMPEZA'!E58</f>
        <v/>
      </c>
      <c r="BJ24" s="90">
        <f>'LIMPEZA'!E59</f>
        <v/>
      </c>
      <c r="BK24" s="90">
        <f>'LIMPEZA'!E60</f>
        <v/>
      </c>
      <c r="BL24" s="90">
        <f>'LIMPEZA'!E61</f>
        <v/>
      </c>
      <c r="BM24" s="90">
        <f>'LIMPEZA'!E62</f>
        <v/>
      </c>
      <c r="BN24" s="90">
        <f>'LIMPEZA'!E63</f>
        <v/>
      </c>
      <c r="BO24" s="90">
        <f>'LIMPEZA'!E64</f>
        <v/>
      </c>
      <c r="BP24" s="90">
        <f>'LIMPEZA'!E65</f>
        <v/>
      </c>
      <c r="BQ24" s="90">
        <f>'LIMPEZA'!E66</f>
        <v/>
      </c>
      <c r="BR24" s="90">
        <f>'LIMPEZA'!E67</f>
        <v/>
      </c>
      <c r="BS24" s="90">
        <f>'LIMPEZA'!E68</f>
        <v/>
      </c>
      <c r="BT24" s="90">
        <f>'LIMPEZA'!E69</f>
        <v/>
      </c>
      <c r="BU24" s="90">
        <f>'LIMPEZA'!E70</f>
        <v/>
      </c>
      <c r="BV24" s="90">
        <f>'LIMPEZA'!E71</f>
        <v/>
      </c>
      <c r="BW24" s="90">
        <f>'LIMPEZA'!E72</f>
        <v/>
      </c>
      <c r="BX24" s="90">
        <f>'LIMPEZA'!E73</f>
        <v/>
      </c>
      <c r="BY24" s="90">
        <f>'LIMPEZA'!E74</f>
        <v/>
      </c>
      <c r="BZ24" s="90">
        <f>'LIMPEZA'!E75</f>
        <v/>
      </c>
      <c r="CA24" s="90">
        <f>'LIMPEZA'!E76</f>
        <v/>
      </c>
    </row>
    <row r="25">
      <c r="A25" s="60" t="n"/>
      <c r="B25" s="60" t="inlineStr">
        <is>
          <t>1030-1070-540</t>
        </is>
      </c>
      <c r="C25" s="60" t="inlineStr">
        <is>
          <t>MARCENARIA</t>
        </is>
      </c>
      <c r="D25" s="61">
        <f>'MARCENARIA'!$K$5</f>
        <v/>
      </c>
      <c r="E25" s="50">
        <f>SUM(H25:CA25)</f>
        <v/>
      </c>
      <c r="F25" s="50">
        <f>IF(D25="","",D25-E25)</f>
        <v/>
      </c>
      <c r="H25" s="90">
        <f>'MARCENARIA'!E5</f>
        <v/>
      </c>
      <c r="I25" s="90">
        <f>'MARCENARIA'!E6</f>
        <v/>
      </c>
      <c r="J25" s="90">
        <f>'MARCENARIA'!E7</f>
        <v/>
      </c>
      <c r="K25" s="90">
        <f>'MARCENARIA'!E8</f>
        <v/>
      </c>
      <c r="L25" s="90">
        <f>'MARCENARIA'!E9</f>
        <v/>
      </c>
      <c r="M25" s="90">
        <f>'MARCENARIA'!E10</f>
        <v/>
      </c>
      <c r="N25" s="90">
        <f>'MARCENARIA'!E11</f>
        <v/>
      </c>
      <c r="O25" s="90">
        <f>'MARCENARIA'!E12</f>
        <v/>
      </c>
      <c r="P25" s="90">
        <f>'MARCENARIA'!E13</f>
        <v/>
      </c>
      <c r="Q25" s="90">
        <f>'MARCENARIA'!E14</f>
        <v/>
      </c>
      <c r="R25" s="90">
        <f>'MARCENARIA'!E15</f>
        <v/>
      </c>
      <c r="S25" s="90">
        <f>'MARCENARIA'!E16</f>
        <v/>
      </c>
      <c r="T25" s="90">
        <f>'MARCENARIA'!E17</f>
        <v/>
      </c>
      <c r="U25" s="90">
        <f>'MARCENARIA'!E18</f>
        <v/>
      </c>
      <c r="V25" s="90">
        <f>'MARCENARIA'!E19</f>
        <v/>
      </c>
      <c r="W25" s="90">
        <f>'MARCENARIA'!E20</f>
        <v/>
      </c>
      <c r="X25" s="90">
        <f>'MARCENARIA'!E21</f>
        <v/>
      </c>
      <c r="Y25" s="90">
        <f>'MARCENARIA'!E22</f>
        <v/>
      </c>
      <c r="Z25" s="90">
        <f>'MARCENARIA'!E23</f>
        <v/>
      </c>
      <c r="AA25" s="90">
        <f>'MARCENARIA'!E24</f>
        <v/>
      </c>
      <c r="AB25" s="90">
        <f>'MARCENARIA'!E25</f>
        <v/>
      </c>
      <c r="AC25" s="90">
        <f>'MARCENARIA'!E26</f>
        <v/>
      </c>
      <c r="AD25" s="90">
        <f>'MARCENARIA'!E27</f>
        <v/>
      </c>
      <c r="AE25" s="90">
        <f>'MARCENARIA'!E28</f>
        <v/>
      </c>
      <c r="AF25" s="90">
        <f>'MARCENARIA'!E29</f>
        <v/>
      </c>
      <c r="AG25" s="90">
        <f>'MARCENARIA'!E30</f>
        <v/>
      </c>
      <c r="AH25" s="90">
        <f>'MARCENARIA'!E31</f>
        <v/>
      </c>
      <c r="AI25" s="90">
        <f>'MARCENARIA'!E32</f>
        <v/>
      </c>
      <c r="AJ25" s="90">
        <f>'MARCENARIA'!E33</f>
        <v/>
      </c>
      <c r="AK25" s="90">
        <f>'MARCENARIA'!E34</f>
        <v/>
      </c>
      <c r="AL25" s="90">
        <f>'MARCENARIA'!E35</f>
        <v/>
      </c>
      <c r="AM25" s="90">
        <f>'MARCENARIA'!E36</f>
        <v/>
      </c>
      <c r="AN25" s="90">
        <f>'MARCENARIA'!E37</f>
        <v/>
      </c>
      <c r="AO25" s="90">
        <f>'MARCENARIA'!E38</f>
        <v/>
      </c>
      <c r="AP25" s="90">
        <f>'MARCENARIA'!E39</f>
        <v/>
      </c>
      <c r="AQ25" s="90">
        <f>'MARCENARIA'!E40</f>
        <v/>
      </c>
      <c r="AR25" s="90">
        <f>'MARCENARIA'!E41</f>
        <v/>
      </c>
      <c r="AS25" s="90">
        <f>'MARCENARIA'!E42</f>
        <v/>
      </c>
      <c r="AT25" s="90">
        <f>'MARCENARIA'!E43</f>
        <v/>
      </c>
      <c r="AU25" s="90">
        <f>'MARCENARIA'!E44</f>
        <v/>
      </c>
      <c r="AV25" s="90">
        <f>'MARCENARIA'!E45</f>
        <v/>
      </c>
      <c r="AW25" s="90">
        <f>'MARCENARIA'!E46</f>
        <v/>
      </c>
      <c r="AX25" s="90">
        <f>'MARCENARIA'!E47</f>
        <v/>
      </c>
      <c r="AY25" s="90">
        <f>'MARCENARIA'!E48</f>
        <v/>
      </c>
      <c r="AZ25" s="90">
        <f>'MARCENARIA'!E49</f>
        <v/>
      </c>
      <c r="BA25" s="90">
        <f>'MARCENARIA'!E50</f>
        <v/>
      </c>
      <c r="BB25" s="90">
        <f>'MARCENARIA'!E51</f>
        <v/>
      </c>
      <c r="BC25" s="90">
        <f>'MARCENARIA'!E52</f>
        <v/>
      </c>
      <c r="BD25" s="90">
        <f>'MARCENARIA'!E53</f>
        <v/>
      </c>
      <c r="BE25" s="90">
        <f>'MARCENARIA'!E54</f>
        <v/>
      </c>
      <c r="BF25" s="90">
        <f>'MARCENARIA'!E55</f>
        <v/>
      </c>
      <c r="BG25" s="90">
        <f>'MARCENARIA'!E56</f>
        <v/>
      </c>
      <c r="BH25" s="90">
        <f>'MARCENARIA'!E57</f>
        <v/>
      </c>
      <c r="BI25" s="90">
        <f>'MARCENARIA'!E58</f>
        <v/>
      </c>
      <c r="BJ25" s="90">
        <f>'MARCENARIA'!E59</f>
        <v/>
      </c>
      <c r="BK25" s="90">
        <f>'MARCENARIA'!E60</f>
        <v/>
      </c>
      <c r="BL25" s="90">
        <f>'MARCENARIA'!E61</f>
        <v/>
      </c>
      <c r="BM25" s="90">
        <f>'MARCENARIA'!E62</f>
        <v/>
      </c>
      <c r="BN25" s="90">
        <f>'MARCENARIA'!E63</f>
        <v/>
      </c>
      <c r="BO25" s="90">
        <f>'MARCENARIA'!E64</f>
        <v/>
      </c>
      <c r="BP25" s="90">
        <f>'MARCENARIA'!E65</f>
        <v/>
      </c>
      <c r="BQ25" s="90">
        <f>'MARCENARIA'!E66</f>
        <v/>
      </c>
      <c r="BR25" s="90">
        <f>'MARCENARIA'!E67</f>
        <v/>
      </c>
      <c r="BS25" s="90">
        <f>'MARCENARIA'!E68</f>
        <v/>
      </c>
      <c r="BT25" s="90">
        <f>'MARCENARIA'!E69</f>
        <v/>
      </c>
      <c r="BU25" s="90">
        <f>'MARCENARIA'!E70</f>
        <v/>
      </c>
      <c r="BV25" s="90">
        <f>'MARCENARIA'!E71</f>
        <v/>
      </c>
      <c r="BW25" s="90">
        <f>'MARCENARIA'!E72</f>
        <v/>
      </c>
      <c r="BX25" s="90">
        <f>'MARCENARIA'!E73</f>
        <v/>
      </c>
      <c r="BY25" s="90">
        <f>'MARCENARIA'!E74</f>
        <v/>
      </c>
      <c r="BZ25" s="90">
        <f>'MARCENARIA'!E75</f>
        <v/>
      </c>
      <c r="CA25" s="90">
        <f>'MARCENARIA'!E76</f>
        <v/>
      </c>
    </row>
    <row r="26">
      <c r="A26" s="60" t="n"/>
      <c r="B26" s="60" t="inlineStr">
        <is>
          <t>1030-1070-430</t>
        </is>
      </c>
      <c r="C26" s="60" t="inlineStr">
        <is>
          <t>PAISAGISMO</t>
        </is>
      </c>
      <c r="D26" s="61">
        <f>'PAISAGISMO'!$K$5</f>
        <v/>
      </c>
      <c r="E26" s="50">
        <f>SUM(H26:CA26)</f>
        <v/>
      </c>
      <c r="F26" s="50">
        <f>IF(D26="","",D26-E26)</f>
        <v/>
      </c>
      <c r="H26" s="90">
        <f>'PAISAGISMO'!E5</f>
        <v/>
      </c>
      <c r="I26" s="90">
        <f>'PAISAGISMO'!E6</f>
        <v/>
      </c>
      <c r="J26" s="90">
        <f>'PAISAGISMO'!E7</f>
        <v/>
      </c>
      <c r="K26" s="90">
        <f>'PAISAGISMO'!E8</f>
        <v/>
      </c>
      <c r="L26" s="90">
        <f>'PAISAGISMO'!E9</f>
        <v/>
      </c>
      <c r="M26" s="90">
        <f>'PAISAGISMO'!E10</f>
        <v/>
      </c>
      <c r="N26" s="90">
        <f>'PAISAGISMO'!E11</f>
        <v/>
      </c>
      <c r="O26" s="90">
        <f>'PAISAGISMO'!E12</f>
        <v/>
      </c>
      <c r="P26" s="90">
        <f>'PAISAGISMO'!E13</f>
        <v/>
      </c>
      <c r="Q26" s="90">
        <f>'PAISAGISMO'!E14</f>
        <v/>
      </c>
      <c r="R26" s="90">
        <f>'PAISAGISMO'!E15</f>
        <v/>
      </c>
      <c r="S26" s="90">
        <f>'PAISAGISMO'!E16</f>
        <v/>
      </c>
      <c r="T26" s="90">
        <f>'PAISAGISMO'!E17</f>
        <v/>
      </c>
      <c r="U26" s="90">
        <f>'PAISAGISMO'!E18</f>
        <v/>
      </c>
      <c r="V26" s="90">
        <f>'PAISAGISMO'!E19</f>
        <v/>
      </c>
      <c r="W26" s="90">
        <f>'PAISAGISMO'!E20</f>
        <v/>
      </c>
      <c r="X26" s="90">
        <f>'PAISAGISMO'!E21</f>
        <v/>
      </c>
      <c r="Y26" s="90">
        <f>'PAISAGISMO'!E22</f>
        <v/>
      </c>
      <c r="Z26" s="90">
        <f>'PAISAGISMO'!E23</f>
        <v/>
      </c>
      <c r="AA26" s="90">
        <f>'PAISAGISMO'!E24</f>
        <v/>
      </c>
      <c r="AB26" s="90">
        <f>'PAISAGISMO'!E25</f>
        <v/>
      </c>
      <c r="AC26" s="90">
        <f>'PAISAGISMO'!E26</f>
        <v/>
      </c>
      <c r="AD26" s="90">
        <f>'PAISAGISMO'!E27</f>
        <v/>
      </c>
      <c r="AE26" s="90">
        <f>'PAISAGISMO'!E28</f>
        <v/>
      </c>
      <c r="AF26" s="90">
        <f>'PAISAGISMO'!E29</f>
        <v/>
      </c>
      <c r="AG26" s="90">
        <f>'PAISAGISMO'!E30</f>
        <v/>
      </c>
      <c r="AH26" s="90">
        <f>'PAISAGISMO'!E31</f>
        <v/>
      </c>
      <c r="AI26" s="90">
        <f>'PAISAGISMO'!E32</f>
        <v/>
      </c>
      <c r="AJ26" s="90">
        <f>'PAISAGISMO'!E33</f>
        <v/>
      </c>
      <c r="AK26" s="90">
        <f>'PAISAGISMO'!E34</f>
        <v/>
      </c>
      <c r="AL26" s="90">
        <f>'PAISAGISMO'!E35</f>
        <v/>
      </c>
      <c r="AM26" s="90">
        <f>'PAISAGISMO'!E36</f>
        <v/>
      </c>
      <c r="AN26" s="90">
        <f>'PAISAGISMO'!E37</f>
        <v/>
      </c>
      <c r="AO26" s="90">
        <f>'PAISAGISMO'!E38</f>
        <v/>
      </c>
      <c r="AP26" s="90">
        <f>'PAISAGISMO'!E39</f>
        <v/>
      </c>
      <c r="AQ26" s="90">
        <f>'PAISAGISMO'!E40</f>
        <v/>
      </c>
      <c r="AR26" s="90">
        <f>'PAISAGISMO'!E41</f>
        <v/>
      </c>
      <c r="AS26" s="90">
        <f>'PAISAGISMO'!E42</f>
        <v/>
      </c>
      <c r="AT26" s="90">
        <f>'PAISAGISMO'!E43</f>
        <v/>
      </c>
      <c r="AU26" s="90">
        <f>'PAISAGISMO'!E44</f>
        <v/>
      </c>
      <c r="AV26" s="90">
        <f>'PAISAGISMO'!E45</f>
        <v/>
      </c>
      <c r="AW26" s="90">
        <f>'PAISAGISMO'!E46</f>
        <v/>
      </c>
      <c r="AX26" s="90">
        <f>'PAISAGISMO'!E47</f>
        <v/>
      </c>
      <c r="AY26" s="90">
        <f>'PAISAGISMO'!E48</f>
        <v/>
      </c>
      <c r="AZ26" s="90">
        <f>'PAISAGISMO'!E49</f>
        <v/>
      </c>
      <c r="BA26" s="90">
        <f>'PAISAGISMO'!E50</f>
        <v/>
      </c>
      <c r="BB26" s="90">
        <f>'PAISAGISMO'!E51</f>
        <v/>
      </c>
      <c r="BC26" s="90">
        <f>'PAISAGISMO'!E52</f>
        <v/>
      </c>
      <c r="BD26" s="90">
        <f>'PAISAGISMO'!E53</f>
        <v/>
      </c>
      <c r="BE26" s="90">
        <f>'PAISAGISMO'!E54</f>
        <v/>
      </c>
      <c r="BF26" s="90">
        <f>'PAISAGISMO'!E55</f>
        <v/>
      </c>
      <c r="BG26" s="90">
        <f>'PAISAGISMO'!E56</f>
        <v/>
      </c>
      <c r="BH26" s="90">
        <f>'PAISAGISMO'!E57</f>
        <v/>
      </c>
      <c r="BI26" s="90">
        <f>'PAISAGISMO'!E58</f>
        <v/>
      </c>
      <c r="BJ26" s="90">
        <f>'PAISAGISMO'!E59</f>
        <v/>
      </c>
      <c r="BK26" s="90">
        <f>'PAISAGISMO'!E60</f>
        <v/>
      </c>
      <c r="BL26" s="90">
        <f>'PAISAGISMO'!E61</f>
        <v/>
      </c>
      <c r="BM26" s="90">
        <f>'PAISAGISMO'!E62</f>
        <v/>
      </c>
      <c r="BN26" s="90">
        <f>'PAISAGISMO'!E63</f>
        <v/>
      </c>
      <c r="BO26" s="90">
        <f>'PAISAGISMO'!E64</f>
        <v/>
      </c>
      <c r="BP26" s="90">
        <f>'PAISAGISMO'!E65</f>
        <v/>
      </c>
      <c r="BQ26" s="90">
        <f>'PAISAGISMO'!E66</f>
        <v/>
      </c>
      <c r="BR26" s="90">
        <f>'PAISAGISMO'!E67</f>
        <v/>
      </c>
      <c r="BS26" s="90">
        <f>'PAISAGISMO'!E68</f>
        <v/>
      </c>
      <c r="BT26" s="90">
        <f>'PAISAGISMO'!E69</f>
        <v/>
      </c>
      <c r="BU26" s="90">
        <f>'PAISAGISMO'!E70</f>
        <v/>
      </c>
      <c r="BV26" s="90">
        <f>'PAISAGISMO'!E71</f>
        <v/>
      </c>
      <c r="BW26" s="90">
        <f>'PAISAGISMO'!E72</f>
        <v/>
      </c>
      <c r="BX26" s="90">
        <f>'PAISAGISMO'!E73</f>
        <v/>
      </c>
      <c r="BY26" s="90">
        <f>'PAISAGISMO'!E74</f>
        <v/>
      </c>
      <c r="BZ26" s="90">
        <f>'PAISAGISMO'!E75</f>
        <v/>
      </c>
      <c r="CA26" s="90">
        <f>'PAISAGISMO'!E76</f>
        <v/>
      </c>
    </row>
    <row r="27">
      <c r="A27" s="60" t="n"/>
      <c r="B27" s="60" t="inlineStr">
        <is>
          <t>1030-1070-420</t>
        </is>
      </c>
      <c r="C27" s="60" t="inlineStr">
        <is>
          <t>PAVIMENTAÇÃO</t>
        </is>
      </c>
      <c r="D27" s="61">
        <f>'PAVIMENTAÇÃO'!$K$5</f>
        <v/>
      </c>
      <c r="E27" s="50">
        <f>SUM(H27:CA27)</f>
        <v/>
      </c>
      <c r="F27" s="50">
        <f>IF(D27="","",D27-E27)</f>
        <v/>
      </c>
      <c r="H27" s="90">
        <f>'PAVIMENTAÇÃO'!E5</f>
        <v/>
      </c>
      <c r="I27" s="90">
        <f>'PAVIMENTAÇÃO'!E6</f>
        <v/>
      </c>
      <c r="J27" s="90">
        <f>'PAVIMENTAÇÃO'!E7</f>
        <v/>
      </c>
      <c r="K27" s="90">
        <f>'PAVIMENTAÇÃO'!E8</f>
        <v/>
      </c>
      <c r="L27" s="90">
        <f>'PAVIMENTAÇÃO'!E9</f>
        <v/>
      </c>
      <c r="M27" s="90">
        <f>'PAVIMENTAÇÃO'!E10</f>
        <v/>
      </c>
      <c r="N27" s="90">
        <f>'PAVIMENTAÇÃO'!E11</f>
        <v/>
      </c>
      <c r="O27" s="90">
        <f>'PAVIMENTAÇÃO'!E12</f>
        <v/>
      </c>
      <c r="P27" s="90">
        <f>'PAVIMENTAÇÃO'!E13</f>
        <v/>
      </c>
      <c r="Q27" s="90">
        <f>'PAVIMENTAÇÃO'!E14</f>
        <v/>
      </c>
      <c r="R27" s="90">
        <f>'PAVIMENTAÇÃO'!E15</f>
        <v/>
      </c>
      <c r="S27" s="90">
        <f>'PAVIMENTAÇÃO'!E16</f>
        <v/>
      </c>
      <c r="T27" s="90">
        <f>'PAVIMENTAÇÃO'!E17</f>
        <v/>
      </c>
      <c r="U27" s="90">
        <f>'PAVIMENTAÇÃO'!E18</f>
        <v/>
      </c>
      <c r="V27" s="90">
        <f>'PAVIMENTAÇÃO'!E19</f>
        <v/>
      </c>
      <c r="W27" s="90">
        <f>'PAVIMENTAÇÃO'!E20</f>
        <v/>
      </c>
      <c r="X27" s="90">
        <f>'PAVIMENTAÇÃO'!E21</f>
        <v/>
      </c>
      <c r="Y27" s="90">
        <f>'PAVIMENTAÇÃO'!E22</f>
        <v/>
      </c>
      <c r="Z27" s="90">
        <f>'PAVIMENTAÇÃO'!E23</f>
        <v/>
      </c>
      <c r="AA27" s="90">
        <f>'PAVIMENTAÇÃO'!E24</f>
        <v/>
      </c>
      <c r="AB27" s="90">
        <f>'PAVIMENTAÇÃO'!E25</f>
        <v/>
      </c>
      <c r="AC27" s="90">
        <f>'PAVIMENTAÇÃO'!E26</f>
        <v/>
      </c>
      <c r="AD27" s="90">
        <f>'PAVIMENTAÇÃO'!E27</f>
        <v/>
      </c>
      <c r="AE27" s="90">
        <f>'PAVIMENTAÇÃO'!E28</f>
        <v/>
      </c>
      <c r="AF27" s="90">
        <f>'PAVIMENTAÇÃO'!E29</f>
        <v/>
      </c>
      <c r="AG27" s="90">
        <f>'PAVIMENTAÇÃO'!E30</f>
        <v/>
      </c>
      <c r="AH27" s="90">
        <f>'PAVIMENTAÇÃO'!E31</f>
        <v/>
      </c>
      <c r="AI27" s="90">
        <f>'PAVIMENTAÇÃO'!E32</f>
        <v/>
      </c>
      <c r="AJ27" s="90">
        <f>'PAVIMENTAÇÃO'!E33</f>
        <v/>
      </c>
      <c r="AK27" s="90">
        <f>'PAVIMENTAÇÃO'!E34</f>
        <v/>
      </c>
      <c r="AL27" s="90">
        <f>'PAVIMENTAÇÃO'!E35</f>
        <v/>
      </c>
      <c r="AM27" s="90">
        <f>'PAVIMENTAÇÃO'!E36</f>
        <v/>
      </c>
      <c r="AN27" s="90">
        <f>'PAVIMENTAÇÃO'!E37</f>
        <v/>
      </c>
      <c r="AO27" s="90">
        <f>'PAVIMENTAÇÃO'!E38</f>
        <v/>
      </c>
      <c r="AP27" s="90">
        <f>'PAVIMENTAÇÃO'!E39</f>
        <v/>
      </c>
      <c r="AQ27" s="90">
        <f>'PAVIMENTAÇÃO'!E40</f>
        <v/>
      </c>
      <c r="AR27" s="90">
        <f>'PAVIMENTAÇÃO'!E41</f>
        <v/>
      </c>
      <c r="AS27" s="90">
        <f>'PAVIMENTAÇÃO'!E42</f>
        <v/>
      </c>
      <c r="AT27" s="90">
        <f>'PAVIMENTAÇÃO'!E43</f>
        <v/>
      </c>
      <c r="AU27" s="90">
        <f>'PAVIMENTAÇÃO'!E44</f>
        <v/>
      </c>
      <c r="AV27" s="90">
        <f>'PAVIMENTAÇÃO'!E45</f>
        <v/>
      </c>
      <c r="AW27" s="90">
        <f>'PAVIMENTAÇÃO'!E46</f>
        <v/>
      </c>
      <c r="AX27" s="90">
        <f>'PAVIMENTAÇÃO'!E47</f>
        <v/>
      </c>
      <c r="AY27" s="90">
        <f>'PAVIMENTAÇÃO'!E48</f>
        <v/>
      </c>
      <c r="AZ27" s="90">
        <f>'PAVIMENTAÇÃO'!E49</f>
        <v/>
      </c>
      <c r="BA27" s="90">
        <f>'PAVIMENTAÇÃO'!E50</f>
        <v/>
      </c>
      <c r="BB27" s="90">
        <f>'PAVIMENTAÇÃO'!E51</f>
        <v/>
      </c>
      <c r="BC27" s="90">
        <f>'PAVIMENTAÇÃO'!E52</f>
        <v/>
      </c>
      <c r="BD27" s="90">
        <f>'PAVIMENTAÇÃO'!E53</f>
        <v/>
      </c>
      <c r="BE27" s="90">
        <f>'PAVIMENTAÇÃO'!E54</f>
        <v/>
      </c>
      <c r="BF27" s="90">
        <f>'PAVIMENTAÇÃO'!E55</f>
        <v/>
      </c>
      <c r="BG27" s="90">
        <f>'PAVIMENTAÇÃO'!E56</f>
        <v/>
      </c>
      <c r="BH27" s="90">
        <f>'PAVIMENTAÇÃO'!E57</f>
        <v/>
      </c>
      <c r="BI27" s="90">
        <f>'PAVIMENTAÇÃO'!E58</f>
        <v/>
      </c>
      <c r="BJ27" s="90">
        <f>'PAVIMENTAÇÃO'!E59</f>
        <v/>
      </c>
      <c r="BK27" s="90">
        <f>'PAVIMENTAÇÃO'!E60</f>
        <v/>
      </c>
      <c r="BL27" s="90">
        <f>'PAVIMENTAÇÃO'!E61</f>
        <v/>
      </c>
      <c r="BM27" s="90">
        <f>'PAVIMENTAÇÃO'!E62</f>
        <v/>
      </c>
      <c r="BN27" s="90">
        <f>'PAVIMENTAÇÃO'!E63</f>
        <v/>
      </c>
      <c r="BO27" s="90">
        <f>'PAVIMENTAÇÃO'!E64</f>
        <v/>
      </c>
      <c r="BP27" s="90">
        <f>'PAVIMENTAÇÃO'!E65</f>
        <v/>
      </c>
      <c r="BQ27" s="90">
        <f>'PAVIMENTAÇÃO'!E66</f>
        <v/>
      </c>
      <c r="BR27" s="90">
        <f>'PAVIMENTAÇÃO'!E67</f>
        <v/>
      </c>
      <c r="BS27" s="90">
        <f>'PAVIMENTAÇÃO'!E68</f>
        <v/>
      </c>
      <c r="BT27" s="90">
        <f>'PAVIMENTAÇÃO'!E69</f>
        <v/>
      </c>
      <c r="BU27" s="90">
        <f>'PAVIMENTAÇÃO'!E70</f>
        <v/>
      </c>
      <c r="BV27" s="90">
        <f>'PAVIMENTAÇÃO'!E71</f>
        <v/>
      </c>
      <c r="BW27" s="90">
        <f>'PAVIMENTAÇÃO'!E72</f>
        <v/>
      </c>
      <c r="BX27" s="90">
        <f>'PAVIMENTAÇÃO'!E73</f>
        <v/>
      </c>
      <c r="BY27" s="90">
        <f>'PAVIMENTAÇÃO'!E74</f>
        <v/>
      </c>
      <c r="BZ27" s="90">
        <f>'PAVIMENTAÇÃO'!E75</f>
        <v/>
      </c>
      <c r="CA27" s="90">
        <f>'PAVIMENTAÇÃO'!E76</f>
        <v/>
      </c>
    </row>
    <row r="28">
      <c r="A28" s="60" t="n"/>
      <c r="B28" s="60" t="inlineStr">
        <is>
          <t>1030-1070-390</t>
        </is>
      </c>
      <c r="C28" s="60" t="inlineStr">
        <is>
          <t>PINTURA</t>
        </is>
      </c>
      <c r="D28" s="61">
        <f>'PINTURA'!$K$5</f>
        <v/>
      </c>
      <c r="E28" s="50">
        <f>SUM(H28:CA28)</f>
        <v/>
      </c>
      <c r="F28" s="50">
        <f>IF(D28="","",D28-E28)</f>
        <v/>
      </c>
      <c r="H28" s="90">
        <f>'PINTURA'!E5</f>
        <v/>
      </c>
      <c r="I28" s="90">
        <f>'PINTURA'!E6</f>
        <v/>
      </c>
      <c r="J28" s="90">
        <f>'PINTURA'!E7</f>
        <v/>
      </c>
      <c r="K28" s="90">
        <f>'PINTURA'!E8</f>
        <v/>
      </c>
      <c r="L28" s="90">
        <f>'PINTURA'!E9</f>
        <v/>
      </c>
      <c r="M28" s="90">
        <f>'PINTURA'!E10</f>
        <v/>
      </c>
      <c r="N28" s="90">
        <f>'PINTURA'!E11</f>
        <v/>
      </c>
      <c r="O28" s="90">
        <f>'PINTURA'!E12</f>
        <v/>
      </c>
      <c r="P28" s="90">
        <f>'PINTURA'!E13</f>
        <v/>
      </c>
      <c r="Q28" s="90">
        <f>'PINTURA'!E14</f>
        <v/>
      </c>
      <c r="R28" s="90">
        <f>'PINTURA'!E15</f>
        <v/>
      </c>
      <c r="S28" s="90">
        <f>'PINTURA'!E16</f>
        <v/>
      </c>
      <c r="T28" s="90">
        <f>'PINTURA'!E17</f>
        <v/>
      </c>
      <c r="U28" s="90">
        <f>'PINTURA'!E18</f>
        <v/>
      </c>
      <c r="V28" s="90">
        <f>'PINTURA'!E19</f>
        <v/>
      </c>
      <c r="W28" s="90">
        <f>'PINTURA'!E20</f>
        <v/>
      </c>
      <c r="X28" s="90">
        <f>'PINTURA'!E21</f>
        <v/>
      </c>
      <c r="Y28" s="90">
        <f>'PINTURA'!E22</f>
        <v/>
      </c>
      <c r="Z28" s="90">
        <f>'PINTURA'!E23</f>
        <v/>
      </c>
      <c r="AA28" s="90">
        <f>'PINTURA'!E24</f>
        <v/>
      </c>
      <c r="AB28" s="90">
        <f>'PINTURA'!E25</f>
        <v/>
      </c>
      <c r="AC28" s="90">
        <f>'PINTURA'!E26</f>
        <v/>
      </c>
      <c r="AD28" s="90">
        <f>'PINTURA'!E27</f>
        <v/>
      </c>
      <c r="AE28" s="90">
        <f>'PINTURA'!E28</f>
        <v/>
      </c>
      <c r="AF28" s="90">
        <f>'PINTURA'!E29</f>
        <v/>
      </c>
      <c r="AG28" s="90">
        <f>'PINTURA'!E30</f>
        <v/>
      </c>
      <c r="AH28" s="90">
        <f>'PINTURA'!E31</f>
        <v/>
      </c>
      <c r="AI28" s="90">
        <f>'PINTURA'!E32</f>
        <v/>
      </c>
      <c r="AJ28" s="90">
        <f>'PINTURA'!E33</f>
        <v/>
      </c>
      <c r="AK28" s="90">
        <f>'PINTURA'!E34</f>
        <v/>
      </c>
      <c r="AL28" s="90">
        <f>'PINTURA'!E35</f>
        <v/>
      </c>
      <c r="AM28" s="90">
        <f>'PINTURA'!E36</f>
        <v/>
      </c>
      <c r="AN28" s="90">
        <f>'PINTURA'!E37</f>
        <v/>
      </c>
      <c r="AO28" s="90">
        <f>'PINTURA'!E38</f>
        <v/>
      </c>
      <c r="AP28" s="90">
        <f>'PINTURA'!E39</f>
        <v/>
      </c>
      <c r="AQ28" s="90">
        <f>'PINTURA'!E40</f>
        <v/>
      </c>
      <c r="AR28" s="90">
        <f>'PINTURA'!E41</f>
        <v/>
      </c>
      <c r="AS28" s="90">
        <f>'PINTURA'!E42</f>
        <v/>
      </c>
      <c r="AT28" s="90">
        <f>'PINTURA'!E43</f>
        <v/>
      </c>
      <c r="AU28" s="90">
        <f>'PINTURA'!E44</f>
        <v/>
      </c>
      <c r="AV28" s="90">
        <f>'PINTURA'!E45</f>
        <v/>
      </c>
      <c r="AW28" s="90">
        <f>'PINTURA'!E46</f>
        <v/>
      </c>
      <c r="AX28" s="90">
        <f>'PINTURA'!E47</f>
        <v/>
      </c>
      <c r="AY28" s="90">
        <f>'PINTURA'!E48</f>
        <v/>
      </c>
      <c r="AZ28" s="90">
        <f>'PINTURA'!E49</f>
        <v/>
      </c>
      <c r="BA28" s="90">
        <f>'PINTURA'!E50</f>
        <v/>
      </c>
      <c r="BB28" s="90">
        <f>'PINTURA'!E51</f>
        <v/>
      </c>
      <c r="BC28" s="90">
        <f>'PINTURA'!E52</f>
        <v/>
      </c>
      <c r="BD28" s="90">
        <f>'PINTURA'!E53</f>
        <v/>
      </c>
      <c r="BE28" s="90">
        <f>'PINTURA'!E54</f>
        <v/>
      </c>
      <c r="BF28" s="90">
        <f>'PINTURA'!E55</f>
        <v/>
      </c>
      <c r="BG28" s="90">
        <f>'PINTURA'!E56</f>
        <v/>
      </c>
      <c r="BH28" s="90">
        <f>'PINTURA'!E57</f>
        <v/>
      </c>
      <c r="BI28" s="90">
        <f>'PINTURA'!E58</f>
        <v/>
      </c>
      <c r="BJ28" s="90">
        <f>'PINTURA'!E59</f>
        <v/>
      </c>
      <c r="BK28" s="90">
        <f>'PINTURA'!E60</f>
        <v/>
      </c>
      <c r="BL28" s="90">
        <f>'PINTURA'!E61</f>
        <v/>
      </c>
      <c r="BM28" s="90">
        <f>'PINTURA'!E62</f>
        <v/>
      </c>
      <c r="BN28" s="90">
        <f>'PINTURA'!E63</f>
        <v/>
      </c>
      <c r="BO28" s="90">
        <f>'PINTURA'!E64</f>
        <v/>
      </c>
      <c r="BP28" s="90">
        <f>'PINTURA'!E65</f>
        <v/>
      </c>
      <c r="BQ28" s="90">
        <f>'PINTURA'!E66</f>
        <v/>
      </c>
      <c r="BR28" s="90">
        <f>'PINTURA'!E67</f>
        <v/>
      </c>
      <c r="BS28" s="90">
        <f>'PINTURA'!E68</f>
        <v/>
      </c>
      <c r="BT28" s="90">
        <f>'PINTURA'!E69</f>
        <v/>
      </c>
      <c r="BU28" s="90">
        <f>'PINTURA'!E70</f>
        <v/>
      </c>
      <c r="BV28" s="90">
        <f>'PINTURA'!E71</f>
        <v/>
      </c>
      <c r="BW28" s="90">
        <f>'PINTURA'!E72</f>
        <v/>
      </c>
      <c r="BX28" s="90">
        <f>'PINTURA'!E73</f>
        <v/>
      </c>
      <c r="BY28" s="90">
        <f>'PINTURA'!E74</f>
        <v/>
      </c>
      <c r="BZ28" s="90">
        <f>'PINTURA'!E75</f>
        <v/>
      </c>
      <c r="CA28" s="90">
        <f>'PINTURA'!E76</f>
        <v/>
      </c>
    </row>
    <row r="29">
      <c r="A29" s="60" t="n"/>
      <c r="B29" s="60" t="inlineStr">
        <is>
          <t>1030-1070-100</t>
        </is>
      </c>
      <c r="C29" s="60" t="inlineStr">
        <is>
          <t>PROJETOS</t>
        </is>
      </c>
      <c r="D29" s="61">
        <f>'PROJETO'!$K$5</f>
        <v/>
      </c>
      <c r="E29" s="50">
        <f>SUM(H29:CA29)</f>
        <v/>
      </c>
      <c r="F29" s="50">
        <f>IF(D29="","",D29-E29)</f>
        <v/>
      </c>
      <c r="H29" s="90">
        <f>'PROJETO'!E5</f>
        <v/>
      </c>
      <c r="I29" s="90">
        <f>'PROJETO'!E6</f>
        <v/>
      </c>
      <c r="J29" s="90">
        <f>'PROJETO'!E7</f>
        <v/>
      </c>
      <c r="K29" s="90">
        <f>'PROJETO'!E8</f>
        <v/>
      </c>
      <c r="L29" s="90">
        <f>'PROJETO'!E9</f>
        <v/>
      </c>
      <c r="M29" s="90">
        <f>'PROJETO'!E10</f>
        <v/>
      </c>
      <c r="N29" s="90">
        <f>'PROJETO'!E11</f>
        <v/>
      </c>
      <c r="O29" s="90">
        <f>'PROJETO'!E12</f>
        <v/>
      </c>
      <c r="P29" s="90">
        <f>'PROJETO'!E13</f>
        <v/>
      </c>
      <c r="Q29" s="90">
        <f>'PROJETO'!E14</f>
        <v/>
      </c>
      <c r="R29" s="90">
        <f>'PROJETO'!E15</f>
        <v/>
      </c>
      <c r="S29" s="90">
        <f>'PROJETO'!E16</f>
        <v/>
      </c>
      <c r="T29" s="90">
        <f>'PROJETO'!E17</f>
        <v/>
      </c>
      <c r="U29" s="90">
        <f>'PROJETO'!E18</f>
        <v/>
      </c>
      <c r="V29" s="90">
        <f>'PROJETO'!E19</f>
        <v/>
      </c>
      <c r="W29" s="90">
        <f>'PROJETO'!E20</f>
        <v/>
      </c>
      <c r="X29" s="90">
        <f>'PROJETO'!E21</f>
        <v/>
      </c>
      <c r="Y29" s="90">
        <f>'PROJETO'!E22</f>
        <v/>
      </c>
      <c r="Z29" s="90">
        <f>'PROJETO'!E23</f>
        <v/>
      </c>
      <c r="AA29" s="90">
        <f>'PROJETO'!E24</f>
        <v/>
      </c>
      <c r="AB29" s="90">
        <f>'PROJETO'!E25</f>
        <v/>
      </c>
      <c r="AC29" s="90">
        <f>'PROJETO'!E26</f>
        <v/>
      </c>
      <c r="AD29" s="90">
        <f>'PROJETO'!E27</f>
        <v/>
      </c>
      <c r="AE29" s="90">
        <f>'PROJETO'!E28</f>
        <v/>
      </c>
      <c r="AF29" s="90">
        <f>'PROJETO'!E29</f>
        <v/>
      </c>
      <c r="AG29" s="90">
        <f>'PROJETO'!E30</f>
        <v/>
      </c>
      <c r="AH29" s="90">
        <f>'PROJETO'!E31</f>
        <v/>
      </c>
      <c r="AI29" s="90">
        <f>'PROJETO'!E32</f>
        <v/>
      </c>
      <c r="AJ29" s="90">
        <f>'PROJETO'!E33</f>
        <v/>
      </c>
      <c r="AK29" s="90">
        <f>'PROJETO'!E34</f>
        <v/>
      </c>
      <c r="AL29" s="90">
        <f>'PROJETO'!E35</f>
        <v/>
      </c>
      <c r="AM29" s="90">
        <f>'PROJETO'!E36</f>
        <v/>
      </c>
      <c r="AN29" s="90">
        <f>'PROJETO'!E37</f>
        <v/>
      </c>
      <c r="AO29" s="90">
        <f>'PROJETO'!E38</f>
        <v/>
      </c>
      <c r="AP29" s="90">
        <f>'PROJETO'!E39</f>
        <v/>
      </c>
      <c r="AQ29" s="90">
        <f>'PROJETO'!E40</f>
        <v/>
      </c>
      <c r="AR29" s="90">
        <f>'PROJETO'!E41</f>
        <v/>
      </c>
      <c r="AS29" s="90">
        <f>'PROJETO'!E42</f>
        <v/>
      </c>
      <c r="AT29" s="90">
        <f>'PROJETO'!E43</f>
        <v/>
      </c>
      <c r="AU29" s="90">
        <f>'PROJETO'!E44</f>
        <v/>
      </c>
      <c r="AV29" s="90">
        <f>'PROJETO'!E45</f>
        <v/>
      </c>
      <c r="AW29" s="90">
        <f>'PROJETO'!E46</f>
        <v/>
      </c>
      <c r="AX29" s="90">
        <f>'PROJETO'!E47</f>
        <v/>
      </c>
      <c r="AY29" s="90">
        <f>'PROJETO'!E48</f>
        <v/>
      </c>
      <c r="AZ29" s="90">
        <f>'PROJETO'!E49</f>
        <v/>
      </c>
      <c r="BA29" s="90">
        <f>'PROJETO'!E50</f>
        <v/>
      </c>
      <c r="BB29" s="90">
        <f>'PROJETO'!E51</f>
        <v/>
      </c>
      <c r="BC29" s="90">
        <f>'PROJETO'!E52</f>
        <v/>
      </c>
      <c r="BD29" s="90">
        <f>'PROJETO'!E53</f>
        <v/>
      </c>
      <c r="BE29" s="90">
        <f>'PROJETO'!E54</f>
        <v/>
      </c>
      <c r="BF29" s="90">
        <f>'PROJETO'!E55</f>
        <v/>
      </c>
      <c r="BG29" s="90">
        <f>'PROJETO'!E56</f>
        <v/>
      </c>
      <c r="BH29" s="90">
        <f>'PROJETO'!E57</f>
        <v/>
      </c>
      <c r="BI29" s="90">
        <f>'PROJETO'!E58</f>
        <v/>
      </c>
      <c r="BJ29" s="90">
        <f>'PROJETO'!E59</f>
        <v/>
      </c>
      <c r="BK29" s="90">
        <f>'PROJETO'!E60</f>
        <v/>
      </c>
      <c r="BL29" s="90">
        <f>'PROJETO'!E61</f>
        <v/>
      </c>
      <c r="BM29" s="90">
        <f>'PROJETO'!E62</f>
        <v/>
      </c>
      <c r="BN29" s="90">
        <f>'PROJETO'!E63</f>
        <v/>
      </c>
      <c r="BO29" s="90">
        <f>'PROJETO'!E64</f>
        <v/>
      </c>
      <c r="BP29" s="90">
        <f>'PROJETO'!E65</f>
        <v/>
      </c>
      <c r="BQ29" s="90">
        <f>'PROJETO'!E66</f>
        <v/>
      </c>
      <c r="BR29" s="90">
        <f>'PROJETO'!E67</f>
        <v/>
      </c>
      <c r="BS29" s="90">
        <f>'PROJETO'!E68</f>
        <v/>
      </c>
      <c r="BT29" s="90">
        <f>'PROJETO'!E69</f>
        <v/>
      </c>
      <c r="BU29" s="90">
        <f>'PROJETO'!E70</f>
        <v/>
      </c>
      <c r="BV29" s="90">
        <f>'PROJETO'!E71</f>
        <v/>
      </c>
      <c r="BW29" s="90">
        <f>'PROJETO'!E72</f>
        <v/>
      </c>
      <c r="BX29" s="90">
        <f>'PROJETO'!E73</f>
        <v/>
      </c>
      <c r="BY29" s="90">
        <f>'PROJETO'!E74</f>
        <v/>
      </c>
      <c r="BZ29" s="90">
        <f>'PROJETO'!E75</f>
        <v/>
      </c>
      <c r="CA29" s="90">
        <f>'PROJETO'!E76</f>
        <v/>
      </c>
    </row>
    <row r="30">
      <c r="A30" s="60" t="n"/>
      <c r="B30" s="60" t="inlineStr">
        <is>
          <t>1030-1070-570</t>
        </is>
      </c>
      <c r="C30" s="60" t="inlineStr">
        <is>
          <t>REEMBOLSO MATERIAIS E SERVIÇOS</t>
        </is>
      </c>
      <c r="E30" s="50">
        <f>SUM(H30:CA30)</f>
        <v/>
      </c>
      <c r="F30" s="50">
        <f>IF(D30="","",D30-E30)</f>
        <v/>
      </c>
    </row>
    <row r="31">
      <c r="A31" s="60" t="n"/>
      <c r="B31" s="60" t="inlineStr">
        <is>
          <t>1030-1070-360</t>
        </is>
      </c>
      <c r="C31" s="60" t="inlineStr">
        <is>
          <t>REVESTIMENTO DIVERSOS - FACHADA</t>
        </is>
      </c>
      <c r="D31" s="61">
        <f>'REV. FACHADA'!$K$5</f>
        <v/>
      </c>
      <c r="E31" s="50">
        <f>SUM(H31:CA31)</f>
        <v/>
      </c>
      <c r="F31" s="50">
        <f>IF(D31="","",D31-E31)</f>
        <v/>
      </c>
      <c r="H31" s="90">
        <f>'REV. FACHADA'!E5</f>
        <v/>
      </c>
      <c r="I31" s="90">
        <f>'REV. FACHADA'!E6</f>
        <v/>
      </c>
      <c r="J31" s="90">
        <f>'REV. FACHADA'!E7</f>
        <v/>
      </c>
      <c r="K31" s="90">
        <f>'REV. FACHADA'!E8</f>
        <v/>
      </c>
      <c r="L31" s="90">
        <f>'REV. FACHADA'!E9</f>
        <v/>
      </c>
      <c r="M31" s="90">
        <f>'REV. FACHADA'!E10</f>
        <v/>
      </c>
      <c r="N31" s="90">
        <f>'REV. FACHADA'!E11</f>
        <v/>
      </c>
      <c r="O31" s="90">
        <f>'REV. FACHADA'!E12</f>
        <v/>
      </c>
      <c r="P31" s="90">
        <f>'REV. FACHADA'!E13</f>
        <v/>
      </c>
      <c r="Q31" s="90">
        <f>'REV. FACHADA'!E14</f>
        <v/>
      </c>
      <c r="R31" s="90">
        <f>'REV. FACHADA'!E15</f>
        <v/>
      </c>
      <c r="S31" s="90">
        <f>'REV. FACHADA'!E16</f>
        <v/>
      </c>
      <c r="T31" s="90">
        <f>'REV. FACHADA'!E17</f>
        <v/>
      </c>
      <c r="U31" s="90">
        <f>'REV. FACHADA'!E18</f>
        <v/>
      </c>
      <c r="V31" s="90">
        <f>'REV. FACHADA'!E19</f>
        <v/>
      </c>
      <c r="W31" s="90">
        <f>'REV. FACHADA'!E20</f>
        <v/>
      </c>
      <c r="X31" s="90">
        <f>'REV. FACHADA'!E21</f>
        <v/>
      </c>
      <c r="Y31" s="90">
        <f>'REV. FACHADA'!E22</f>
        <v/>
      </c>
      <c r="Z31" s="90">
        <f>'REV. FACHADA'!E23</f>
        <v/>
      </c>
      <c r="AA31" s="90">
        <f>'REV. FACHADA'!E24</f>
        <v/>
      </c>
      <c r="AB31" s="90">
        <f>'REV. FACHADA'!E25</f>
        <v/>
      </c>
      <c r="AC31" s="90">
        <f>'REV. FACHADA'!E26</f>
        <v/>
      </c>
      <c r="AD31" s="90">
        <f>'REV. FACHADA'!E27</f>
        <v/>
      </c>
      <c r="AE31" s="90">
        <f>'REV. FACHADA'!E28</f>
        <v/>
      </c>
      <c r="AF31" s="90">
        <f>'REV. FACHADA'!E29</f>
        <v/>
      </c>
      <c r="AG31" s="90">
        <f>'REV. FACHADA'!E30</f>
        <v/>
      </c>
      <c r="AH31" s="90">
        <f>'REV. FACHADA'!E31</f>
        <v/>
      </c>
      <c r="AI31" s="90">
        <f>'REV. FACHADA'!E32</f>
        <v/>
      </c>
      <c r="AJ31" s="90">
        <f>'REV. FACHADA'!E33</f>
        <v/>
      </c>
      <c r="AK31" s="90">
        <f>'REV. FACHADA'!E34</f>
        <v/>
      </c>
      <c r="AL31" s="90">
        <f>'REV. FACHADA'!E35</f>
        <v/>
      </c>
      <c r="AM31" s="90">
        <f>'REV. FACHADA'!E36</f>
        <v/>
      </c>
      <c r="AN31" s="90">
        <f>'REV. FACHADA'!E37</f>
        <v/>
      </c>
      <c r="AO31" s="90">
        <f>'REV. FACHADA'!E38</f>
        <v/>
      </c>
      <c r="AP31" s="90">
        <f>'REV. FACHADA'!E39</f>
        <v/>
      </c>
      <c r="AQ31" s="90">
        <f>'REV. FACHADA'!E40</f>
        <v/>
      </c>
      <c r="AR31" s="90">
        <f>'REV. FACHADA'!E41</f>
        <v/>
      </c>
      <c r="AS31" s="90">
        <f>'REV. FACHADA'!E42</f>
        <v/>
      </c>
      <c r="AT31" s="90">
        <f>'REV. FACHADA'!E43</f>
        <v/>
      </c>
      <c r="AU31" s="90">
        <f>'REV. FACHADA'!E44</f>
        <v/>
      </c>
      <c r="AV31" s="90">
        <f>'REV. FACHADA'!E45</f>
        <v/>
      </c>
      <c r="AW31" s="90">
        <f>'REV. FACHADA'!E46</f>
        <v/>
      </c>
      <c r="AX31" s="90">
        <f>'REV. FACHADA'!E47</f>
        <v/>
      </c>
      <c r="AY31" s="90">
        <f>'REV. FACHADA'!E48</f>
        <v/>
      </c>
      <c r="AZ31" s="90">
        <f>'REV. FACHADA'!E49</f>
        <v/>
      </c>
      <c r="BA31" s="90">
        <f>'REV. FACHADA'!E50</f>
        <v/>
      </c>
      <c r="BB31" s="90">
        <f>'REV. FACHADA'!E51</f>
        <v/>
      </c>
      <c r="BC31" s="90">
        <f>'REV. FACHADA'!E52</f>
        <v/>
      </c>
      <c r="BD31" s="90">
        <f>'REV. FACHADA'!E53</f>
        <v/>
      </c>
      <c r="BE31" s="90">
        <f>'REV. FACHADA'!E54</f>
        <v/>
      </c>
      <c r="BF31" s="90">
        <f>'REV. FACHADA'!E55</f>
        <v/>
      </c>
      <c r="BG31" s="90">
        <f>'REV. FACHADA'!E56</f>
        <v/>
      </c>
      <c r="BH31" s="90">
        <f>'REV. FACHADA'!E57</f>
        <v/>
      </c>
      <c r="BI31" s="90">
        <f>'REV. FACHADA'!E58</f>
        <v/>
      </c>
      <c r="BJ31" s="90">
        <f>'REV. FACHADA'!E59</f>
        <v/>
      </c>
      <c r="BK31" s="90">
        <f>'REV. FACHADA'!E60</f>
        <v/>
      </c>
      <c r="BL31" s="90">
        <f>'REV. FACHADA'!E61</f>
        <v/>
      </c>
      <c r="BM31" s="90">
        <f>'REV. FACHADA'!E62</f>
        <v/>
      </c>
      <c r="BN31" s="90">
        <f>'REV. FACHADA'!E63</f>
        <v/>
      </c>
      <c r="BO31" s="90">
        <f>'REV. FACHADA'!E64</f>
        <v/>
      </c>
      <c r="BP31" s="90">
        <f>'REV. FACHADA'!E65</f>
        <v/>
      </c>
      <c r="BQ31" s="90">
        <f>'REV. FACHADA'!E66</f>
        <v/>
      </c>
      <c r="BR31" s="90">
        <f>'REV. FACHADA'!E67</f>
        <v/>
      </c>
      <c r="BS31" s="90">
        <f>'REV. FACHADA'!E68</f>
        <v/>
      </c>
      <c r="BT31" s="90">
        <f>'REV. FACHADA'!E69</f>
        <v/>
      </c>
      <c r="BU31" s="90">
        <f>'REV. FACHADA'!E70</f>
        <v/>
      </c>
      <c r="BV31" s="90">
        <f>'REV. FACHADA'!E71</f>
        <v/>
      </c>
      <c r="BW31" s="90">
        <f>'REV. FACHADA'!E72</f>
        <v/>
      </c>
      <c r="BX31" s="90">
        <f>'REV. FACHADA'!E73</f>
        <v/>
      </c>
      <c r="BY31" s="90">
        <f>'REV. FACHADA'!E74</f>
        <v/>
      </c>
      <c r="BZ31" s="90">
        <f>'REV. FACHADA'!E75</f>
        <v/>
      </c>
      <c r="CA31" s="90">
        <f>'REV. FACHADA'!E76</f>
        <v/>
      </c>
    </row>
    <row r="32">
      <c r="A32" s="60" t="n"/>
      <c r="B32" s="60" t="inlineStr">
        <is>
          <t>1030-1070-490</t>
        </is>
      </c>
      <c r="C32" s="60" t="inlineStr">
        <is>
          <t>REVESTIMENTOS DE ACABAMENTO</t>
        </is>
      </c>
      <c r="D32" s="61">
        <f>'REV. ACAB'!$K$5</f>
        <v/>
      </c>
      <c r="E32" s="50">
        <f>SUM(H32:CA32)</f>
        <v/>
      </c>
      <c r="F32" s="50">
        <f>IF(D32="","",D32-E32)</f>
        <v/>
      </c>
      <c r="H32" s="90">
        <f>'REV. ACAB'!E5</f>
        <v/>
      </c>
      <c r="I32" s="90">
        <f>'REV. ACAB'!E6</f>
        <v/>
      </c>
      <c r="J32" s="90">
        <f>'REV. ACAB'!E7</f>
        <v/>
      </c>
      <c r="K32" s="90">
        <f>'REV. ACAB'!E8</f>
        <v/>
      </c>
      <c r="L32" s="90">
        <f>'REV. ACAB'!E9</f>
        <v/>
      </c>
      <c r="M32" s="90">
        <f>'REV. ACAB'!E10</f>
        <v/>
      </c>
      <c r="N32" s="90">
        <f>'REV. ACAB'!E11</f>
        <v/>
      </c>
      <c r="O32" s="90">
        <f>'REV. ACAB'!E12</f>
        <v/>
      </c>
      <c r="P32" s="90">
        <f>'REV. ACAB'!E13</f>
        <v/>
      </c>
      <c r="Q32" s="90">
        <f>'REV. ACAB'!E14</f>
        <v/>
      </c>
      <c r="R32" s="90">
        <f>'REV. ACAB'!E15</f>
        <v/>
      </c>
      <c r="S32" s="90">
        <f>'REV. ACAB'!E16</f>
        <v/>
      </c>
      <c r="T32" s="90">
        <f>'REV. ACAB'!E17</f>
        <v/>
      </c>
      <c r="U32" s="90">
        <f>'REV. ACAB'!E18</f>
        <v/>
      </c>
      <c r="V32" s="90">
        <f>'REV. ACAB'!E19</f>
        <v/>
      </c>
      <c r="W32" s="90">
        <f>'REV. ACAB'!E20</f>
        <v/>
      </c>
      <c r="X32" s="90">
        <f>'REV. ACAB'!E21</f>
        <v/>
      </c>
      <c r="Y32" s="90">
        <f>'REV. ACAB'!E22</f>
        <v/>
      </c>
      <c r="Z32" s="90">
        <f>'REV. ACAB'!E23</f>
        <v/>
      </c>
      <c r="AA32" s="90">
        <f>'REV. ACAB'!E24</f>
        <v/>
      </c>
      <c r="AB32" s="90">
        <f>'REV. ACAB'!E25</f>
        <v/>
      </c>
      <c r="AC32" s="90">
        <f>'REV. ACAB'!E26</f>
        <v/>
      </c>
      <c r="AD32" s="90">
        <f>'REV. ACAB'!E27</f>
        <v/>
      </c>
      <c r="AE32" s="90">
        <f>'REV. ACAB'!E28</f>
        <v/>
      </c>
      <c r="AF32" s="90">
        <f>'REV. ACAB'!E29</f>
        <v/>
      </c>
      <c r="AG32" s="90">
        <f>'REV. ACAB'!E30</f>
        <v/>
      </c>
      <c r="AH32" s="90">
        <f>'REV. ACAB'!E31</f>
        <v/>
      </c>
      <c r="AI32" s="90">
        <f>'REV. ACAB'!E32</f>
        <v/>
      </c>
      <c r="AJ32" s="90">
        <f>'REV. ACAB'!E33</f>
        <v/>
      </c>
      <c r="AK32" s="90">
        <f>'REV. ACAB'!E34</f>
        <v/>
      </c>
      <c r="AL32" s="90">
        <f>'REV. ACAB'!E35</f>
        <v/>
      </c>
      <c r="AM32" s="90">
        <f>'REV. ACAB'!E36</f>
        <v/>
      </c>
      <c r="AN32" s="90">
        <f>'REV. ACAB'!E37</f>
        <v/>
      </c>
      <c r="AO32" s="90">
        <f>'REV. ACAB'!E38</f>
        <v/>
      </c>
      <c r="AP32" s="90">
        <f>'REV. ACAB'!E39</f>
        <v/>
      </c>
      <c r="AQ32" s="90">
        <f>'REV. ACAB'!E40</f>
        <v/>
      </c>
      <c r="AR32" s="90">
        <f>'REV. ACAB'!E41</f>
        <v/>
      </c>
      <c r="AS32" s="90">
        <f>'REV. ACAB'!E42</f>
        <v/>
      </c>
      <c r="AT32" s="90">
        <f>'REV. ACAB'!E43</f>
        <v/>
      </c>
      <c r="AU32" s="90">
        <f>'REV. ACAB'!E44</f>
        <v/>
      </c>
      <c r="AV32" s="90">
        <f>'REV. ACAB'!E45</f>
        <v/>
      </c>
      <c r="AW32" s="90">
        <f>'REV. ACAB'!E46</f>
        <v/>
      </c>
      <c r="AX32" s="90">
        <f>'REV. ACAB'!E47</f>
        <v/>
      </c>
      <c r="AY32" s="90">
        <f>'REV. ACAB'!E48</f>
        <v/>
      </c>
      <c r="AZ32" s="90">
        <f>'REV. ACAB'!E49</f>
        <v/>
      </c>
      <c r="BA32" s="90">
        <f>'REV. ACAB'!E50</f>
        <v/>
      </c>
      <c r="BB32" s="90">
        <f>'REV. ACAB'!E51</f>
        <v/>
      </c>
      <c r="BC32" s="90">
        <f>'REV. ACAB'!E52</f>
        <v/>
      </c>
      <c r="BD32" s="90">
        <f>'REV. ACAB'!E53</f>
        <v/>
      </c>
      <c r="BE32" s="90">
        <f>'REV. ACAB'!E54</f>
        <v/>
      </c>
      <c r="BF32" s="90">
        <f>'REV. ACAB'!E55</f>
        <v/>
      </c>
      <c r="BG32" s="90">
        <f>'REV. ACAB'!E56</f>
        <v/>
      </c>
      <c r="BH32" s="90">
        <f>'REV. ACAB'!E57</f>
        <v/>
      </c>
      <c r="BI32" s="90">
        <f>'REV. ACAB'!E58</f>
        <v/>
      </c>
      <c r="BJ32" s="90">
        <f>'REV. ACAB'!E59</f>
        <v/>
      </c>
      <c r="BK32" s="90">
        <f>'REV. ACAB'!E60</f>
        <v/>
      </c>
      <c r="BL32" s="90">
        <f>'REV. ACAB'!E61</f>
        <v/>
      </c>
      <c r="BM32" s="90">
        <f>'REV. ACAB'!E62</f>
        <v/>
      </c>
      <c r="BN32" s="90">
        <f>'REV. ACAB'!E63</f>
        <v/>
      </c>
      <c r="BO32" s="90">
        <f>'REV. ACAB'!E64</f>
        <v/>
      </c>
      <c r="BP32" s="90">
        <f>'REV. ACAB'!E65</f>
        <v/>
      </c>
      <c r="BQ32" s="90">
        <f>'REV. ACAB'!E66</f>
        <v/>
      </c>
      <c r="BR32" s="90">
        <f>'REV. ACAB'!E67</f>
        <v/>
      </c>
      <c r="BS32" s="90">
        <f>'REV. ACAB'!E68</f>
        <v/>
      </c>
      <c r="BT32" s="90">
        <f>'REV. ACAB'!E69</f>
        <v/>
      </c>
      <c r="BU32" s="90">
        <f>'REV. ACAB'!E70</f>
        <v/>
      </c>
      <c r="BV32" s="90">
        <f>'REV. ACAB'!E71</f>
        <v/>
      </c>
      <c r="BW32" s="90">
        <f>'REV. ACAB'!E72</f>
        <v/>
      </c>
      <c r="BX32" s="90">
        <f>'REV. ACAB'!E73</f>
        <v/>
      </c>
      <c r="BY32" s="90">
        <f>'REV. ACAB'!E74</f>
        <v/>
      </c>
      <c r="BZ32" s="90">
        <f>'REV. ACAB'!E75</f>
        <v/>
      </c>
      <c r="CA32" s="90">
        <f>'REV. ACAB'!E76</f>
        <v/>
      </c>
    </row>
    <row r="33">
      <c r="A33" s="60" t="n"/>
      <c r="B33" s="60" t="inlineStr">
        <is>
          <t>1030-1070-320</t>
        </is>
      </c>
      <c r="C33" s="60" t="inlineStr">
        <is>
          <t>REVESTIMENTOS DE MASSA EM PISOS</t>
        </is>
      </c>
      <c r="D33" s="61">
        <f>'REV. PISOS'!$K$5</f>
        <v/>
      </c>
      <c r="E33" s="50">
        <f>SUM(H33:CA33)</f>
        <v/>
      </c>
      <c r="F33" s="50">
        <f>IF(D33="","",D33-E33)</f>
        <v/>
      </c>
      <c r="H33" s="90">
        <f>'REV. PISOS'!E5</f>
        <v/>
      </c>
      <c r="I33" s="90">
        <f>'REV. PISOS'!E6</f>
        <v/>
      </c>
      <c r="J33" s="90">
        <f>'REV. PISOS'!E7</f>
        <v/>
      </c>
      <c r="K33" s="90">
        <f>'REV. PISOS'!E8</f>
        <v/>
      </c>
      <c r="L33" s="90">
        <f>'REV. PISOS'!E9</f>
        <v/>
      </c>
      <c r="M33" s="90">
        <f>'REV. PISOS'!E10</f>
        <v/>
      </c>
      <c r="N33" s="90">
        <f>'REV. PISOS'!E11</f>
        <v/>
      </c>
      <c r="O33" s="90">
        <f>'REV. PISOS'!E12</f>
        <v/>
      </c>
      <c r="P33" s="90">
        <f>'REV. PISOS'!E13</f>
        <v/>
      </c>
      <c r="Q33" s="90">
        <f>'REV. PISOS'!E14</f>
        <v/>
      </c>
      <c r="R33" s="90">
        <f>'REV. PISOS'!E15</f>
        <v/>
      </c>
      <c r="S33" s="90">
        <f>'REV. PISOS'!E16</f>
        <v/>
      </c>
      <c r="T33" s="90">
        <f>'REV. PISOS'!E17</f>
        <v/>
      </c>
      <c r="U33" s="90">
        <f>'REV. PISOS'!E18</f>
        <v/>
      </c>
      <c r="V33" s="90">
        <f>'REV. PISOS'!E19</f>
        <v/>
      </c>
      <c r="W33" s="90">
        <f>'REV. PISOS'!E20</f>
        <v/>
      </c>
      <c r="X33" s="90">
        <f>'REV. PISOS'!E21</f>
        <v/>
      </c>
      <c r="Y33" s="90">
        <f>'REV. PISOS'!E22</f>
        <v/>
      </c>
      <c r="Z33" s="90">
        <f>'REV. PISOS'!E23</f>
        <v/>
      </c>
      <c r="AA33" s="90">
        <f>'REV. PISOS'!E24</f>
        <v/>
      </c>
      <c r="AB33" s="90">
        <f>'REV. PISOS'!E25</f>
        <v/>
      </c>
      <c r="AC33" s="90">
        <f>'REV. PISOS'!E26</f>
        <v/>
      </c>
      <c r="AD33" s="90">
        <f>'REV. PISOS'!E27</f>
        <v/>
      </c>
      <c r="AE33" s="90">
        <f>'REV. PISOS'!E28</f>
        <v/>
      </c>
      <c r="AF33" s="90">
        <f>'REV. PISOS'!E29</f>
        <v/>
      </c>
      <c r="AG33" s="90">
        <f>'REV. PISOS'!E30</f>
        <v/>
      </c>
      <c r="AH33" s="90">
        <f>'REV. PISOS'!E31</f>
        <v/>
      </c>
      <c r="AI33" s="90">
        <f>'REV. PISOS'!E32</f>
        <v/>
      </c>
      <c r="AJ33" s="90">
        <f>'REV. PISOS'!E33</f>
        <v/>
      </c>
      <c r="AK33" s="90">
        <f>'REV. PISOS'!E34</f>
        <v/>
      </c>
      <c r="AL33" s="90">
        <f>'REV. PISOS'!E35</f>
        <v/>
      </c>
      <c r="AM33" s="90">
        <f>'REV. PISOS'!E36</f>
        <v/>
      </c>
      <c r="AN33" s="90">
        <f>'REV. PISOS'!E37</f>
        <v/>
      </c>
      <c r="AO33" s="90">
        <f>'REV. PISOS'!E38</f>
        <v/>
      </c>
      <c r="AP33" s="90">
        <f>'REV. PISOS'!E39</f>
        <v/>
      </c>
      <c r="AQ33" s="90">
        <f>'REV. PISOS'!E40</f>
        <v/>
      </c>
      <c r="AR33" s="90">
        <f>'REV. PISOS'!E41</f>
        <v/>
      </c>
      <c r="AS33" s="90">
        <f>'REV. PISOS'!E42</f>
        <v/>
      </c>
      <c r="AT33" s="90">
        <f>'REV. PISOS'!E43</f>
        <v/>
      </c>
      <c r="AU33" s="90">
        <f>'REV. PISOS'!E44</f>
        <v/>
      </c>
      <c r="AV33" s="90">
        <f>'REV. PISOS'!E45</f>
        <v/>
      </c>
      <c r="AW33" s="90">
        <f>'REV. PISOS'!E46</f>
        <v/>
      </c>
      <c r="AX33" s="90">
        <f>'REV. PISOS'!E47</f>
        <v/>
      </c>
      <c r="AY33" s="90">
        <f>'REV. PISOS'!E48</f>
        <v/>
      </c>
      <c r="AZ33" s="90">
        <f>'REV. PISOS'!E49</f>
        <v/>
      </c>
      <c r="BA33" s="90">
        <f>'REV. PISOS'!E50</f>
        <v/>
      </c>
      <c r="BB33" s="90">
        <f>'REV. PISOS'!E51</f>
        <v/>
      </c>
      <c r="BC33" s="90">
        <f>'REV. PISOS'!E52</f>
        <v/>
      </c>
      <c r="BD33" s="90">
        <f>'REV. PISOS'!E53</f>
        <v/>
      </c>
      <c r="BE33" s="90">
        <f>'REV. PISOS'!E54</f>
        <v/>
      </c>
      <c r="BF33" s="90">
        <f>'REV. PISOS'!E55</f>
        <v/>
      </c>
      <c r="BG33" s="90">
        <f>'REV. PISOS'!E56</f>
        <v/>
      </c>
      <c r="BH33" s="90">
        <f>'REV. PISOS'!E57</f>
        <v/>
      </c>
      <c r="BI33" s="90">
        <f>'REV. PISOS'!E58</f>
        <v/>
      </c>
      <c r="BJ33" s="90">
        <f>'REV. PISOS'!E59</f>
        <v/>
      </c>
      <c r="BK33" s="90">
        <f>'REV. PISOS'!E60</f>
        <v/>
      </c>
      <c r="BL33" s="90">
        <f>'REV. PISOS'!E61</f>
        <v/>
      </c>
      <c r="BM33" s="90">
        <f>'REV. PISOS'!E62</f>
        <v/>
      </c>
      <c r="BN33" s="90">
        <f>'REV. PISOS'!E63</f>
        <v/>
      </c>
      <c r="BO33" s="90">
        <f>'REV. PISOS'!E64</f>
        <v/>
      </c>
      <c r="BP33" s="90">
        <f>'REV. PISOS'!E65</f>
        <v/>
      </c>
      <c r="BQ33" s="90">
        <f>'REV. PISOS'!E66</f>
        <v/>
      </c>
      <c r="BR33" s="90">
        <f>'REV. PISOS'!E67</f>
        <v/>
      </c>
      <c r="BS33" s="90">
        <f>'REV. PISOS'!E68</f>
        <v/>
      </c>
      <c r="BT33" s="90">
        <f>'REV. PISOS'!E69</f>
        <v/>
      </c>
      <c r="BU33" s="90">
        <f>'REV. PISOS'!E70</f>
        <v/>
      </c>
      <c r="BV33" s="90">
        <f>'REV. PISOS'!E71</f>
        <v/>
      </c>
      <c r="BW33" s="90">
        <f>'REV. PISOS'!E72</f>
        <v/>
      </c>
      <c r="BX33" s="90">
        <f>'REV. PISOS'!E73</f>
        <v/>
      </c>
      <c r="BY33" s="90">
        <f>'REV. PISOS'!E74</f>
        <v/>
      </c>
      <c r="BZ33" s="90">
        <f>'REV. PISOS'!E75</f>
        <v/>
      </c>
      <c r="CA33" s="90">
        <f>'REV. PISOS'!E76</f>
        <v/>
      </c>
    </row>
    <row r="34">
      <c r="A34" s="60" t="n"/>
      <c r="B34" s="60" t="inlineStr">
        <is>
          <t>1030-1070-300</t>
        </is>
      </c>
      <c r="C34" s="60" t="inlineStr">
        <is>
          <t>REVESTIMENTOS DE MASSA EM PAREDES</t>
        </is>
      </c>
      <c r="D34" s="61">
        <f>'REV. PAREDE'!$K$5</f>
        <v/>
      </c>
      <c r="E34" s="50">
        <f>SUM(H34:CA34)</f>
        <v/>
      </c>
      <c r="F34" s="50">
        <f>IF(D34="","",D34-E34)</f>
        <v/>
      </c>
      <c r="H34" s="90">
        <f>'REV. PAREDE'!E5</f>
        <v/>
      </c>
      <c r="I34" s="90">
        <f>'REV. PAREDE'!E6</f>
        <v/>
      </c>
      <c r="J34" s="90">
        <f>'REV. PAREDE'!E7</f>
        <v/>
      </c>
      <c r="K34" s="90">
        <f>'REV. PAREDE'!E8</f>
        <v/>
      </c>
      <c r="L34" s="90">
        <f>'REV. PAREDE'!E9</f>
        <v/>
      </c>
      <c r="M34" s="90">
        <f>'REV. PAREDE'!E10</f>
        <v/>
      </c>
      <c r="N34" s="90">
        <f>'REV. PAREDE'!E11</f>
        <v/>
      </c>
      <c r="O34" s="90">
        <f>'REV. PAREDE'!E12</f>
        <v/>
      </c>
      <c r="P34" s="90">
        <f>'REV. PAREDE'!E13</f>
        <v/>
      </c>
      <c r="Q34" s="90">
        <f>'REV. PAREDE'!E14</f>
        <v/>
      </c>
      <c r="R34" s="90">
        <f>'REV. PAREDE'!E15</f>
        <v/>
      </c>
      <c r="S34" s="90">
        <f>'REV. PAREDE'!E16</f>
        <v/>
      </c>
      <c r="T34" s="90">
        <f>'REV. PAREDE'!E17</f>
        <v/>
      </c>
      <c r="U34" s="90">
        <f>'REV. PAREDE'!E18</f>
        <v/>
      </c>
      <c r="V34" s="90">
        <f>'REV. PAREDE'!E19</f>
        <v/>
      </c>
      <c r="W34" s="90">
        <f>'REV. PAREDE'!E20</f>
        <v/>
      </c>
      <c r="X34" s="90">
        <f>'REV. PAREDE'!E21</f>
        <v/>
      </c>
      <c r="Y34" s="90">
        <f>'REV. PAREDE'!E22</f>
        <v/>
      </c>
      <c r="Z34" s="90">
        <f>'REV. PAREDE'!E23</f>
        <v/>
      </c>
      <c r="AA34" s="90">
        <f>'REV. PAREDE'!E24</f>
        <v/>
      </c>
      <c r="AB34" s="90">
        <f>'REV. PAREDE'!E25</f>
        <v/>
      </c>
      <c r="AC34" s="90">
        <f>'REV. PAREDE'!E26</f>
        <v/>
      </c>
      <c r="AD34" s="90">
        <f>'REV. PAREDE'!E27</f>
        <v/>
      </c>
      <c r="AE34" s="90">
        <f>'REV. PAREDE'!E28</f>
        <v/>
      </c>
      <c r="AF34" s="90">
        <f>'REV. PAREDE'!E29</f>
        <v/>
      </c>
      <c r="AG34" s="90">
        <f>'REV. PAREDE'!E30</f>
        <v/>
      </c>
      <c r="AH34" s="90">
        <f>'REV. PAREDE'!E31</f>
        <v/>
      </c>
      <c r="AI34" s="90">
        <f>'REV. PAREDE'!E32</f>
        <v/>
      </c>
      <c r="AJ34" s="90">
        <f>'REV. PAREDE'!E33</f>
        <v/>
      </c>
      <c r="AK34" s="90">
        <f>'REV. PAREDE'!E34</f>
        <v/>
      </c>
      <c r="AL34" s="90">
        <f>'REV. PAREDE'!E35</f>
        <v/>
      </c>
      <c r="AM34" s="90">
        <f>'REV. PAREDE'!E36</f>
        <v/>
      </c>
      <c r="AN34" s="90">
        <f>'REV. PAREDE'!E37</f>
        <v/>
      </c>
      <c r="AO34" s="90">
        <f>'REV. PAREDE'!E38</f>
        <v/>
      </c>
      <c r="AP34" s="90">
        <f>'REV. PAREDE'!E39</f>
        <v/>
      </c>
      <c r="AQ34" s="90">
        <f>'REV. PAREDE'!E40</f>
        <v/>
      </c>
      <c r="AR34" s="90">
        <f>'REV. PAREDE'!E41</f>
        <v/>
      </c>
      <c r="AS34" s="90">
        <f>'REV. PAREDE'!E42</f>
        <v/>
      </c>
      <c r="AT34" s="90">
        <f>'REV. PAREDE'!E43</f>
        <v/>
      </c>
      <c r="AU34" s="90">
        <f>'REV. PAREDE'!E44</f>
        <v/>
      </c>
      <c r="AV34" s="90">
        <f>'REV. PAREDE'!E45</f>
        <v/>
      </c>
      <c r="AW34" s="90">
        <f>'REV. PAREDE'!E46</f>
        <v/>
      </c>
      <c r="AX34" s="90">
        <f>'REV. PAREDE'!E47</f>
        <v/>
      </c>
      <c r="AY34" s="90">
        <f>'REV. PAREDE'!E48</f>
        <v/>
      </c>
      <c r="AZ34" s="90">
        <f>'REV. PAREDE'!E49</f>
        <v/>
      </c>
      <c r="BA34" s="90">
        <f>'REV. PAREDE'!E50</f>
        <v/>
      </c>
      <c r="BB34" s="90">
        <f>'REV. PAREDE'!E51</f>
        <v/>
      </c>
      <c r="BC34" s="90">
        <f>'REV. PAREDE'!E52</f>
        <v/>
      </c>
      <c r="BD34" s="90">
        <f>'REV. PAREDE'!E53</f>
        <v/>
      </c>
      <c r="BE34" s="90">
        <f>'REV. PAREDE'!E54</f>
        <v/>
      </c>
      <c r="BF34" s="90">
        <f>'REV. PAREDE'!E55</f>
        <v/>
      </c>
      <c r="BG34" s="90">
        <f>'REV. PAREDE'!E56</f>
        <v/>
      </c>
      <c r="BH34" s="90">
        <f>'REV. PAREDE'!E57</f>
        <v/>
      </c>
      <c r="BI34" s="90">
        <f>'REV. PAREDE'!E58</f>
        <v/>
      </c>
      <c r="BJ34" s="90">
        <f>'REV. PAREDE'!E59</f>
        <v/>
      </c>
      <c r="BK34" s="90">
        <f>'REV. PAREDE'!E60</f>
        <v/>
      </c>
      <c r="BL34" s="90">
        <f>'REV. PAREDE'!E61</f>
        <v/>
      </c>
      <c r="BM34" s="90">
        <f>'REV. PAREDE'!E62</f>
        <v/>
      </c>
      <c r="BN34" s="90">
        <f>'REV. PAREDE'!E63</f>
        <v/>
      </c>
      <c r="BO34" s="90">
        <f>'REV. PAREDE'!E64</f>
        <v/>
      </c>
      <c r="BP34" s="90">
        <f>'REV. PAREDE'!E65</f>
        <v/>
      </c>
      <c r="BQ34" s="90">
        <f>'REV. PAREDE'!E66</f>
        <v/>
      </c>
      <c r="BR34" s="90">
        <f>'REV. PAREDE'!E67</f>
        <v/>
      </c>
      <c r="BS34" s="90">
        <f>'REV. PAREDE'!E68</f>
        <v/>
      </c>
      <c r="BT34" s="90">
        <f>'REV. PAREDE'!E69</f>
        <v/>
      </c>
      <c r="BU34" s="90">
        <f>'REV. PAREDE'!E70</f>
        <v/>
      </c>
      <c r="BV34" s="90">
        <f>'REV. PAREDE'!E71</f>
        <v/>
      </c>
      <c r="BW34" s="90">
        <f>'REV. PAREDE'!E72</f>
        <v/>
      </c>
      <c r="BX34" s="90">
        <f>'REV. PAREDE'!E73</f>
        <v/>
      </c>
      <c r="BY34" s="90">
        <f>'REV. PAREDE'!E74</f>
        <v/>
      </c>
      <c r="BZ34" s="90">
        <f>'REV. PAREDE'!E75</f>
        <v/>
      </c>
      <c r="CA34" s="90">
        <f>'REV. PAREDE'!E76</f>
        <v/>
      </c>
    </row>
    <row r="35">
      <c r="A35" s="60" t="n"/>
      <c r="B35" s="60" t="inlineStr">
        <is>
          <t>1030-1070-580</t>
        </is>
      </c>
      <c r="C35" s="60" t="inlineStr">
        <is>
          <t>REVESTIMENTOS DIVERSOS-FACHADA</t>
        </is>
      </c>
      <c r="E35" s="50">
        <f>SUM(H35:CA35)</f>
        <v/>
      </c>
      <c r="F35" s="50">
        <f>IF(D35="","",D35-E35)</f>
        <v/>
      </c>
    </row>
    <row r="36">
      <c r="A36" s="60" t="n"/>
      <c r="B36" s="60" t="inlineStr">
        <is>
          <t>1030-1070-310</t>
        </is>
      </c>
      <c r="C36" s="60" t="inlineStr">
        <is>
          <t>REVESTIMENTOS DIVERSOS-PAREDE</t>
        </is>
      </c>
      <c r="E36" s="50">
        <f>SUM(H36:CA36)</f>
        <v/>
      </c>
      <c r="F36" s="50">
        <f>IF(D36="","",D36-E36)</f>
        <v/>
      </c>
    </row>
    <row r="37">
      <c r="A37" s="60" t="n"/>
      <c r="B37" s="60" t="inlineStr">
        <is>
          <t>1030-1070-330</t>
        </is>
      </c>
      <c r="C37" s="60" t="inlineStr">
        <is>
          <t>REVESTIMENTOS DIVERSOS-PISOS</t>
        </is>
      </c>
      <c r="E37" s="50">
        <f>SUM(H37:CA37)</f>
        <v/>
      </c>
      <c r="F37" s="50">
        <f>IF(D37="","",D37-E37)</f>
        <v/>
      </c>
    </row>
    <row r="38">
      <c r="A38" s="60" t="n"/>
      <c r="B38" s="60" t="inlineStr">
        <is>
          <t>1030-1070-340</t>
        </is>
      </c>
      <c r="C38" s="60" t="inlineStr">
        <is>
          <t>RODAPÉS/SOLEIRAS/PEITORIL/ADUELAS</t>
        </is>
      </c>
      <c r="E38" s="50">
        <f>SUM(H38:CA38)</f>
        <v/>
      </c>
      <c r="F38" s="50">
        <f>IF(D38="","",D38-E38)</f>
        <v/>
      </c>
    </row>
    <row r="39">
      <c r="A39" s="60" t="n"/>
      <c r="B39" s="60" t="inlineStr">
        <is>
          <t>1030-1070-220</t>
        </is>
      </c>
      <c r="C39" s="60" t="inlineStr">
        <is>
          <t>EQUIPAMENTOS DE PROTEÇÃO COLETIVA</t>
        </is>
      </c>
      <c r="E39" s="50">
        <f>SUM(H39:CA39)</f>
        <v/>
      </c>
      <c r="F39" s="50">
        <f>IF(D39="","",D39-E39)</f>
        <v/>
      </c>
    </row>
    <row r="40">
      <c r="A40" s="60" t="n"/>
      <c r="B40" s="60" t="inlineStr">
        <is>
          <t>1030-1070-110</t>
        </is>
      </c>
      <c r="C40" s="60" t="inlineStr">
        <is>
          <t>SEGUROS</t>
        </is>
      </c>
      <c r="D40" s="61">
        <f>'SEGUROS'!$K$5</f>
        <v/>
      </c>
      <c r="E40" s="50">
        <f>SUM(H40:CA40)</f>
        <v/>
      </c>
      <c r="F40" s="50">
        <f>IF(D40="","",D40-E40)</f>
        <v/>
      </c>
      <c r="H40" s="90">
        <f>'SEGUROS'!E5</f>
        <v/>
      </c>
      <c r="I40" s="90">
        <f>'SEGUROS'!E6</f>
        <v/>
      </c>
      <c r="J40" s="90">
        <f>'SEGUROS'!E7</f>
        <v/>
      </c>
      <c r="K40" s="90">
        <f>'SEGUROS'!E8</f>
        <v/>
      </c>
      <c r="L40" s="90">
        <f>'SEGUROS'!E9</f>
        <v/>
      </c>
      <c r="M40" s="90">
        <f>'SEGUROS'!E10</f>
        <v/>
      </c>
      <c r="N40" s="90">
        <f>'SEGUROS'!E11</f>
        <v/>
      </c>
      <c r="O40" s="90">
        <f>'SEGUROS'!E12</f>
        <v/>
      </c>
      <c r="P40" s="90">
        <f>'SEGUROS'!E13</f>
        <v/>
      </c>
      <c r="Q40" s="90">
        <f>'SEGUROS'!E14</f>
        <v/>
      </c>
      <c r="R40" s="90">
        <f>'SEGUROS'!E15</f>
        <v/>
      </c>
      <c r="S40" s="90">
        <f>'SEGUROS'!E16</f>
        <v/>
      </c>
      <c r="T40" s="90">
        <f>'SEGUROS'!E17</f>
        <v/>
      </c>
      <c r="U40" s="90">
        <f>'SEGUROS'!E18</f>
        <v/>
      </c>
      <c r="V40" s="90">
        <f>'SEGUROS'!E19</f>
        <v/>
      </c>
      <c r="W40" s="90">
        <f>'SEGUROS'!E20</f>
        <v/>
      </c>
      <c r="X40" s="90">
        <f>'SEGUROS'!E21</f>
        <v/>
      </c>
      <c r="Y40" s="90">
        <f>'SEGUROS'!E22</f>
        <v/>
      </c>
      <c r="Z40" s="90">
        <f>'SEGUROS'!E23</f>
        <v/>
      </c>
      <c r="AA40" s="90">
        <f>'SEGUROS'!E24</f>
        <v/>
      </c>
      <c r="AB40" s="90">
        <f>'SEGUROS'!E25</f>
        <v/>
      </c>
      <c r="AC40" s="90">
        <f>'SEGUROS'!E26</f>
        <v/>
      </c>
      <c r="AD40" s="90">
        <f>'SEGUROS'!E27</f>
        <v/>
      </c>
      <c r="AE40" s="90">
        <f>'SEGUROS'!E28</f>
        <v/>
      </c>
      <c r="AF40" s="90">
        <f>'SEGUROS'!E29</f>
        <v/>
      </c>
      <c r="AG40" s="90">
        <f>'SEGUROS'!E30</f>
        <v/>
      </c>
      <c r="AH40" s="90">
        <f>'SEGUROS'!E31</f>
        <v/>
      </c>
      <c r="AI40" s="90">
        <f>'SEGUROS'!E32</f>
        <v/>
      </c>
      <c r="AJ40" s="90">
        <f>'SEGUROS'!E33</f>
        <v/>
      </c>
      <c r="AK40" s="90">
        <f>'SEGUROS'!E34</f>
        <v/>
      </c>
      <c r="AL40" s="90">
        <f>'SEGUROS'!E35</f>
        <v/>
      </c>
      <c r="AM40" s="90">
        <f>'SEGUROS'!E36</f>
        <v/>
      </c>
      <c r="AN40" s="90">
        <f>'SEGUROS'!E37</f>
        <v/>
      </c>
      <c r="AO40" s="90">
        <f>'SEGUROS'!E38</f>
        <v/>
      </c>
      <c r="AP40" s="90">
        <f>'SEGUROS'!E39</f>
        <v/>
      </c>
      <c r="AQ40" s="90">
        <f>'SEGUROS'!E40</f>
        <v/>
      </c>
      <c r="AR40" s="90">
        <f>'SEGUROS'!E41</f>
        <v/>
      </c>
      <c r="AS40" s="90">
        <f>'SEGUROS'!E42</f>
        <v/>
      </c>
      <c r="AT40" s="90">
        <f>'SEGUROS'!E43</f>
        <v/>
      </c>
      <c r="AU40" s="90">
        <f>'SEGUROS'!E44</f>
        <v/>
      </c>
      <c r="AV40" s="90">
        <f>'SEGUROS'!E45</f>
        <v/>
      </c>
      <c r="AW40" s="90">
        <f>'SEGUROS'!E46</f>
        <v/>
      </c>
      <c r="AX40" s="90">
        <f>'SEGUROS'!E47</f>
        <v/>
      </c>
      <c r="AY40" s="90">
        <f>'SEGUROS'!E48</f>
        <v/>
      </c>
      <c r="AZ40" s="90">
        <f>'SEGUROS'!E49</f>
        <v/>
      </c>
      <c r="BA40" s="90">
        <f>'SEGUROS'!E50</f>
        <v/>
      </c>
      <c r="BB40" s="90">
        <f>'SEGUROS'!E51</f>
        <v/>
      </c>
      <c r="BC40" s="90">
        <f>'SEGUROS'!E52</f>
        <v/>
      </c>
      <c r="BD40" s="90">
        <f>'SEGUROS'!E53</f>
        <v/>
      </c>
      <c r="BE40" s="90">
        <f>'SEGUROS'!E54</f>
        <v/>
      </c>
      <c r="BF40" s="90">
        <f>'SEGUROS'!E55</f>
        <v/>
      </c>
      <c r="BG40" s="90">
        <f>'SEGUROS'!E56</f>
        <v/>
      </c>
      <c r="BH40" s="90">
        <f>'SEGUROS'!E57</f>
        <v/>
      </c>
      <c r="BI40" s="90">
        <f>'SEGUROS'!E58</f>
        <v/>
      </c>
      <c r="BJ40" s="90">
        <f>'SEGUROS'!E59</f>
        <v/>
      </c>
      <c r="BK40" s="90">
        <f>'SEGUROS'!E60</f>
        <v/>
      </c>
      <c r="BL40" s="90">
        <f>'SEGUROS'!E61</f>
        <v/>
      </c>
      <c r="BM40" s="90">
        <f>'SEGUROS'!E62</f>
        <v/>
      </c>
      <c r="BN40" s="90">
        <f>'SEGUROS'!E63</f>
        <v/>
      </c>
      <c r="BO40" s="90">
        <f>'SEGUROS'!E64</f>
        <v/>
      </c>
      <c r="BP40" s="90">
        <f>'SEGUROS'!E65</f>
        <v/>
      </c>
      <c r="BQ40" s="90">
        <f>'SEGUROS'!E66</f>
        <v/>
      </c>
      <c r="BR40" s="90">
        <f>'SEGUROS'!E67</f>
        <v/>
      </c>
      <c r="BS40" s="90">
        <f>'SEGUROS'!E68</f>
        <v/>
      </c>
      <c r="BT40" s="90">
        <f>'SEGUROS'!E69</f>
        <v/>
      </c>
      <c r="BU40" s="90">
        <f>'SEGUROS'!E70</f>
        <v/>
      </c>
      <c r="BV40" s="90">
        <f>'SEGUROS'!E71</f>
        <v/>
      </c>
      <c r="BW40" s="90">
        <f>'SEGUROS'!E72</f>
        <v/>
      </c>
      <c r="BX40" s="90">
        <f>'SEGUROS'!E73</f>
        <v/>
      </c>
      <c r="BY40" s="90">
        <f>'SEGUROS'!E74</f>
        <v/>
      </c>
      <c r="BZ40" s="90">
        <f>'SEGUROS'!E75</f>
        <v/>
      </c>
      <c r="CA40" s="90">
        <f>'SEGUROS'!E76</f>
        <v/>
      </c>
    </row>
    <row r="41">
      <c r="A41" s="60" t="n"/>
      <c r="B41" s="60" t="inlineStr">
        <is>
          <t>1030-1070-380</t>
        </is>
      </c>
      <c r="C41" s="60" t="inlineStr">
        <is>
          <t>SERRALHERIA</t>
        </is>
      </c>
      <c r="D41" s="61">
        <f>'SERRALHERIA'!$K$5</f>
        <v/>
      </c>
      <c r="E41" s="50">
        <f>SUM(H41:CA41)</f>
        <v/>
      </c>
      <c r="F41" s="50">
        <f>IF(D41="","",D41-E41)</f>
        <v/>
      </c>
      <c r="H41" s="90">
        <f>'SERRALHERIA'!E5</f>
        <v/>
      </c>
      <c r="I41" s="90">
        <f>'SERRALHERIA'!E6</f>
        <v/>
      </c>
      <c r="J41" s="90">
        <f>'SERRALHERIA'!E7</f>
        <v/>
      </c>
      <c r="K41" s="90">
        <f>'SERRALHERIA'!E8</f>
        <v/>
      </c>
      <c r="L41" s="90">
        <f>'SERRALHERIA'!E9</f>
        <v/>
      </c>
      <c r="M41" s="90">
        <f>'SERRALHERIA'!E10</f>
        <v/>
      </c>
      <c r="N41" s="90">
        <f>'SERRALHERIA'!E11</f>
        <v/>
      </c>
      <c r="O41" s="90">
        <f>'SERRALHERIA'!E12</f>
        <v/>
      </c>
      <c r="P41" s="90">
        <f>'SERRALHERIA'!E13</f>
        <v/>
      </c>
      <c r="Q41" s="90">
        <f>'SERRALHERIA'!E14</f>
        <v/>
      </c>
      <c r="R41" s="90">
        <f>'SERRALHERIA'!E15</f>
        <v/>
      </c>
      <c r="S41" s="90">
        <f>'SERRALHERIA'!E16</f>
        <v/>
      </c>
      <c r="T41" s="90">
        <f>'SERRALHERIA'!E17</f>
        <v/>
      </c>
      <c r="U41" s="90">
        <f>'SERRALHERIA'!E18</f>
        <v/>
      </c>
      <c r="V41" s="90">
        <f>'SERRALHERIA'!E19</f>
        <v/>
      </c>
      <c r="W41" s="90">
        <f>'SERRALHERIA'!E20</f>
        <v/>
      </c>
      <c r="X41" s="90">
        <f>'SERRALHERIA'!E21</f>
        <v/>
      </c>
      <c r="Y41" s="90">
        <f>'SERRALHERIA'!E22</f>
        <v/>
      </c>
      <c r="Z41" s="90">
        <f>'SERRALHERIA'!E23</f>
        <v/>
      </c>
      <c r="AA41" s="90">
        <f>'SERRALHERIA'!E24</f>
        <v/>
      </c>
      <c r="AB41" s="90">
        <f>'SERRALHERIA'!E25</f>
        <v/>
      </c>
      <c r="AC41" s="90">
        <f>'SERRALHERIA'!E26</f>
        <v/>
      </c>
      <c r="AD41" s="90">
        <f>'SERRALHERIA'!E27</f>
        <v/>
      </c>
      <c r="AE41" s="90">
        <f>'SERRALHERIA'!E28</f>
        <v/>
      </c>
      <c r="AF41" s="90">
        <f>'SERRALHERIA'!E29</f>
        <v/>
      </c>
      <c r="AG41" s="90">
        <f>'SERRALHERIA'!E30</f>
        <v/>
      </c>
      <c r="AH41" s="90">
        <f>'SERRALHERIA'!E31</f>
        <v/>
      </c>
      <c r="AI41" s="90">
        <f>'SERRALHERIA'!E32</f>
        <v/>
      </c>
      <c r="AJ41" s="90">
        <f>'SERRALHERIA'!E33</f>
        <v/>
      </c>
      <c r="AK41" s="90">
        <f>'SERRALHERIA'!E34</f>
        <v/>
      </c>
      <c r="AL41" s="90">
        <f>'SERRALHERIA'!E35</f>
        <v/>
      </c>
      <c r="AM41" s="90">
        <f>'SERRALHERIA'!E36</f>
        <v/>
      </c>
      <c r="AN41" s="90">
        <f>'SERRALHERIA'!E37</f>
        <v/>
      </c>
      <c r="AO41" s="90">
        <f>'SERRALHERIA'!E38</f>
        <v/>
      </c>
      <c r="AP41" s="90">
        <f>'SERRALHERIA'!E39</f>
        <v/>
      </c>
      <c r="AQ41" s="90">
        <f>'SERRALHERIA'!E40</f>
        <v/>
      </c>
      <c r="AR41" s="90">
        <f>'SERRALHERIA'!E41</f>
        <v/>
      </c>
      <c r="AS41" s="90">
        <f>'SERRALHERIA'!E42</f>
        <v/>
      </c>
      <c r="AT41" s="90">
        <f>'SERRALHERIA'!E43</f>
        <v/>
      </c>
      <c r="AU41" s="90">
        <f>'SERRALHERIA'!E44</f>
        <v/>
      </c>
      <c r="AV41" s="90">
        <f>'SERRALHERIA'!E45</f>
        <v/>
      </c>
      <c r="AW41" s="90">
        <f>'SERRALHERIA'!E46</f>
        <v/>
      </c>
      <c r="AX41" s="90">
        <f>'SERRALHERIA'!E47</f>
        <v/>
      </c>
      <c r="AY41" s="90">
        <f>'SERRALHERIA'!E48</f>
        <v/>
      </c>
      <c r="AZ41" s="90">
        <f>'SERRALHERIA'!E49</f>
        <v/>
      </c>
      <c r="BA41" s="90">
        <f>'SERRALHERIA'!E50</f>
        <v/>
      </c>
      <c r="BB41" s="90">
        <f>'SERRALHERIA'!E51</f>
        <v/>
      </c>
      <c r="BC41" s="90">
        <f>'SERRALHERIA'!E52</f>
        <v/>
      </c>
      <c r="BD41" s="90">
        <f>'SERRALHERIA'!E53</f>
        <v/>
      </c>
      <c r="BE41" s="90">
        <f>'SERRALHERIA'!E54</f>
        <v/>
      </c>
      <c r="BF41" s="90">
        <f>'SERRALHERIA'!E55</f>
        <v/>
      </c>
      <c r="BG41" s="90">
        <f>'SERRALHERIA'!E56</f>
        <v/>
      </c>
      <c r="BH41" s="90">
        <f>'SERRALHERIA'!E57</f>
        <v/>
      </c>
      <c r="BI41" s="90">
        <f>'SERRALHERIA'!E58</f>
        <v/>
      </c>
      <c r="BJ41" s="90">
        <f>'SERRALHERIA'!E59</f>
        <v/>
      </c>
      <c r="BK41" s="90">
        <f>'SERRALHERIA'!E60</f>
        <v/>
      </c>
      <c r="BL41" s="90">
        <f>'SERRALHERIA'!E61</f>
        <v/>
      </c>
      <c r="BM41" s="90">
        <f>'SERRALHERIA'!E62</f>
        <v/>
      </c>
      <c r="BN41" s="90">
        <f>'SERRALHERIA'!E63</f>
        <v/>
      </c>
      <c r="BO41" s="90">
        <f>'SERRALHERIA'!E64</f>
        <v/>
      </c>
      <c r="BP41" s="90">
        <f>'SERRALHERIA'!E65</f>
        <v/>
      </c>
      <c r="BQ41" s="90">
        <f>'SERRALHERIA'!E66</f>
        <v/>
      </c>
      <c r="BR41" s="90">
        <f>'SERRALHERIA'!E67</f>
        <v/>
      </c>
      <c r="BS41" s="90">
        <f>'SERRALHERIA'!E68</f>
        <v/>
      </c>
      <c r="BT41" s="90">
        <f>'SERRALHERIA'!E69</f>
        <v/>
      </c>
      <c r="BU41" s="90">
        <f>'SERRALHERIA'!E70</f>
        <v/>
      </c>
      <c r="BV41" s="90">
        <f>'SERRALHERIA'!E71</f>
        <v/>
      </c>
      <c r="BW41" s="90">
        <f>'SERRALHERIA'!E72</f>
        <v/>
      </c>
      <c r="BX41" s="90">
        <f>'SERRALHERIA'!E73</f>
        <v/>
      </c>
      <c r="BY41" s="90">
        <f>'SERRALHERIA'!E74</f>
        <v/>
      </c>
      <c r="BZ41" s="90">
        <f>'SERRALHERIA'!E75</f>
        <v/>
      </c>
      <c r="CA41" s="90">
        <f>'SERRALHERIA'!E76</f>
        <v/>
      </c>
    </row>
    <row r="42">
      <c r="A42" s="60" t="n"/>
      <c r="B42" s="60" t="inlineStr">
        <is>
          <t>1030-1070-150</t>
        </is>
      </c>
      <c r="C42" s="60" t="inlineStr">
        <is>
          <t>LIGAÇÕES PROVISÓRIAS AGUA, ENERGIA,TELEFONIA, ESGOTO</t>
        </is>
      </c>
      <c r="D42" s="61">
        <f>'LIG. PROVISÓRIAS'!$K$5</f>
        <v/>
      </c>
      <c r="E42" s="50">
        <f>SUM(H42:CA42)</f>
        <v/>
      </c>
      <c r="F42" s="50">
        <f>IF(D42="","",D42-E42)</f>
        <v/>
      </c>
      <c r="H42" s="90">
        <f>'LIG. PROVISÓRIAS'!E5</f>
        <v/>
      </c>
      <c r="I42" s="90">
        <f>'LIG. PROVISÓRIAS'!E6</f>
        <v/>
      </c>
      <c r="J42" s="90">
        <f>'LIG. PROVISÓRIAS'!E7</f>
        <v/>
      </c>
      <c r="K42" s="90">
        <f>'LIG. PROVISÓRIAS'!E8</f>
        <v/>
      </c>
      <c r="L42" s="90">
        <f>'LIG. PROVISÓRIAS'!E9</f>
        <v/>
      </c>
      <c r="M42" s="90">
        <f>'LIG. PROVISÓRIAS'!E10</f>
        <v/>
      </c>
      <c r="N42" s="90">
        <f>'LIG. PROVISÓRIAS'!E11</f>
        <v/>
      </c>
      <c r="O42" s="90">
        <f>'LIG. PROVISÓRIAS'!E12</f>
        <v/>
      </c>
      <c r="P42" s="90">
        <f>'LIG. PROVISÓRIAS'!E13</f>
        <v/>
      </c>
      <c r="Q42" s="90">
        <f>'LIG. PROVISÓRIAS'!E14</f>
        <v/>
      </c>
      <c r="R42" s="90">
        <f>'LIG. PROVISÓRIAS'!E15</f>
        <v/>
      </c>
      <c r="S42" s="90">
        <f>'LIG. PROVISÓRIAS'!E16</f>
        <v/>
      </c>
      <c r="T42" s="90">
        <f>'LIG. PROVISÓRIAS'!E17</f>
        <v/>
      </c>
      <c r="U42" s="90">
        <f>'LIG. PROVISÓRIAS'!E18</f>
        <v/>
      </c>
      <c r="V42" s="90">
        <f>'LIG. PROVISÓRIAS'!E19</f>
        <v/>
      </c>
      <c r="W42" s="90">
        <f>'LIG. PROVISÓRIAS'!E20</f>
        <v/>
      </c>
      <c r="X42" s="90">
        <f>'LIG. PROVISÓRIAS'!E21</f>
        <v/>
      </c>
      <c r="Y42" s="90">
        <f>'LIG. PROVISÓRIAS'!E22</f>
        <v/>
      </c>
      <c r="Z42" s="90">
        <f>'LIG. PROVISÓRIAS'!E23</f>
        <v/>
      </c>
      <c r="AA42" s="90">
        <f>'LIG. PROVISÓRIAS'!E24</f>
        <v/>
      </c>
      <c r="AB42" s="90">
        <f>'LIG. PROVISÓRIAS'!E25</f>
        <v/>
      </c>
      <c r="AC42" s="90">
        <f>'LIG. PROVISÓRIAS'!E26</f>
        <v/>
      </c>
      <c r="AD42" s="90">
        <f>'LIG. PROVISÓRIAS'!E27</f>
        <v/>
      </c>
      <c r="AE42" s="90">
        <f>'LIG. PROVISÓRIAS'!E28</f>
        <v/>
      </c>
      <c r="AF42" s="90">
        <f>'LIG. PROVISÓRIAS'!E29</f>
        <v/>
      </c>
      <c r="AG42" s="90">
        <f>'LIG. PROVISÓRIAS'!E30</f>
        <v/>
      </c>
      <c r="AH42" s="90">
        <f>'LIG. PROVISÓRIAS'!E31</f>
        <v/>
      </c>
      <c r="AI42" s="90">
        <f>'LIG. PROVISÓRIAS'!E32</f>
        <v/>
      </c>
      <c r="AJ42" s="90">
        <f>'LIG. PROVISÓRIAS'!E33</f>
        <v/>
      </c>
      <c r="AK42" s="90">
        <f>'LIG. PROVISÓRIAS'!E34</f>
        <v/>
      </c>
      <c r="AL42" s="90">
        <f>'LIG. PROVISÓRIAS'!E35</f>
        <v/>
      </c>
      <c r="AM42" s="90">
        <f>'LIG. PROVISÓRIAS'!E36</f>
        <v/>
      </c>
      <c r="AN42" s="90">
        <f>'LIG. PROVISÓRIAS'!E37</f>
        <v/>
      </c>
      <c r="AO42" s="90">
        <f>'LIG. PROVISÓRIAS'!E38</f>
        <v/>
      </c>
      <c r="AP42" s="90">
        <f>'LIG. PROVISÓRIAS'!E39</f>
        <v/>
      </c>
      <c r="AQ42" s="90">
        <f>'LIG. PROVISÓRIAS'!E40</f>
        <v/>
      </c>
      <c r="AR42" s="90">
        <f>'LIG. PROVISÓRIAS'!E41</f>
        <v/>
      </c>
      <c r="AS42" s="90">
        <f>'LIG. PROVISÓRIAS'!E42</f>
        <v/>
      </c>
      <c r="AT42" s="90">
        <f>'LIG. PROVISÓRIAS'!E43</f>
        <v/>
      </c>
      <c r="AU42" s="90">
        <f>'LIG. PROVISÓRIAS'!E44</f>
        <v/>
      </c>
      <c r="AV42" s="90">
        <f>'LIG. PROVISÓRIAS'!E45</f>
        <v/>
      </c>
      <c r="AW42" s="90">
        <f>'LIG. PROVISÓRIAS'!E46</f>
        <v/>
      </c>
      <c r="AX42" s="90">
        <f>'LIG. PROVISÓRIAS'!E47</f>
        <v/>
      </c>
      <c r="AY42" s="90">
        <f>'LIG. PROVISÓRIAS'!E48</f>
        <v/>
      </c>
      <c r="AZ42" s="90">
        <f>'LIG. PROVISÓRIAS'!E49</f>
        <v/>
      </c>
      <c r="BA42" s="90">
        <f>'LIG. PROVISÓRIAS'!E50</f>
        <v/>
      </c>
      <c r="BB42" s="90">
        <f>'LIG. PROVISÓRIAS'!E51</f>
        <v/>
      </c>
      <c r="BC42" s="90">
        <f>'LIG. PROVISÓRIAS'!E52</f>
        <v/>
      </c>
      <c r="BD42" s="90">
        <f>'LIG. PROVISÓRIAS'!E53</f>
        <v/>
      </c>
      <c r="BE42" s="90">
        <f>'LIG. PROVISÓRIAS'!E54</f>
        <v/>
      </c>
      <c r="BF42" s="90">
        <f>'LIG. PROVISÓRIAS'!E55</f>
        <v/>
      </c>
      <c r="BG42" s="90">
        <f>'LIG. PROVISÓRIAS'!E56</f>
        <v/>
      </c>
      <c r="BH42" s="90">
        <f>'LIG. PROVISÓRIAS'!E57</f>
        <v/>
      </c>
      <c r="BI42" s="90">
        <f>'LIG. PROVISÓRIAS'!E58</f>
        <v/>
      </c>
      <c r="BJ42" s="90">
        <f>'LIG. PROVISÓRIAS'!E59</f>
        <v/>
      </c>
      <c r="BK42" s="90">
        <f>'LIG. PROVISÓRIAS'!E60</f>
        <v/>
      </c>
      <c r="BL42" s="90">
        <f>'LIG. PROVISÓRIAS'!E61</f>
        <v/>
      </c>
      <c r="BM42" s="90">
        <f>'LIG. PROVISÓRIAS'!E62</f>
        <v/>
      </c>
      <c r="BN42" s="90">
        <f>'LIG. PROVISÓRIAS'!E63</f>
        <v/>
      </c>
      <c r="BO42" s="90">
        <f>'LIG. PROVISÓRIAS'!E64</f>
        <v/>
      </c>
      <c r="BP42" s="90">
        <f>'LIG. PROVISÓRIAS'!E65</f>
        <v/>
      </c>
      <c r="BQ42" s="90">
        <f>'LIG. PROVISÓRIAS'!E66</f>
        <v/>
      </c>
      <c r="BR42" s="90">
        <f>'LIG. PROVISÓRIAS'!E67</f>
        <v/>
      </c>
      <c r="BS42" s="90">
        <f>'LIG. PROVISÓRIAS'!E68</f>
        <v/>
      </c>
      <c r="BT42" s="90">
        <f>'LIG. PROVISÓRIAS'!E69</f>
        <v/>
      </c>
      <c r="BU42" s="90">
        <f>'LIG. PROVISÓRIAS'!E70</f>
        <v/>
      </c>
      <c r="BV42" s="90">
        <f>'LIG. PROVISÓRIAS'!E71</f>
        <v/>
      </c>
      <c r="BW42" s="90">
        <f>'LIG. PROVISÓRIAS'!E72</f>
        <v/>
      </c>
      <c r="BX42" s="90">
        <f>'LIG. PROVISÓRIAS'!E73</f>
        <v/>
      </c>
      <c r="BY42" s="90">
        <f>'LIG. PROVISÓRIAS'!E74</f>
        <v/>
      </c>
      <c r="BZ42" s="90">
        <f>'LIG. PROVISÓRIAS'!E75</f>
        <v/>
      </c>
      <c r="CA42" s="90">
        <f>'LIG. PROVISÓRIAS'!E76</f>
        <v/>
      </c>
    </row>
    <row r="43">
      <c r="A43" s="60" t="n"/>
      <c r="B43" s="60" t="inlineStr">
        <is>
          <t>1030-1070-470</t>
        </is>
      </c>
      <c r="C43" s="60" t="inlineStr">
        <is>
          <t>TAXA DE ADMINISTRAÇÃO</t>
        </is>
      </c>
      <c r="D43" s="61">
        <f>'TAX. ADM'!$K$5</f>
        <v/>
      </c>
      <c r="E43" s="50">
        <f>SUM(H43:CA43)</f>
        <v/>
      </c>
      <c r="F43" s="50">
        <f>IF(D43="","",D43-E43)</f>
        <v/>
      </c>
      <c r="H43" s="90">
        <f>'TAX. ADM'!E5</f>
        <v/>
      </c>
      <c r="I43" s="90">
        <f>'TAX. ADM'!E6</f>
        <v/>
      </c>
      <c r="J43" s="90">
        <f>'TAX. ADM'!E7</f>
        <v/>
      </c>
      <c r="K43" s="90">
        <f>'TAX. ADM'!E8</f>
        <v/>
      </c>
      <c r="L43" s="90">
        <f>'TAX. ADM'!E9</f>
        <v/>
      </c>
      <c r="M43" s="90">
        <f>'TAX. ADM'!E10</f>
        <v/>
      </c>
      <c r="N43" s="90">
        <f>'TAX. ADM'!E11</f>
        <v/>
      </c>
      <c r="O43" s="90">
        <f>'TAX. ADM'!E12</f>
        <v/>
      </c>
      <c r="P43" s="90">
        <f>'TAX. ADM'!E13</f>
        <v/>
      </c>
      <c r="Q43" s="90">
        <f>'TAX. ADM'!E14</f>
        <v/>
      </c>
      <c r="R43" s="90">
        <f>'TAX. ADM'!E15</f>
        <v/>
      </c>
      <c r="S43" s="90">
        <f>'TAX. ADM'!E16</f>
        <v/>
      </c>
      <c r="T43" s="90">
        <f>'TAX. ADM'!E17</f>
        <v/>
      </c>
      <c r="U43" s="90">
        <f>'TAX. ADM'!E18</f>
        <v/>
      </c>
      <c r="V43" s="90">
        <f>'TAX. ADM'!E19</f>
        <v/>
      </c>
      <c r="W43" s="90">
        <f>'TAX. ADM'!E20</f>
        <v/>
      </c>
      <c r="X43" s="90">
        <f>'TAX. ADM'!E21</f>
        <v/>
      </c>
      <c r="Y43" s="90">
        <f>'TAX. ADM'!E22</f>
        <v/>
      </c>
      <c r="Z43" s="90">
        <f>'TAX. ADM'!E23</f>
        <v/>
      </c>
      <c r="AA43" s="90">
        <f>'TAX. ADM'!E24</f>
        <v/>
      </c>
      <c r="AB43" s="90">
        <f>'TAX. ADM'!E25</f>
        <v/>
      </c>
      <c r="AC43" s="90">
        <f>'TAX. ADM'!E26</f>
        <v/>
      </c>
      <c r="AD43" s="90">
        <f>'TAX. ADM'!E27</f>
        <v/>
      </c>
      <c r="AE43" s="90">
        <f>'TAX. ADM'!E28</f>
        <v/>
      </c>
      <c r="AF43" s="90">
        <f>'TAX. ADM'!E29</f>
        <v/>
      </c>
      <c r="AG43" s="90">
        <f>'TAX. ADM'!E30</f>
        <v/>
      </c>
      <c r="AH43" s="90">
        <f>'TAX. ADM'!E31</f>
        <v/>
      </c>
      <c r="AI43" s="90">
        <f>'TAX. ADM'!E32</f>
        <v/>
      </c>
      <c r="AJ43" s="90">
        <f>'TAX. ADM'!E33</f>
        <v/>
      </c>
      <c r="AK43" s="90">
        <f>'TAX. ADM'!E34</f>
        <v/>
      </c>
      <c r="AL43" s="90">
        <f>'TAX. ADM'!E35</f>
        <v/>
      </c>
      <c r="AM43" s="90">
        <f>'TAX. ADM'!E36</f>
        <v/>
      </c>
      <c r="AN43" s="90">
        <f>'TAX. ADM'!E37</f>
        <v/>
      </c>
      <c r="AO43" s="90">
        <f>'TAX. ADM'!E38</f>
        <v/>
      </c>
      <c r="AP43" s="90">
        <f>'TAX. ADM'!E39</f>
        <v/>
      </c>
      <c r="AQ43" s="90">
        <f>'TAX. ADM'!E40</f>
        <v/>
      </c>
      <c r="AR43" s="90">
        <f>'TAX. ADM'!E41</f>
        <v/>
      </c>
      <c r="AS43" s="90">
        <f>'TAX. ADM'!E42</f>
        <v/>
      </c>
      <c r="AT43" s="90">
        <f>'TAX. ADM'!E43</f>
        <v/>
      </c>
      <c r="AU43" s="90">
        <f>'TAX. ADM'!E44</f>
        <v/>
      </c>
      <c r="AV43" s="90">
        <f>'TAX. ADM'!E45</f>
        <v/>
      </c>
      <c r="AW43" s="90">
        <f>'TAX. ADM'!E46</f>
        <v/>
      </c>
      <c r="AX43" s="90">
        <f>'TAX. ADM'!E47</f>
        <v/>
      </c>
      <c r="AY43" s="90">
        <f>'TAX. ADM'!E48</f>
        <v/>
      </c>
      <c r="AZ43" s="90">
        <f>'TAX. ADM'!E49</f>
        <v/>
      </c>
      <c r="BA43" s="90">
        <f>'TAX. ADM'!E50</f>
        <v/>
      </c>
      <c r="BB43" s="90">
        <f>'TAX. ADM'!E51</f>
        <v/>
      </c>
      <c r="BC43" s="90">
        <f>'TAX. ADM'!E52</f>
        <v/>
      </c>
      <c r="BD43" s="90">
        <f>'TAX. ADM'!E53</f>
        <v/>
      </c>
      <c r="BE43" s="90">
        <f>'TAX. ADM'!E54</f>
        <v/>
      </c>
      <c r="BF43" s="90">
        <f>'TAX. ADM'!E55</f>
        <v/>
      </c>
      <c r="BG43" s="90">
        <f>'TAX. ADM'!E56</f>
        <v/>
      </c>
      <c r="BH43" s="90">
        <f>'TAX. ADM'!E57</f>
        <v/>
      </c>
      <c r="BI43" s="90">
        <f>'TAX. ADM'!E58</f>
        <v/>
      </c>
      <c r="BJ43" s="90">
        <f>'TAX. ADM'!E59</f>
        <v/>
      </c>
      <c r="BK43" s="90">
        <f>'TAX. ADM'!E60</f>
        <v/>
      </c>
      <c r="BL43" s="90">
        <f>'TAX. ADM'!E61</f>
        <v/>
      </c>
      <c r="BM43" s="90">
        <f>'TAX. ADM'!E62</f>
        <v/>
      </c>
      <c r="BN43" s="90">
        <f>'TAX. ADM'!E63</f>
        <v/>
      </c>
      <c r="BO43" s="90">
        <f>'TAX. ADM'!E64</f>
        <v/>
      </c>
      <c r="BP43" s="90">
        <f>'TAX. ADM'!E65</f>
        <v/>
      </c>
      <c r="BQ43" s="90">
        <f>'TAX. ADM'!E66</f>
        <v/>
      </c>
      <c r="BR43" s="90">
        <f>'TAX. ADM'!E67</f>
        <v/>
      </c>
      <c r="BS43" s="90">
        <f>'TAX. ADM'!E68</f>
        <v/>
      </c>
      <c r="BT43" s="90">
        <f>'TAX. ADM'!E69</f>
        <v/>
      </c>
      <c r="BU43" s="90">
        <f>'TAX. ADM'!E70</f>
        <v/>
      </c>
      <c r="BV43" s="90">
        <f>'TAX. ADM'!E71</f>
        <v/>
      </c>
      <c r="BW43" s="90">
        <f>'TAX. ADM'!E72</f>
        <v/>
      </c>
      <c r="BX43" s="90">
        <f>'TAX. ADM'!E73</f>
        <v/>
      </c>
      <c r="BY43" s="90">
        <f>'TAX. ADM'!E74</f>
        <v/>
      </c>
      <c r="BZ43" s="90">
        <f>'TAX. ADM'!E75</f>
        <v/>
      </c>
      <c r="CA43" s="90">
        <f>'TAX. ADM'!E76</f>
        <v/>
      </c>
    </row>
    <row r="44">
      <c r="A44" s="60" t="n"/>
      <c r="B44" s="60" t="inlineStr">
        <is>
          <t>1030-1070-180</t>
        </is>
      </c>
      <c r="C44" s="60" t="inlineStr">
        <is>
          <t>TERRAPLENAGEM</t>
        </is>
      </c>
      <c r="D44" s="61">
        <f>'TERRAPLENAGEM'!$K$5</f>
        <v/>
      </c>
      <c r="E44" s="50">
        <f>SUM(H44:CA44)</f>
        <v/>
      </c>
      <c r="F44" s="50">
        <f>IF(D44="","",D44-E44)</f>
        <v/>
      </c>
      <c r="H44" s="90">
        <f>'TERRAPLENAGEM'!E5</f>
        <v/>
      </c>
      <c r="I44" s="90">
        <f>'TERRAPLENAGEM'!E6</f>
        <v/>
      </c>
      <c r="J44" s="90">
        <f>'TERRAPLENAGEM'!E7</f>
        <v/>
      </c>
      <c r="K44" s="90">
        <f>'TERRAPLENAGEM'!E8</f>
        <v/>
      </c>
      <c r="L44" s="90">
        <f>'TERRAPLENAGEM'!E9</f>
        <v/>
      </c>
      <c r="M44" s="90">
        <f>'TERRAPLENAGEM'!E10</f>
        <v/>
      </c>
      <c r="N44" s="90">
        <f>'TERRAPLENAGEM'!E11</f>
        <v/>
      </c>
      <c r="O44" s="90">
        <f>'TERRAPLENAGEM'!E12</f>
        <v/>
      </c>
      <c r="P44" s="90">
        <f>'TERRAPLENAGEM'!E13</f>
        <v/>
      </c>
      <c r="Q44" s="90">
        <f>'TERRAPLENAGEM'!E14</f>
        <v/>
      </c>
      <c r="R44" s="90">
        <f>'TERRAPLENAGEM'!E15</f>
        <v/>
      </c>
      <c r="S44" s="90">
        <f>'TERRAPLENAGEM'!E16</f>
        <v/>
      </c>
      <c r="T44" s="90">
        <f>'TERRAPLENAGEM'!E17</f>
        <v/>
      </c>
      <c r="U44" s="90">
        <f>'TERRAPLENAGEM'!E18</f>
        <v/>
      </c>
      <c r="V44" s="90">
        <f>'TERRAPLENAGEM'!E19</f>
        <v/>
      </c>
      <c r="W44" s="90">
        <f>'TERRAPLENAGEM'!E20</f>
        <v/>
      </c>
      <c r="X44" s="90">
        <f>'TERRAPLENAGEM'!E21</f>
        <v/>
      </c>
      <c r="Y44" s="90">
        <f>'TERRAPLENAGEM'!E22</f>
        <v/>
      </c>
      <c r="Z44" s="90">
        <f>'TERRAPLENAGEM'!E23</f>
        <v/>
      </c>
      <c r="AA44" s="90">
        <f>'TERRAPLENAGEM'!E24</f>
        <v/>
      </c>
      <c r="AB44" s="90">
        <f>'TERRAPLENAGEM'!E25</f>
        <v/>
      </c>
      <c r="AC44" s="90">
        <f>'TERRAPLENAGEM'!E26</f>
        <v/>
      </c>
      <c r="AD44" s="90">
        <f>'TERRAPLENAGEM'!E27</f>
        <v/>
      </c>
      <c r="AE44" s="90">
        <f>'TERRAPLENAGEM'!E28</f>
        <v/>
      </c>
      <c r="AF44" s="90">
        <f>'TERRAPLENAGEM'!E29</f>
        <v/>
      </c>
      <c r="AG44" s="90">
        <f>'TERRAPLENAGEM'!E30</f>
        <v/>
      </c>
      <c r="AH44" s="90">
        <f>'TERRAPLENAGEM'!E31</f>
        <v/>
      </c>
      <c r="AI44" s="90">
        <f>'TERRAPLENAGEM'!E32</f>
        <v/>
      </c>
      <c r="AJ44" s="90">
        <f>'TERRAPLENAGEM'!E33</f>
        <v/>
      </c>
      <c r="AK44" s="90">
        <f>'TERRAPLENAGEM'!E34</f>
        <v/>
      </c>
      <c r="AL44" s="90">
        <f>'TERRAPLENAGEM'!E35</f>
        <v/>
      </c>
      <c r="AM44" s="90">
        <f>'TERRAPLENAGEM'!E36</f>
        <v/>
      </c>
      <c r="AN44" s="90">
        <f>'TERRAPLENAGEM'!E37</f>
        <v/>
      </c>
      <c r="AO44" s="90">
        <f>'TERRAPLENAGEM'!E38</f>
        <v/>
      </c>
      <c r="AP44" s="90">
        <f>'TERRAPLENAGEM'!E39</f>
        <v/>
      </c>
      <c r="AQ44" s="90">
        <f>'TERRAPLENAGEM'!E40</f>
        <v/>
      </c>
      <c r="AR44" s="90">
        <f>'TERRAPLENAGEM'!E41</f>
        <v/>
      </c>
      <c r="AS44" s="90">
        <f>'TERRAPLENAGEM'!E42</f>
        <v/>
      </c>
      <c r="AT44" s="90">
        <f>'TERRAPLENAGEM'!E43</f>
        <v/>
      </c>
      <c r="AU44" s="90">
        <f>'TERRAPLENAGEM'!E44</f>
        <v/>
      </c>
      <c r="AV44" s="90">
        <f>'TERRAPLENAGEM'!E45</f>
        <v/>
      </c>
      <c r="AW44" s="90">
        <f>'TERRAPLENAGEM'!E46</f>
        <v/>
      </c>
      <c r="AX44" s="90">
        <f>'TERRAPLENAGEM'!E47</f>
        <v/>
      </c>
      <c r="AY44" s="90">
        <f>'TERRAPLENAGEM'!E48</f>
        <v/>
      </c>
      <c r="AZ44" s="90">
        <f>'TERRAPLENAGEM'!E49</f>
        <v/>
      </c>
      <c r="BA44" s="90">
        <f>'TERRAPLENAGEM'!E50</f>
        <v/>
      </c>
      <c r="BB44" s="90">
        <f>'TERRAPLENAGEM'!E51</f>
        <v/>
      </c>
      <c r="BC44" s="90">
        <f>'TERRAPLENAGEM'!E52</f>
        <v/>
      </c>
      <c r="BD44" s="90">
        <f>'TERRAPLENAGEM'!E53</f>
        <v/>
      </c>
      <c r="BE44" s="90">
        <f>'TERRAPLENAGEM'!E54</f>
        <v/>
      </c>
      <c r="BF44" s="90">
        <f>'TERRAPLENAGEM'!E55</f>
        <v/>
      </c>
      <c r="BG44" s="90">
        <f>'TERRAPLENAGEM'!E56</f>
        <v/>
      </c>
      <c r="BH44" s="90">
        <f>'TERRAPLENAGEM'!E57</f>
        <v/>
      </c>
      <c r="BI44" s="90">
        <f>'TERRAPLENAGEM'!E58</f>
        <v/>
      </c>
      <c r="BJ44" s="90">
        <f>'TERRAPLENAGEM'!E59</f>
        <v/>
      </c>
      <c r="BK44" s="90">
        <f>'TERRAPLENAGEM'!E60</f>
        <v/>
      </c>
      <c r="BL44" s="90">
        <f>'TERRAPLENAGEM'!E61</f>
        <v/>
      </c>
      <c r="BM44" s="90">
        <f>'TERRAPLENAGEM'!E62</f>
        <v/>
      </c>
      <c r="BN44" s="90">
        <f>'TERRAPLENAGEM'!E63</f>
        <v/>
      </c>
      <c r="BO44" s="90">
        <f>'TERRAPLENAGEM'!E64</f>
        <v/>
      </c>
      <c r="BP44" s="90">
        <f>'TERRAPLENAGEM'!E65</f>
        <v/>
      </c>
      <c r="BQ44" s="90">
        <f>'TERRAPLENAGEM'!E66</f>
        <v/>
      </c>
      <c r="BR44" s="90">
        <f>'TERRAPLENAGEM'!E67</f>
        <v/>
      </c>
      <c r="BS44" s="90">
        <f>'TERRAPLENAGEM'!E68</f>
        <v/>
      </c>
      <c r="BT44" s="90">
        <f>'TERRAPLENAGEM'!E69</f>
        <v/>
      </c>
      <c r="BU44" s="90">
        <f>'TERRAPLENAGEM'!E70</f>
        <v/>
      </c>
      <c r="BV44" s="90">
        <f>'TERRAPLENAGEM'!E71</f>
        <v/>
      </c>
      <c r="BW44" s="90">
        <f>'TERRAPLENAGEM'!E72</f>
        <v/>
      </c>
      <c r="BX44" s="90">
        <f>'TERRAPLENAGEM'!E73</f>
        <v/>
      </c>
      <c r="BY44" s="90">
        <f>'TERRAPLENAGEM'!E74</f>
        <v/>
      </c>
      <c r="BZ44" s="90">
        <f>'TERRAPLENAGEM'!E75</f>
        <v/>
      </c>
      <c r="CA44" s="90">
        <f>'TERRAPLENAGEM'!E76</f>
        <v/>
      </c>
    </row>
    <row r="45">
      <c r="A45" s="60" t="n"/>
      <c r="B45" s="60" t="inlineStr">
        <is>
          <t>1030-1070-600</t>
        </is>
      </c>
      <c r="C45" s="60" t="inlineStr">
        <is>
          <t>TOPOGRAFIA</t>
        </is>
      </c>
      <c r="E45" s="50">
        <f>SUM(H45:CA45)</f>
        <v/>
      </c>
      <c r="F45" s="50">
        <f>IF(D45="","",D45-E45)</f>
        <v/>
      </c>
    </row>
    <row r="46">
      <c r="A46" s="60" t="n"/>
      <c r="B46" s="60" t="inlineStr">
        <is>
          <t>1030-1070-460</t>
        </is>
      </c>
      <c r="C46" s="60" t="inlineStr">
        <is>
          <t>TRANSPORTES</t>
        </is>
      </c>
      <c r="D46" s="61">
        <f>'TRANSPORTES'!$K$5</f>
        <v/>
      </c>
      <c r="E46" s="50">
        <f>SUM(H46:CA46)</f>
        <v/>
      </c>
      <c r="F46" s="50">
        <f>IF(D46="","",D46-E46)</f>
        <v/>
      </c>
      <c r="H46" s="90">
        <f>'TRANSPORTES'!E5</f>
        <v/>
      </c>
      <c r="I46" s="90">
        <f>'TRANSPORTES'!E6</f>
        <v/>
      </c>
      <c r="J46" s="90">
        <f>'TRANSPORTES'!E7</f>
        <v/>
      </c>
      <c r="K46" s="90">
        <f>'TRANSPORTES'!E8</f>
        <v/>
      </c>
      <c r="L46" s="90">
        <f>'TRANSPORTES'!E9</f>
        <v/>
      </c>
      <c r="M46" s="90">
        <f>'TRANSPORTES'!E10</f>
        <v/>
      </c>
      <c r="N46" s="90">
        <f>'TRANSPORTES'!E11</f>
        <v/>
      </c>
      <c r="O46" s="90">
        <f>'TRANSPORTES'!E12</f>
        <v/>
      </c>
      <c r="P46" s="90">
        <f>'TRANSPORTES'!E13</f>
        <v/>
      </c>
      <c r="Q46" s="90">
        <f>'TRANSPORTES'!E14</f>
        <v/>
      </c>
      <c r="R46" s="90">
        <f>'TRANSPORTES'!E15</f>
        <v/>
      </c>
      <c r="S46" s="90">
        <f>'TRANSPORTES'!E16</f>
        <v/>
      </c>
      <c r="T46" s="90">
        <f>'TRANSPORTES'!E17</f>
        <v/>
      </c>
      <c r="U46" s="90">
        <f>'TRANSPORTES'!E18</f>
        <v/>
      </c>
      <c r="V46" s="90">
        <f>'TRANSPORTES'!E19</f>
        <v/>
      </c>
      <c r="W46" s="90">
        <f>'TRANSPORTES'!E20</f>
        <v/>
      </c>
      <c r="X46" s="90">
        <f>'TRANSPORTES'!E21</f>
        <v/>
      </c>
      <c r="Y46" s="90">
        <f>'TRANSPORTES'!E22</f>
        <v/>
      </c>
      <c r="Z46" s="90">
        <f>'TRANSPORTES'!E23</f>
        <v/>
      </c>
      <c r="AA46" s="90">
        <f>'TRANSPORTES'!E24</f>
        <v/>
      </c>
      <c r="AB46" s="90">
        <f>'TRANSPORTES'!E25</f>
        <v/>
      </c>
      <c r="AC46" s="90">
        <f>'TRANSPORTES'!E26</f>
        <v/>
      </c>
      <c r="AD46" s="90">
        <f>'TRANSPORTES'!E27</f>
        <v/>
      </c>
      <c r="AE46" s="90">
        <f>'TRANSPORTES'!E28</f>
        <v/>
      </c>
      <c r="AF46" s="90">
        <f>'TRANSPORTES'!E29</f>
        <v/>
      </c>
      <c r="AG46" s="90">
        <f>'TRANSPORTES'!E30</f>
        <v/>
      </c>
      <c r="AH46" s="90">
        <f>'TRANSPORTES'!E31</f>
        <v/>
      </c>
      <c r="AI46" s="90">
        <f>'TRANSPORTES'!E32</f>
        <v/>
      </c>
      <c r="AJ46" s="90">
        <f>'TRANSPORTES'!E33</f>
        <v/>
      </c>
      <c r="AK46" s="90">
        <f>'TRANSPORTES'!E34</f>
        <v/>
      </c>
      <c r="AL46" s="90">
        <f>'TRANSPORTES'!E35</f>
        <v/>
      </c>
      <c r="AM46" s="90">
        <f>'TRANSPORTES'!E36</f>
        <v/>
      </c>
      <c r="AN46" s="90">
        <f>'TRANSPORTES'!E37</f>
        <v/>
      </c>
      <c r="AO46" s="90">
        <f>'TRANSPORTES'!E38</f>
        <v/>
      </c>
      <c r="AP46" s="90">
        <f>'TRANSPORTES'!E39</f>
        <v/>
      </c>
      <c r="AQ46" s="90">
        <f>'TRANSPORTES'!E40</f>
        <v/>
      </c>
      <c r="AR46" s="90">
        <f>'TRANSPORTES'!E41</f>
        <v/>
      </c>
      <c r="AS46" s="90">
        <f>'TRANSPORTES'!E42</f>
        <v/>
      </c>
      <c r="AT46" s="90">
        <f>'TRANSPORTES'!E43</f>
        <v/>
      </c>
      <c r="AU46" s="90">
        <f>'TRANSPORTES'!E44</f>
        <v/>
      </c>
      <c r="AV46" s="90">
        <f>'TRANSPORTES'!E45</f>
        <v/>
      </c>
      <c r="AW46" s="90">
        <f>'TRANSPORTES'!E46</f>
        <v/>
      </c>
      <c r="AX46" s="90">
        <f>'TRANSPORTES'!E47</f>
        <v/>
      </c>
      <c r="AY46" s="90">
        <f>'TRANSPORTES'!E48</f>
        <v/>
      </c>
      <c r="AZ46" s="90">
        <f>'TRANSPORTES'!E49</f>
        <v/>
      </c>
      <c r="BA46" s="90">
        <f>'TRANSPORTES'!E50</f>
        <v/>
      </c>
      <c r="BB46" s="90">
        <f>'TRANSPORTES'!E51</f>
        <v/>
      </c>
      <c r="BC46" s="90">
        <f>'TRANSPORTES'!E52</f>
        <v/>
      </c>
      <c r="BD46" s="90">
        <f>'TRANSPORTES'!E53</f>
        <v/>
      </c>
      <c r="BE46" s="90">
        <f>'TRANSPORTES'!E54</f>
        <v/>
      </c>
      <c r="BF46" s="90">
        <f>'TRANSPORTES'!E55</f>
        <v/>
      </c>
      <c r="BG46" s="90">
        <f>'TRANSPORTES'!E56</f>
        <v/>
      </c>
      <c r="BH46" s="90">
        <f>'TRANSPORTES'!E57</f>
        <v/>
      </c>
      <c r="BI46" s="90">
        <f>'TRANSPORTES'!E58</f>
        <v/>
      </c>
      <c r="BJ46" s="90">
        <f>'TRANSPORTES'!E59</f>
        <v/>
      </c>
      <c r="BK46" s="90">
        <f>'TRANSPORTES'!E60</f>
        <v/>
      </c>
      <c r="BL46" s="90">
        <f>'TRANSPORTES'!E61</f>
        <v/>
      </c>
      <c r="BM46" s="90">
        <f>'TRANSPORTES'!E62</f>
        <v/>
      </c>
      <c r="BN46" s="90">
        <f>'TRANSPORTES'!E63</f>
        <v/>
      </c>
      <c r="BO46" s="90">
        <f>'TRANSPORTES'!E64</f>
        <v/>
      </c>
      <c r="BP46" s="90">
        <f>'TRANSPORTES'!E65</f>
        <v/>
      </c>
      <c r="BQ46" s="90">
        <f>'TRANSPORTES'!E66</f>
        <v/>
      </c>
      <c r="BR46" s="90">
        <f>'TRANSPORTES'!E67</f>
        <v/>
      </c>
      <c r="BS46" s="90">
        <f>'TRANSPORTES'!E68</f>
        <v/>
      </c>
      <c r="BT46" s="90">
        <f>'TRANSPORTES'!E69</f>
        <v/>
      </c>
      <c r="BU46" s="90">
        <f>'TRANSPORTES'!E70</f>
        <v/>
      </c>
      <c r="BV46" s="90">
        <f>'TRANSPORTES'!E71</f>
        <v/>
      </c>
      <c r="BW46" s="90">
        <f>'TRANSPORTES'!E72</f>
        <v/>
      </c>
      <c r="BX46" s="90">
        <f>'TRANSPORTES'!E73</f>
        <v/>
      </c>
      <c r="BY46" s="90">
        <f>'TRANSPORTES'!E74</f>
        <v/>
      </c>
      <c r="BZ46" s="90">
        <f>'TRANSPORTES'!E75</f>
        <v/>
      </c>
      <c r="CA46" s="90">
        <f>'TRANSPORTES'!E76</f>
        <v/>
      </c>
    </row>
    <row r="47">
      <c r="A47" s="60" t="n"/>
      <c r="B47" s="60" t="inlineStr">
        <is>
          <t>1030-1070-480</t>
        </is>
      </c>
      <c r="C47" s="60" t="inlineStr">
        <is>
          <t>ESTRUTURA EM COBERTURA METÁLICA</t>
        </is>
      </c>
      <c r="E47" s="50">
        <f>SUM(H47:CA47)</f>
        <v/>
      </c>
      <c r="F47" s="50">
        <f>IF(D47="","",D47-E47)</f>
        <v/>
      </c>
    </row>
    <row r="48">
      <c r="A48" s="60" t="n"/>
      <c r="B48" s="60" t="inlineStr">
        <is>
          <t>1030-1070-500</t>
        </is>
      </c>
      <c r="C48" s="60" t="inlineStr">
        <is>
          <t>REFORÇO ESTRUTURAL</t>
        </is>
      </c>
      <c r="E48" s="50">
        <f>SUM(H48:CA48)</f>
        <v/>
      </c>
      <c r="F48" s="50">
        <f>IF(D48="","",D48-E48)</f>
        <v/>
      </c>
    </row>
    <row r="49">
      <c r="A49" s="60" t="n"/>
      <c r="B49" s="60" t="inlineStr">
        <is>
          <t>1030-1070-530</t>
        </is>
      </c>
      <c r="C49" s="60" t="inlineStr">
        <is>
          <t>MÃO DE OBRA PRÓPRIA</t>
        </is>
      </c>
      <c r="D49" s="61">
        <f>'MDO'!$K$5</f>
        <v/>
      </c>
      <c r="E49" s="50">
        <f>SUM(H49:CA49)</f>
        <v/>
      </c>
      <c r="F49" s="50">
        <f>IF(D49="","",D49-E49)</f>
        <v/>
      </c>
      <c r="H49" s="90">
        <f>'MDO'!E5</f>
        <v/>
      </c>
      <c r="I49" s="90">
        <f>'MDO'!E6</f>
        <v/>
      </c>
      <c r="J49" s="90">
        <f>'MDO'!E7</f>
        <v/>
      </c>
      <c r="K49" s="90">
        <f>'MDO'!E8</f>
        <v/>
      </c>
      <c r="L49" s="90">
        <f>'MDO'!E9</f>
        <v/>
      </c>
      <c r="M49" s="90">
        <f>'MDO'!E10</f>
        <v/>
      </c>
      <c r="N49" s="90">
        <f>'MDO'!E11</f>
        <v/>
      </c>
      <c r="O49" s="90">
        <f>'MDO'!E12</f>
        <v/>
      </c>
      <c r="P49" s="90">
        <f>'MDO'!E13</f>
        <v/>
      </c>
      <c r="Q49" s="90">
        <f>'MDO'!E14</f>
        <v/>
      </c>
      <c r="R49" s="90">
        <f>'MDO'!E15</f>
        <v/>
      </c>
      <c r="S49" s="90">
        <f>'MDO'!E16</f>
        <v/>
      </c>
      <c r="T49" s="90">
        <f>'MDO'!E17</f>
        <v/>
      </c>
      <c r="U49" s="90">
        <f>'MDO'!E18</f>
        <v/>
      </c>
      <c r="V49" s="90">
        <f>'MDO'!E19</f>
        <v/>
      </c>
      <c r="W49" s="90">
        <f>'MDO'!E20</f>
        <v/>
      </c>
      <c r="X49" s="90">
        <f>'MDO'!E21</f>
        <v/>
      </c>
      <c r="Y49" s="90">
        <f>'MDO'!E22</f>
        <v/>
      </c>
      <c r="Z49" s="90">
        <f>'MDO'!E23</f>
        <v/>
      </c>
      <c r="AA49" s="90">
        <f>'MDO'!E24</f>
        <v/>
      </c>
      <c r="AB49" s="90">
        <f>'MDO'!E25</f>
        <v/>
      </c>
      <c r="AC49" s="90">
        <f>'MDO'!E26</f>
        <v/>
      </c>
      <c r="AD49" s="90">
        <f>'MDO'!E27</f>
        <v/>
      </c>
      <c r="AE49" s="90">
        <f>'MDO'!E28</f>
        <v/>
      </c>
      <c r="AF49" s="90">
        <f>'MDO'!E29</f>
        <v/>
      </c>
      <c r="AG49" s="90">
        <f>'MDO'!E30</f>
        <v/>
      </c>
      <c r="AH49" s="90">
        <f>'MDO'!E31</f>
        <v/>
      </c>
      <c r="AI49" s="90">
        <f>'MDO'!E32</f>
        <v/>
      </c>
      <c r="AJ49" s="90">
        <f>'MDO'!E33</f>
        <v/>
      </c>
      <c r="AK49" s="90">
        <f>'MDO'!E34</f>
        <v/>
      </c>
      <c r="AL49" s="90">
        <f>'MDO'!E35</f>
        <v/>
      </c>
      <c r="AM49" s="90">
        <f>'MDO'!E36</f>
        <v/>
      </c>
      <c r="AN49" s="90">
        <f>'MDO'!E37</f>
        <v/>
      </c>
      <c r="AO49" s="90">
        <f>'MDO'!E38</f>
        <v/>
      </c>
      <c r="AP49" s="90">
        <f>'MDO'!E39</f>
        <v/>
      </c>
      <c r="AQ49" s="90">
        <f>'MDO'!E40</f>
        <v/>
      </c>
      <c r="AR49" s="90">
        <f>'MDO'!E41</f>
        <v/>
      </c>
      <c r="AS49" s="90">
        <f>'MDO'!E42</f>
        <v/>
      </c>
      <c r="AT49" s="90">
        <f>'MDO'!E43</f>
        <v/>
      </c>
      <c r="AU49" s="90">
        <f>'MDO'!E44</f>
        <v/>
      </c>
      <c r="AV49" s="90">
        <f>'MDO'!E45</f>
        <v/>
      </c>
      <c r="AW49" s="90">
        <f>'MDO'!E46</f>
        <v/>
      </c>
      <c r="AX49" s="90">
        <f>'MDO'!E47</f>
        <v/>
      </c>
      <c r="AY49" s="90">
        <f>'MDO'!E48</f>
        <v/>
      </c>
      <c r="AZ49" s="90">
        <f>'MDO'!E49</f>
        <v/>
      </c>
      <c r="BA49" s="90">
        <f>'MDO'!E50</f>
        <v/>
      </c>
      <c r="BB49" s="90">
        <f>'MDO'!E51</f>
        <v/>
      </c>
      <c r="BC49" s="90">
        <f>'MDO'!E52</f>
        <v/>
      </c>
      <c r="BD49" s="90">
        <f>'MDO'!E53</f>
        <v/>
      </c>
      <c r="BE49" s="90">
        <f>'MDO'!E54</f>
        <v/>
      </c>
      <c r="BF49" s="90">
        <f>'MDO'!E55</f>
        <v/>
      </c>
      <c r="BG49" s="90">
        <f>'MDO'!E56</f>
        <v/>
      </c>
      <c r="BH49" s="90">
        <f>'MDO'!E57</f>
        <v/>
      </c>
      <c r="BI49" s="90">
        <f>'MDO'!E58</f>
        <v/>
      </c>
      <c r="BJ49" s="90">
        <f>'MDO'!E59</f>
        <v/>
      </c>
      <c r="BK49" s="90">
        <f>'MDO'!E60</f>
        <v/>
      </c>
      <c r="BL49" s="90">
        <f>'MDO'!E61</f>
        <v/>
      </c>
      <c r="BM49" s="90">
        <f>'MDO'!E62</f>
        <v/>
      </c>
      <c r="BN49" s="90">
        <f>'MDO'!E63</f>
        <v/>
      </c>
      <c r="BO49" s="90">
        <f>'MDO'!E64</f>
        <v/>
      </c>
      <c r="BP49" s="90">
        <f>'MDO'!E65</f>
        <v/>
      </c>
      <c r="BQ49" s="90">
        <f>'MDO'!E66</f>
        <v/>
      </c>
      <c r="BR49" s="90">
        <f>'MDO'!E67</f>
        <v/>
      </c>
      <c r="BS49" s="90">
        <f>'MDO'!E68</f>
        <v/>
      </c>
      <c r="BT49" s="90">
        <f>'MDO'!E69</f>
        <v/>
      </c>
      <c r="BU49" s="90">
        <f>'MDO'!E70</f>
        <v/>
      </c>
      <c r="BV49" s="90">
        <f>'MDO'!E71</f>
        <v/>
      </c>
      <c r="BW49" s="90">
        <f>'MDO'!E72</f>
        <v/>
      </c>
      <c r="BX49" s="90">
        <f>'MDO'!E73</f>
        <v/>
      </c>
      <c r="BY49" s="90">
        <f>'MDO'!E74</f>
        <v/>
      </c>
      <c r="BZ49" s="90">
        <f>'MDO'!E75</f>
        <v/>
      </c>
      <c r="CA49" s="90">
        <f>'MDO'!E76</f>
        <v/>
      </c>
    </row>
    <row r="50">
      <c r="A50" s="60" t="n"/>
      <c r="B50" s="60" t="inlineStr">
        <is>
          <t>1030-1070-120</t>
        </is>
      </c>
      <c r="C50" s="60" t="inlineStr">
        <is>
          <t>TAXAS DIVERSAS</t>
        </is>
      </c>
      <c r="D50" s="61">
        <f>'TAX. DIVERSAS'!$K$5</f>
        <v/>
      </c>
      <c r="E50" s="50">
        <f>SUM(H50:CA50)</f>
        <v/>
      </c>
      <c r="F50" s="50">
        <f>IF(D50="","",D50-E50)</f>
        <v/>
      </c>
      <c r="H50" s="90">
        <f>'TAX. DIVERSAS'!E5</f>
        <v/>
      </c>
      <c r="I50" s="90">
        <f>'TAX. DIVERSAS'!E6</f>
        <v/>
      </c>
      <c r="J50" s="90">
        <f>'TAX. DIVERSAS'!E7</f>
        <v/>
      </c>
      <c r="K50" s="90">
        <f>'TAX. DIVERSAS'!E8</f>
        <v/>
      </c>
      <c r="L50" s="90">
        <f>'TAX. DIVERSAS'!E9</f>
        <v/>
      </c>
      <c r="M50" s="90">
        <f>'TAX. DIVERSAS'!E10</f>
        <v/>
      </c>
      <c r="N50" s="90">
        <f>'TAX. DIVERSAS'!E11</f>
        <v/>
      </c>
      <c r="O50" s="90">
        <f>'TAX. DIVERSAS'!E12</f>
        <v/>
      </c>
      <c r="P50" s="90">
        <f>'TAX. DIVERSAS'!E13</f>
        <v/>
      </c>
      <c r="Q50" s="90">
        <f>'TAX. DIVERSAS'!E14</f>
        <v/>
      </c>
      <c r="R50" s="90">
        <f>'TAX. DIVERSAS'!E15</f>
        <v/>
      </c>
      <c r="S50" s="90">
        <f>'TAX. DIVERSAS'!E16</f>
        <v/>
      </c>
      <c r="T50" s="90">
        <f>'TAX. DIVERSAS'!E17</f>
        <v/>
      </c>
      <c r="U50" s="90">
        <f>'TAX. DIVERSAS'!E18</f>
        <v/>
      </c>
      <c r="V50" s="90">
        <f>'TAX. DIVERSAS'!E19</f>
        <v/>
      </c>
      <c r="W50" s="90">
        <f>'TAX. DIVERSAS'!E20</f>
        <v/>
      </c>
      <c r="X50" s="90">
        <f>'TAX. DIVERSAS'!E21</f>
        <v/>
      </c>
      <c r="Y50" s="90">
        <f>'TAX. DIVERSAS'!E22</f>
        <v/>
      </c>
      <c r="Z50" s="90">
        <f>'TAX. DIVERSAS'!E23</f>
        <v/>
      </c>
      <c r="AA50" s="90">
        <f>'TAX. DIVERSAS'!E24</f>
        <v/>
      </c>
      <c r="AB50" s="90">
        <f>'TAX. DIVERSAS'!E25</f>
        <v/>
      </c>
      <c r="AC50" s="90">
        <f>'TAX. DIVERSAS'!E26</f>
        <v/>
      </c>
      <c r="AD50" s="90">
        <f>'TAX. DIVERSAS'!E27</f>
        <v/>
      </c>
      <c r="AE50" s="90">
        <f>'TAX. DIVERSAS'!E28</f>
        <v/>
      </c>
      <c r="AF50" s="90">
        <f>'TAX. DIVERSAS'!E29</f>
        <v/>
      </c>
      <c r="AG50" s="90">
        <f>'TAX. DIVERSAS'!E30</f>
        <v/>
      </c>
      <c r="AH50" s="90">
        <f>'TAX. DIVERSAS'!E31</f>
        <v/>
      </c>
      <c r="AI50" s="90">
        <f>'TAX. DIVERSAS'!E32</f>
        <v/>
      </c>
      <c r="AJ50" s="90">
        <f>'TAX. DIVERSAS'!E33</f>
        <v/>
      </c>
      <c r="AK50" s="90">
        <f>'TAX. DIVERSAS'!E34</f>
        <v/>
      </c>
      <c r="AL50" s="90">
        <f>'TAX. DIVERSAS'!E35</f>
        <v/>
      </c>
      <c r="AM50" s="90">
        <f>'TAX. DIVERSAS'!E36</f>
        <v/>
      </c>
      <c r="AN50" s="90">
        <f>'TAX. DIVERSAS'!E37</f>
        <v/>
      </c>
      <c r="AO50" s="90">
        <f>'TAX. DIVERSAS'!E38</f>
        <v/>
      </c>
      <c r="AP50" s="90">
        <f>'TAX. DIVERSAS'!E39</f>
        <v/>
      </c>
      <c r="AQ50" s="90">
        <f>'TAX. DIVERSAS'!E40</f>
        <v/>
      </c>
      <c r="AR50" s="90">
        <f>'TAX. DIVERSAS'!E41</f>
        <v/>
      </c>
      <c r="AS50" s="90">
        <f>'TAX. DIVERSAS'!E42</f>
        <v/>
      </c>
      <c r="AT50" s="90">
        <f>'TAX. DIVERSAS'!E43</f>
        <v/>
      </c>
      <c r="AU50" s="90">
        <f>'TAX. DIVERSAS'!E44</f>
        <v/>
      </c>
      <c r="AV50" s="90">
        <f>'TAX. DIVERSAS'!E45</f>
        <v/>
      </c>
      <c r="AW50" s="90">
        <f>'TAX. DIVERSAS'!E46</f>
        <v/>
      </c>
      <c r="AX50" s="90">
        <f>'TAX. DIVERSAS'!E47</f>
        <v/>
      </c>
      <c r="AY50" s="90">
        <f>'TAX. DIVERSAS'!E48</f>
        <v/>
      </c>
      <c r="AZ50" s="90">
        <f>'TAX. DIVERSAS'!E49</f>
        <v/>
      </c>
      <c r="BA50" s="90">
        <f>'TAX. DIVERSAS'!E50</f>
        <v/>
      </c>
      <c r="BB50" s="90">
        <f>'TAX. DIVERSAS'!E51</f>
        <v/>
      </c>
      <c r="BC50" s="90">
        <f>'TAX. DIVERSAS'!E52</f>
        <v/>
      </c>
      <c r="BD50" s="90">
        <f>'TAX. DIVERSAS'!E53</f>
        <v/>
      </c>
      <c r="BE50" s="90">
        <f>'TAX. DIVERSAS'!E54</f>
        <v/>
      </c>
      <c r="BF50" s="90">
        <f>'TAX. DIVERSAS'!E55</f>
        <v/>
      </c>
      <c r="BG50" s="90">
        <f>'TAX. DIVERSAS'!E56</f>
        <v/>
      </c>
      <c r="BH50" s="90">
        <f>'TAX. DIVERSAS'!E57</f>
        <v/>
      </c>
      <c r="BI50" s="90">
        <f>'TAX. DIVERSAS'!E58</f>
        <v/>
      </c>
      <c r="BJ50" s="90">
        <f>'TAX. DIVERSAS'!E59</f>
        <v/>
      </c>
      <c r="BK50" s="90">
        <f>'TAX. DIVERSAS'!E60</f>
        <v/>
      </c>
      <c r="BL50" s="90">
        <f>'TAX. DIVERSAS'!E61</f>
        <v/>
      </c>
      <c r="BM50" s="90">
        <f>'TAX. DIVERSAS'!E62</f>
        <v/>
      </c>
      <c r="BN50" s="90">
        <f>'TAX. DIVERSAS'!E63</f>
        <v/>
      </c>
      <c r="BO50" s="90">
        <f>'TAX. DIVERSAS'!E64</f>
        <v/>
      </c>
      <c r="BP50" s="90">
        <f>'TAX. DIVERSAS'!E65</f>
        <v/>
      </c>
      <c r="BQ50" s="90">
        <f>'TAX. DIVERSAS'!E66</f>
        <v/>
      </c>
      <c r="BR50" s="90">
        <f>'TAX. DIVERSAS'!E67</f>
        <v/>
      </c>
      <c r="BS50" s="90">
        <f>'TAX. DIVERSAS'!E68</f>
        <v/>
      </c>
      <c r="BT50" s="90">
        <f>'TAX. DIVERSAS'!E69</f>
        <v/>
      </c>
      <c r="BU50" s="90">
        <f>'TAX. DIVERSAS'!E70</f>
        <v/>
      </c>
      <c r="BV50" s="90">
        <f>'TAX. DIVERSAS'!E71</f>
        <v/>
      </c>
      <c r="BW50" s="90">
        <f>'TAX. DIVERSAS'!E72</f>
        <v/>
      </c>
      <c r="BX50" s="90">
        <f>'TAX. DIVERSAS'!E73</f>
        <v/>
      </c>
      <c r="BY50" s="90">
        <f>'TAX. DIVERSAS'!E74</f>
        <v/>
      </c>
      <c r="BZ50" s="90">
        <f>'TAX. DIVERSAS'!E75</f>
        <v/>
      </c>
      <c r="CA50" s="90">
        <f>'TAX. DIVERSAS'!E76</f>
        <v/>
      </c>
    </row>
    <row r="51">
      <c r="A51" s="60" t="n"/>
      <c r="B51" s="60" t="inlineStr">
        <is>
          <t>1030-1070-590</t>
        </is>
      </c>
      <c r="C51" s="60" t="inlineStr">
        <is>
          <t>SEGURANÇA DO TRABALHO</t>
        </is>
      </c>
      <c r="E51" s="50">
        <f>SUM(H51:CA51)</f>
        <v/>
      </c>
      <c r="F51" s="50">
        <f>IF(D51="","",D51-E51)</f>
        <v/>
      </c>
    </row>
    <row r="52">
      <c r="A52" s="60" t="n"/>
      <c r="B52" s="60" t="inlineStr">
        <is>
          <t>1030-1070-520</t>
        </is>
      </c>
      <c r="C52" s="60" t="inlineStr">
        <is>
          <t>SERVIÇOS INICIAIS</t>
        </is>
      </c>
      <c r="D52" s="61">
        <f>'SERV. INICIAIS'!$K$5</f>
        <v/>
      </c>
      <c r="E52" s="50">
        <f>SUM(H52:CA52)</f>
        <v/>
      </c>
      <c r="F52" s="50">
        <f>IF(D52="","",D52-E52)</f>
        <v/>
      </c>
      <c r="H52" s="90">
        <f>'SERV. INICIAIS'!E5</f>
        <v/>
      </c>
      <c r="I52" s="90">
        <f>'SERV. INICIAIS'!E6</f>
        <v/>
      </c>
      <c r="J52" s="90">
        <f>'SERV. INICIAIS'!E7</f>
        <v/>
      </c>
      <c r="K52" s="90">
        <f>'SERV. INICIAIS'!E8</f>
        <v/>
      </c>
      <c r="L52" s="90">
        <f>'SERV. INICIAIS'!E9</f>
        <v/>
      </c>
      <c r="M52" s="90">
        <f>'SERV. INICIAIS'!E10</f>
        <v/>
      </c>
      <c r="N52" s="90">
        <f>'SERV. INICIAIS'!E11</f>
        <v/>
      </c>
      <c r="O52" s="90">
        <f>'SERV. INICIAIS'!E12</f>
        <v/>
      </c>
      <c r="P52" s="90">
        <f>'SERV. INICIAIS'!E13</f>
        <v/>
      </c>
      <c r="Q52" s="90">
        <f>'SERV. INICIAIS'!E14</f>
        <v/>
      </c>
      <c r="R52" s="90">
        <f>'SERV. INICIAIS'!E15</f>
        <v/>
      </c>
      <c r="S52" s="90">
        <f>'SERV. INICIAIS'!E16</f>
        <v/>
      </c>
      <c r="T52" s="90">
        <f>'SERV. INICIAIS'!E17</f>
        <v/>
      </c>
      <c r="U52" s="90">
        <f>'SERV. INICIAIS'!E18</f>
        <v/>
      </c>
      <c r="V52" s="90">
        <f>'SERV. INICIAIS'!E19</f>
        <v/>
      </c>
      <c r="W52" s="90">
        <f>'SERV. INICIAIS'!E20</f>
        <v/>
      </c>
      <c r="X52" s="90">
        <f>'SERV. INICIAIS'!E21</f>
        <v/>
      </c>
      <c r="Y52" s="90">
        <f>'SERV. INICIAIS'!E22</f>
        <v/>
      </c>
      <c r="Z52" s="90">
        <f>'SERV. INICIAIS'!E23</f>
        <v/>
      </c>
      <c r="AA52" s="90">
        <f>'SERV. INICIAIS'!E24</f>
        <v/>
      </c>
      <c r="AB52" s="90">
        <f>'SERV. INICIAIS'!E25</f>
        <v/>
      </c>
      <c r="AC52" s="90">
        <f>'SERV. INICIAIS'!E26</f>
        <v/>
      </c>
      <c r="AD52" s="90">
        <f>'SERV. INICIAIS'!E27</f>
        <v/>
      </c>
      <c r="AE52" s="90">
        <f>'SERV. INICIAIS'!E28</f>
        <v/>
      </c>
      <c r="AF52" s="90">
        <f>'SERV. INICIAIS'!E29</f>
        <v/>
      </c>
      <c r="AG52" s="90">
        <f>'SERV. INICIAIS'!E30</f>
        <v/>
      </c>
      <c r="AH52" s="90">
        <f>'SERV. INICIAIS'!E31</f>
        <v/>
      </c>
      <c r="AI52" s="90">
        <f>'SERV. INICIAIS'!E32</f>
        <v/>
      </c>
      <c r="AJ52" s="90">
        <f>'SERV. INICIAIS'!E33</f>
        <v/>
      </c>
      <c r="AK52" s="90">
        <f>'SERV. INICIAIS'!E34</f>
        <v/>
      </c>
      <c r="AL52" s="90">
        <f>'SERV. INICIAIS'!E35</f>
        <v/>
      </c>
      <c r="AM52" s="90">
        <f>'SERV. INICIAIS'!E36</f>
        <v/>
      </c>
      <c r="AN52" s="90">
        <f>'SERV. INICIAIS'!E37</f>
        <v/>
      </c>
      <c r="AO52" s="90">
        <f>'SERV. INICIAIS'!E38</f>
        <v/>
      </c>
      <c r="AP52" s="90">
        <f>'SERV. INICIAIS'!E39</f>
        <v/>
      </c>
      <c r="AQ52" s="90">
        <f>'SERV. INICIAIS'!E40</f>
        <v/>
      </c>
      <c r="AR52" s="90">
        <f>'SERV. INICIAIS'!E41</f>
        <v/>
      </c>
      <c r="AS52" s="90">
        <f>'SERV. INICIAIS'!E42</f>
        <v/>
      </c>
      <c r="AT52" s="90">
        <f>'SERV. INICIAIS'!E43</f>
        <v/>
      </c>
      <c r="AU52" s="90">
        <f>'SERV. INICIAIS'!E44</f>
        <v/>
      </c>
      <c r="AV52" s="90">
        <f>'SERV. INICIAIS'!E45</f>
        <v/>
      </c>
      <c r="AW52" s="90">
        <f>'SERV. INICIAIS'!E46</f>
        <v/>
      </c>
      <c r="AX52" s="90">
        <f>'SERV. INICIAIS'!E47</f>
        <v/>
      </c>
      <c r="AY52" s="90">
        <f>'SERV. INICIAIS'!E48</f>
        <v/>
      </c>
      <c r="AZ52" s="90">
        <f>'SERV. INICIAIS'!E49</f>
        <v/>
      </c>
      <c r="BA52" s="90">
        <f>'SERV. INICIAIS'!E50</f>
        <v/>
      </c>
      <c r="BB52" s="90">
        <f>'SERV. INICIAIS'!E51</f>
        <v/>
      </c>
      <c r="BC52" s="90">
        <f>'SERV. INICIAIS'!E52</f>
        <v/>
      </c>
      <c r="BD52" s="90">
        <f>'SERV. INICIAIS'!E53</f>
        <v/>
      </c>
      <c r="BE52" s="90">
        <f>'SERV. INICIAIS'!E54</f>
        <v/>
      </c>
      <c r="BF52" s="90">
        <f>'SERV. INICIAIS'!E55</f>
        <v/>
      </c>
      <c r="BG52" s="90">
        <f>'SERV. INICIAIS'!E56</f>
        <v/>
      </c>
      <c r="BH52" s="90">
        <f>'SERV. INICIAIS'!E57</f>
        <v/>
      </c>
      <c r="BI52" s="90">
        <f>'SERV. INICIAIS'!E58</f>
        <v/>
      </c>
      <c r="BJ52" s="90">
        <f>'SERV. INICIAIS'!E59</f>
        <v/>
      </c>
      <c r="BK52" s="90">
        <f>'SERV. INICIAIS'!E60</f>
        <v/>
      </c>
      <c r="BL52" s="90">
        <f>'SERV. INICIAIS'!E61</f>
        <v/>
      </c>
      <c r="BM52" s="90">
        <f>'SERV. INICIAIS'!E62</f>
        <v/>
      </c>
      <c r="BN52" s="90">
        <f>'SERV. INICIAIS'!E63</f>
        <v/>
      </c>
      <c r="BO52" s="90">
        <f>'SERV. INICIAIS'!E64</f>
        <v/>
      </c>
      <c r="BP52" s="90">
        <f>'SERV. INICIAIS'!E65</f>
        <v/>
      </c>
      <c r="BQ52" s="90">
        <f>'SERV. INICIAIS'!E66</f>
        <v/>
      </c>
      <c r="BR52" s="90">
        <f>'SERV. INICIAIS'!E67</f>
        <v/>
      </c>
      <c r="BS52" s="90">
        <f>'SERV. INICIAIS'!E68</f>
        <v/>
      </c>
      <c r="BT52" s="90">
        <f>'SERV. INICIAIS'!E69</f>
        <v/>
      </c>
      <c r="BU52" s="90">
        <f>'SERV. INICIAIS'!E70</f>
        <v/>
      </c>
      <c r="BV52" s="90">
        <f>'SERV. INICIAIS'!E71</f>
        <v/>
      </c>
      <c r="BW52" s="90">
        <f>'SERV. INICIAIS'!E72</f>
        <v/>
      </c>
      <c r="BX52" s="90">
        <f>'SERV. INICIAIS'!E73</f>
        <v/>
      </c>
      <c r="BY52" s="90">
        <f>'SERV. INICIAIS'!E74</f>
        <v/>
      </c>
      <c r="BZ52" s="90">
        <f>'SERV. INICIAIS'!E75</f>
        <v/>
      </c>
      <c r="CA52" s="90">
        <f>'SERV. INICIAIS'!E76</f>
        <v/>
      </c>
    </row>
    <row r="53">
      <c r="A53" s="60" t="n"/>
      <c r="B53" s="60" t="inlineStr">
        <is>
          <t>1040-1110-115</t>
        </is>
      </c>
      <c r="C53" s="60" t="inlineStr">
        <is>
          <t>COMERCIAIS</t>
        </is>
      </c>
      <c r="E53" s="50">
        <f>SUM(H53:CA53)</f>
        <v/>
      </c>
      <c r="F53" s="50">
        <f>IF(D53="","",D53-E53)</f>
        <v/>
      </c>
    </row>
    <row r="54">
      <c r="A54" s="60" t="n"/>
      <c r="B54" s="60" t="inlineStr">
        <is>
          <t>1040-1130-110</t>
        </is>
      </c>
      <c r="C54" s="60" t="inlineStr">
        <is>
          <t>INCORPORAÇÃO / LEGALIZAÇÃO</t>
        </is>
      </c>
      <c r="E54" s="50">
        <f>SUM(H54:CA54)</f>
        <v/>
      </c>
      <c r="F54" s="50">
        <f>IF(D54="","",D54-E54)</f>
        <v/>
      </c>
    </row>
    <row r="55">
      <c r="A55" s="60" t="n"/>
      <c r="B55" s="60" t="inlineStr">
        <is>
          <t>1040-1130-110</t>
        </is>
      </c>
      <c r="C55" s="60" t="inlineStr">
        <is>
          <t>INCORPORAÇÃO / LEGALIZAÇÃO</t>
        </is>
      </c>
      <c r="E55" s="50">
        <f>SUM(H55:CA55)</f>
        <v/>
      </c>
      <c r="F55" s="50">
        <f>IF(D55="","",D55-E55)</f>
        <v/>
      </c>
    </row>
    <row r="56">
      <c r="A56" s="60" t="n"/>
      <c r="B56" s="60" t="inlineStr">
        <is>
          <t>1030-1090-100</t>
        </is>
      </c>
      <c r="C56" s="60" t="inlineStr">
        <is>
          <t>MEDIDAS COMPENSATÓRIAS</t>
        </is>
      </c>
      <c r="E56" s="50">
        <f>SUM(H56:CA56)</f>
        <v/>
      </c>
      <c r="F56" s="50">
        <f>IF(D56="","",D56-E56)</f>
        <v/>
      </c>
    </row>
    <row r="57">
      <c r="A57" s="60" t="n"/>
      <c r="B57" s="60" t="inlineStr">
        <is>
          <t>1040-1110-130</t>
        </is>
      </c>
      <c r="C57" s="60" t="n"/>
      <c r="E57" s="50">
        <f>SUM(H57:CA57)</f>
        <v/>
      </c>
      <c r="F57" s="50">
        <f>IF(D57="","",D57-E57)</f>
        <v/>
      </c>
    </row>
    <row r="59">
      <c r="C59" s="47" t="inlineStr">
        <is>
          <t>SOMA SEM TAXA DE ADM. (INCC)</t>
        </is>
      </c>
      <c r="D59" s="65">
        <f>SUM(D2:D57)-D43</f>
        <v/>
      </c>
      <c r="E59" s="65">
        <f>SUM(E2:E57)-E43</f>
        <v/>
      </c>
      <c r="H59" s="65">
        <f>SUM(H2:H57)-H43</f>
        <v/>
      </c>
      <c r="I59" s="65">
        <f>SUM(I2:I57)-I43</f>
        <v/>
      </c>
      <c r="J59" s="65">
        <f>SUM(J2:J57)-J43</f>
        <v/>
      </c>
      <c r="K59" s="65">
        <f>SUM(K2:K57)-K43</f>
        <v/>
      </c>
      <c r="L59" s="65">
        <f>SUM(L2:L57)-L43</f>
        <v/>
      </c>
      <c r="M59" s="65">
        <f>SUM(M2:M57)-M43</f>
        <v/>
      </c>
      <c r="N59" s="65">
        <f>SUM(N2:N57)-N43</f>
        <v/>
      </c>
      <c r="O59" s="65">
        <f>SUM(O2:O57)-O43</f>
        <v/>
      </c>
      <c r="P59" s="65">
        <f>SUM(P2:P57)-P43</f>
        <v/>
      </c>
      <c r="Q59" s="65">
        <f>SUM(Q2:Q57)-Q43</f>
        <v/>
      </c>
      <c r="R59" s="65">
        <f>SUM(R2:R57)-R43</f>
        <v/>
      </c>
      <c r="S59" s="65">
        <f>SUM(S2:S57)-S43</f>
        <v/>
      </c>
      <c r="T59" s="65">
        <f>SUM(T2:T57)-T43</f>
        <v/>
      </c>
      <c r="U59" s="65">
        <f>SUM(U2:U57)-U43</f>
        <v/>
      </c>
      <c r="V59" s="65">
        <f>SUM(V2:V57)-V43</f>
        <v/>
      </c>
      <c r="W59" s="65">
        <f>SUM(W2:W57)-W43</f>
        <v/>
      </c>
      <c r="X59" s="65">
        <f>SUM(X2:X57)-X43</f>
        <v/>
      </c>
      <c r="Y59" s="65">
        <f>SUM(Y2:Y57)-Y43</f>
        <v/>
      </c>
      <c r="Z59" s="65">
        <f>SUM(Z2:Z57)-Z43</f>
        <v/>
      </c>
      <c r="AA59" s="65">
        <f>SUM(AA2:AA57)-AA43</f>
        <v/>
      </c>
      <c r="AB59" s="65">
        <f>SUM(AB2:AB57)-AB43</f>
        <v/>
      </c>
      <c r="AC59" s="65">
        <f>SUM(AC2:AC57)-AC43</f>
        <v/>
      </c>
      <c r="AD59" s="65">
        <f>SUM(AD2:AD57)-AD43</f>
        <v/>
      </c>
      <c r="AE59" s="65">
        <f>SUM(AE2:AE57)-AE43</f>
        <v/>
      </c>
      <c r="AF59" s="65">
        <f>SUM(AF2:AF57)-AF43</f>
        <v/>
      </c>
      <c r="AG59" s="65">
        <f>SUM(AG2:AG57)-AG43</f>
        <v/>
      </c>
      <c r="AH59" s="65">
        <f>SUM(AH2:AH57)-AH43</f>
        <v/>
      </c>
      <c r="AI59" s="65">
        <f>SUM(AI2:AI57)-AI43</f>
        <v/>
      </c>
      <c r="AJ59" s="65">
        <f>SUM(AJ2:AJ57)-AJ43</f>
        <v/>
      </c>
      <c r="AK59" s="65">
        <f>SUM(AK2:AK57)-AK43</f>
        <v/>
      </c>
      <c r="AL59" s="65">
        <f>SUM(AL2:AL57)-AL43</f>
        <v/>
      </c>
      <c r="AM59" s="65">
        <f>SUM(AM2:AM57)-AM43</f>
        <v/>
      </c>
      <c r="AN59" s="65">
        <f>SUM(AN2:AN57)-AN43</f>
        <v/>
      </c>
      <c r="AO59" s="65">
        <f>SUM(AO2:AO57)-AO43</f>
        <v/>
      </c>
      <c r="AP59" s="65">
        <f>SUM(AP2:AP57)-AP43</f>
        <v/>
      </c>
      <c r="AQ59" s="65">
        <f>SUM(AQ2:AQ57)-AQ43</f>
        <v/>
      </c>
      <c r="AR59" s="65">
        <f>SUM(AR2:AR57)-AR43</f>
        <v/>
      </c>
      <c r="AS59" s="65">
        <f>SUM(AS2:AS57)-AS43</f>
        <v/>
      </c>
      <c r="AT59" s="65">
        <f>SUM(AT2:AT57)-AT43</f>
        <v/>
      </c>
      <c r="AU59" s="65">
        <f>SUM(AU2:AU57)-AU43</f>
        <v/>
      </c>
      <c r="AV59" s="65">
        <f>SUM(AV2:AV57)-AV43</f>
        <v/>
      </c>
      <c r="AW59" s="65">
        <f>SUM(AW2:AW57)-AW43</f>
        <v/>
      </c>
      <c r="AX59" s="65">
        <f>SUM(AX2:AX57)-AX43</f>
        <v/>
      </c>
      <c r="AY59" s="65">
        <f>SUM(AY2:AY57)-AY43</f>
        <v/>
      </c>
      <c r="AZ59" s="65">
        <f>SUM(AZ2:AZ57)-AZ43</f>
        <v/>
      </c>
      <c r="BA59" s="65">
        <f>SUM(BA2:BA57)-BA43</f>
        <v/>
      </c>
      <c r="BB59" s="65">
        <f>SUM(BB2:BB57)-BB43</f>
        <v/>
      </c>
      <c r="BC59" s="65">
        <f>SUM(BC2:BC57)-BC43</f>
        <v/>
      </c>
      <c r="BD59" s="65">
        <f>SUM(BD2:BD57)-BD43</f>
        <v/>
      </c>
      <c r="BE59" s="65">
        <f>SUM(BE2:BE57)-BE43</f>
        <v/>
      </c>
      <c r="BF59" s="65">
        <f>SUM(BF2:BF57)-BF43</f>
        <v/>
      </c>
      <c r="BG59" s="65">
        <f>SUM(BG2:BG57)-BG43</f>
        <v/>
      </c>
      <c r="BH59" s="65">
        <f>SUM(BH2:BH57)-BH43</f>
        <v/>
      </c>
      <c r="BI59" s="65">
        <f>SUM(BI2:BI57)-BI43</f>
        <v/>
      </c>
      <c r="BJ59" s="65">
        <f>SUM(BJ2:BJ57)-BJ43</f>
        <v/>
      </c>
      <c r="BK59" s="65">
        <f>SUM(BK2:BK57)-BK43</f>
        <v/>
      </c>
      <c r="BL59" s="65">
        <f>SUM(BL2:BL57)-BL43</f>
        <v/>
      </c>
      <c r="BM59" s="65">
        <f>SUM(BM2:BM57)-BM43</f>
        <v/>
      </c>
      <c r="BN59" s="65">
        <f>SUM(BN2:BN57)-BN43</f>
        <v/>
      </c>
      <c r="BO59" s="65">
        <f>SUM(BO2:BO57)-BO43</f>
        <v/>
      </c>
      <c r="BP59" s="65">
        <f>SUM(BP2:BP57)-BP43</f>
        <v/>
      </c>
      <c r="BQ59" s="65">
        <f>SUM(BQ2:BQ57)-BQ43</f>
        <v/>
      </c>
      <c r="BR59" s="65">
        <f>SUM(BR2:BR57)-BR43</f>
        <v/>
      </c>
      <c r="BS59" s="65">
        <f>SUM(BS2:BS57)-BS43</f>
        <v/>
      </c>
      <c r="BT59" s="65">
        <f>SUM(BT2:BT57)-BT43</f>
        <v/>
      </c>
      <c r="BU59" s="65">
        <f>SUM(BU2:BU57)-BU43</f>
        <v/>
      </c>
      <c r="BV59" s="65">
        <f>SUM(BV2:BV57)-BV43</f>
        <v/>
      </c>
      <c r="BW59" s="65">
        <f>SUM(BW2:BW57)-BW43</f>
        <v/>
      </c>
      <c r="BX59" s="65">
        <f>SUM(BX2:BX57)-BX43</f>
        <v/>
      </c>
      <c r="BY59" s="65">
        <f>SUM(BY2:BY57)-BY43</f>
        <v/>
      </c>
      <c r="BZ59" s="65">
        <f>SUM(BZ2:BZ57)-BZ43</f>
        <v/>
      </c>
      <c r="CA59" s="65">
        <f>SUM(CA2:CA57)-CA43</f>
        <v/>
      </c>
    </row>
    <row r="60">
      <c r="C60" s="47" t="inlineStr">
        <is>
          <t>TAXA DE ADMINISTRAÇÃO (INCC)</t>
        </is>
      </c>
      <c r="D60" s="65">
        <f>D43</f>
        <v/>
      </c>
      <c r="E60" s="65">
        <f>E43</f>
        <v/>
      </c>
      <c r="H60" s="65">
        <f>H43</f>
        <v/>
      </c>
      <c r="I60" s="65">
        <f>I43</f>
        <v/>
      </c>
      <c r="J60" s="65">
        <f>J43</f>
        <v/>
      </c>
      <c r="K60" s="65">
        <f>K43</f>
        <v/>
      </c>
      <c r="L60" s="65">
        <f>L43</f>
        <v/>
      </c>
      <c r="M60" s="65">
        <f>M43</f>
        <v/>
      </c>
      <c r="N60" s="65">
        <f>N43</f>
        <v/>
      </c>
      <c r="O60" s="65">
        <f>O43</f>
        <v/>
      </c>
      <c r="P60" s="65">
        <f>P43</f>
        <v/>
      </c>
      <c r="Q60" s="65">
        <f>Q43</f>
        <v/>
      </c>
      <c r="R60" s="65">
        <f>R43</f>
        <v/>
      </c>
      <c r="S60" s="65">
        <f>S43</f>
        <v/>
      </c>
      <c r="T60" s="65">
        <f>T43</f>
        <v/>
      </c>
      <c r="U60" s="65">
        <f>U43</f>
        <v/>
      </c>
      <c r="V60" s="65">
        <f>V43</f>
        <v/>
      </c>
      <c r="W60" s="65">
        <f>W43</f>
        <v/>
      </c>
      <c r="X60" s="65">
        <f>X43</f>
        <v/>
      </c>
      <c r="Y60" s="65">
        <f>Y43</f>
        <v/>
      </c>
      <c r="Z60" s="65">
        <f>Z43</f>
        <v/>
      </c>
      <c r="AA60" s="65">
        <f>AA43</f>
        <v/>
      </c>
      <c r="AB60" s="65">
        <f>AB43</f>
        <v/>
      </c>
      <c r="AC60" s="65">
        <f>AC43</f>
        <v/>
      </c>
      <c r="AD60" s="65">
        <f>AD43</f>
        <v/>
      </c>
      <c r="AE60" s="65">
        <f>AE43</f>
        <v/>
      </c>
      <c r="AF60" s="65">
        <f>AF43</f>
        <v/>
      </c>
      <c r="AG60" s="65">
        <f>AG43</f>
        <v/>
      </c>
      <c r="AH60" s="65">
        <f>AH43</f>
        <v/>
      </c>
      <c r="AI60" s="65">
        <f>AI43</f>
        <v/>
      </c>
      <c r="AJ60" s="65">
        <f>AJ43</f>
        <v/>
      </c>
      <c r="AK60" s="65">
        <f>AK43</f>
        <v/>
      </c>
      <c r="AL60" s="65">
        <f>AL43</f>
        <v/>
      </c>
      <c r="AM60" s="65">
        <f>AM43</f>
        <v/>
      </c>
      <c r="AN60" s="65">
        <f>AN43</f>
        <v/>
      </c>
      <c r="AO60" s="65">
        <f>AO43</f>
        <v/>
      </c>
      <c r="AP60" s="65">
        <f>AP43</f>
        <v/>
      </c>
      <c r="AQ60" s="65">
        <f>AQ43</f>
        <v/>
      </c>
      <c r="AR60" s="65">
        <f>AR43</f>
        <v/>
      </c>
      <c r="AS60" s="65">
        <f>AS43</f>
        <v/>
      </c>
      <c r="AT60" s="65">
        <f>AT43</f>
        <v/>
      </c>
      <c r="AU60" s="65">
        <f>AU43</f>
        <v/>
      </c>
      <c r="AV60" s="65">
        <f>AV43</f>
        <v/>
      </c>
      <c r="AW60" s="65">
        <f>AW43</f>
        <v/>
      </c>
      <c r="AX60" s="65">
        <f>AX43</f>
        <v/>
      </c>
      <c r="AY60" s="65">
        <f>AY43</f>
        <v/>
      </c>
      <c r="AZ60" s="65">
        <f>AZ43</f>
        <v/>
      </c>
      <c r="BA60" s="65">
        <f>BA43</f>
        <v/>
      </c>
      <c r="BB60" s="65">
        <f>BB43</f>
        <v/>
      </c>
      <c r="BC60" s="65">
        <f>BC43</f>
        <v/>
      </c>
      <c r="BD60" s="65">
        <f>BD43</f>
        <v/>
      </c>
      <c r="BE60" s="65">
        <f>BE43</f>
        <v/>
      </c>
      <c r="BF60" s="65">
        <f>BF43</f>
        <v/>
      </c>
      <c r="BG60" s="65">
        <f>BG43</f>
        <v/>
      </c>
      <c r="BH60" s="65">
        <f>BH43</f>
        <v/>
      </c>
      <c r="BI60" s="65">
        <f>BI43</f>
        <v/>
      </c>
      <c r="BJ60" s="65">
        <f>BJ43</f>
        <v/>
      </c>
      <c r="BK60" s="65">
        <f>BK43</f>
        <v/>
      </c>
      <c r="BL60" s="65">
        <f>BL43</f>
        <v/>
      </c>
      <c r="BM60" s="65">
        <f>BM43</f>
        <v/>
      </c>
      <c r="BN60" s="65">
        <f>BN43</f>
        <v/>
      </c>
      <c r="BO60" s="65">
        <f>BO43</f>
        <v/>
      </c>
      <c r="BP60" s="65">
        <f>BP43</f>
        <v/>
      </c>
      <c r="BQ60" s="65">
        <f>BQ43</f>
        <v/>
      </c>
      <c r="BR60" s="65">
        <f>BR43</f>
        <v/>
      </c>
      <c r="BS60" s="65">
        <f>BS43</f>
        <v/>
      </c>
      <c r="BT60" s="65">
        <f>BT43</f>
        <v/>
      </c>
      <c r="BU60" s="65">
        <f>BU43</f>
        <v/>
      </c>
      <c r="BV60" s="65">
        <f>BV43</f>
        <v/>
      </c>
      <c r="BW60" s="65">
        <f>BW43</f>
        <v/>
      </c>
      <c r="BX60" s="65">
        <f>BX43</f>
        <v/>
      </c>
      <c r="BY60" s="65">
        <f>BY43</f>
        <v/>
      </c>
      <c r="BZ60" s="65">
        <f>BZ43</f>
        <v/>
      </c>
      <c r="CA60" s="65">
        <f>CA43</f>
        <v/>
      </c>
    </row>
    <row r="61">
      <c r="C61" s="47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2">
        <f>"INCORRIDO ATÉ -&gt; "&amp;TEXT('VALOR POR PL'!$P$5,"mm/aaaa")</f>
        <v/>
      </c>
    </row>
    <row r="63">
      <c r="C63" s="47" t="inlineStr">
        <is>
          <t>CURVA MENSAL (R$ nominal)</t>
        </is>
      </c>
      <c r="E63" s="109">
        <f>SUM(H63:CA63)</f>
        <v/>
      </c>
      <c r="H63" s="55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5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5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5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5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5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5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5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5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5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5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5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5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5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5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5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5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5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5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5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5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5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5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5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5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5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5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5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5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5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5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5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5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5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5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5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5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5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5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5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5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5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5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5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5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5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5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5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5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5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5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5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5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5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5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5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5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5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5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5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5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5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5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5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5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5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5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5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5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5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5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5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7" t="inlineStr">
        <is>
          <t>CURVA ACUMULADA (R$ nominal)</t>
        </is>
      </c>
      <c r="E64" s="109">
        <f>CA64</f>
        <v/>
      </c>
      <c r="H64" s="55">
        <f>H63</f>
        <v/>
      </c>
      <c r="I64" s="55">
        <f>H64+I63</f>
        <v/>
      </c>
      <c r="J64" s="55">
        <f>I64+J63</f>
        <v/>
      </c>
      <c r="K64" s="55">
        <f>J64+K63</f>
        <v/>
      </c>
      <c r="L64" s="55">
        <f>K64+L63</f>
        <v/>
      </c>
      <c r="M64" s="55">
        <f>L64+M63</f>
        <v/>
      </c>
      <c r="N64" s="55">
        <f>M64+N63</f>
        <v/>
      </c>
      <c r="O64" s="55">
        <f>N64+O63</f>
        <v/>
      </c>
      <c r="P64" s="55">
        <f>O64+P63</f>
        <v/>
      </c>
      <c r="Q64" s="55">
        <f>P64+Q63</f>
        <v/>
      </c>
      <c r="R64" s="55">
        <f>Q64+R63</f>
        <v/>
      </c>
      <c r="S64" s="55">
        <f>R64+S63</f>
        <v/>
      </c>
      <c r="T64" s="55">
        <f>S64+T63</f>
        <v/>
      </c>
      <c r="U64" s="55">
        <f>T64+U63</f>
        <v/>
      </c>
      <c r="V64" s="55">
        <f>U64+V63</f>
        <v/>
      </c>
      <c r="W64" s="55">
        <f>V64+W63</f>
        <v/>
      </c>
      <c r="X64" s="55">
        <f>W64+X63</f>
        <v/>
      </c>
      <c r="Y64" s="55">
        <f>X64+Y63</f>
        <v/>
      </c>
      <c r="Z64" s="55">
        <f>Y64+Z63</f>
        <v/>
      </c>
      <c r="AA64" s="55">
        <f>Z64+AA63</f>
        <v/>
      </c>
      <c r="AB64" s="55">
        <f>AA64+AB63</f>
        <v/>
      </c>
      <c r="AC64" s="55">
        <f>AB64+AC63</f>
        <v/>
      </c>
      <c r="AD64" s="55">
        <f>AC64+AD63</f>
        <v/>
      </c>
      <c r="AE64" s="55">
        <f>AD64+AE63</f>
        <v/>
      </c>
      <c r="AF64" s="55">
        <f>AE64+AF63</f>
        <v/>
      </c>
      <c r="AG64" s="55">
        <f>AF64+AG63</f>
        <v/>
      </c>
      <c r="AH64" s="55">
        <f>AG64+AH63</f>
        <v/>
      </c>
      <c r="AI64" s="55">
        <f>AH64+AI63</f>
        <v/>
      </c>
      <c r="AJ64" s="55">
        <f>AI64+AJ63</f>
        <v/>
      </c>
      <c r="AK64" s="55">
        <f>AJ64+AK63</f>
        <v/>
      </c>
      <c r="AL64" s="55">
        <f>AK64+AL63</f>
        <v/>
      </c>
      <c r="AM64" s="55">
        <f>AL64+AM63</f>
        <v/>
      </c>
      <c r="AN64" s="55">
        <f>AM64+AN63</f>
        <v/>
      </c>
      <c r="AO64" s="55">
        <f>AN64+AO63</f>
        <v/>
      </c>
      <c r="AP64" s="55">
        <f>AO64+AP63</f>
        <v/>
      </c>
      <c r="AQ64" s="55">
        <f>AP64+AQ63</f>
        <v/>
      </c>
      <c r="AR64" s="55">
        <f>AQ64+AR63</f>
        <v/>
      </c>
      <c r="AS64" s="55">
        <f>AR64+AS63</f>
        <v/>
      </c>
      <c r="AT64" s="55">
        <f>AS64+AT63</f>
        <v/>
      </c>
      <c r="AU64" s="55">
        <f>AT64+AU63</f>
        <v/>
      </c>
      <c r="AV64" s="55">
        <f>AU64+AV63</f>
        <v/>
      </c>
      <c r="AW64" s="55">
        <f>AV64+AW63</f>
        <v/>
      </c>
      <c r="AX64" s="55">
        <f>AW64+AX63</f>
        <v/>
      </c>
      <c r="AY64" s="55">
        <f>AX64+AY63</f>
        <v/>
      </c>
      <c r="AZ64" s="55">
        <f>AY64+AZ63</f>
        <v/>
      </c>
      <c r="BA64" s="55">
        <f>AZ64+BA63</f>
        <v/>
      </c>
      <c r="BB64" s="55">
        <f>BA64+BB63</f>
        <v/>
      </c>
      <c r="BC64" s="55">
        <f>BB64+BC63</f>
        <v/>
      </c>
      <c r="BD64" s="55">
        <f>BC64+BD63</f>
        <v/>
      </c>
      <c r="BE64" s="55">
        <f>BD64+BE63</f>
        <v/>
      </c>
      <c r="BF64" s="55">
        <f>BE64+BF63</f>
        <v/>
      </c>
      <c r="BG64" s="55">
        <f>BF64+BG63</f>
        <v/>
      </c>
      <c r="BH64" s="55">
        <f>BG64+BH63</f>
        <v/>
      </c>
      <c r="BI64" s="55">
        <f>BH64+BI63</f>
        <v/>
      </c>
      <c r="BJ64" s="55">
        <f>BI64+BJ63</f>
        <v/>
      </c>
      <c r="BK64" s="55">
        <f>BJ64+BK63</f>
        <v/>
      </c>
      <c r="BL64" s="55">
        <f>BK64+BL63</f>
        <v/>
      </c>
      <c r="BM64" s="55">
        <f>BL64+BM63</f>
        <v/>
      </c>
      <c r="BN64" s="55">
        <f>BM64+BN63</f>
        <v/>
      </c>
      <c r="BO64" s="55">
        <f>BN64+BO63</f>
        <v/>
      </c>
      <c r="BP64" s="55">
        <f>BO64+BP63</f>
        <v/>
      </c>
      <c r="BQ64" s="55">
        <f>BP64+BQ63</f>
        <v/>
      </c>
      <c r="BR64" s="55">
        <f>BQ64+BR63</f>
        <v/>
      </c>
      <c r="BS64" s="55">
        <f>BR64+BS63</f>
        <v/>
      </c>
      <c r="BT64" s="55">
        <f>BS64+BT63</f>
        <v/>
      </c>
      <c r="BU64" s="55">
        <f>BT64+BU63</f>
        <v/>
      </c>
      <c r="BV64" s="55">
        <f>BU64+BV63</f>
        <v/>
      </c>
      <c r="BW64" s="55">
        <f>BV64+BW63</f>
        <v/>
      </c>
      <c r="BX64" s="55">
        <f>BW64+BX63</f>
        <v/>
      </c>
      <c r="BY64" s="55">
        <f>BX64+BY63</f>
        <v/>
      </c>
      <c r="BZ64" s="55">
        <f>BY64+BZ63</f>
        <v/>
      </c>
      <c r="CA64" s="55">
        <f>BZ64+CA63</f>
        <v/>
      </c>
    </row>
    <row r="65">
      <c r="C65" s="47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1">
        <f>IF(A4&lt;='VALOR POR PL'!$P$5,'MODELO PARA BI'!H61,0)</f>
        <v/>
      </c>
      <c r="E4" s="61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50">
        <f>B4*'VALOR POR PL'!$G$50</f>
        <v/>
      </c>
      <c r="J4" s="55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5">
        <f>J4</f>
        <v/>
      </c>
    </row>
    <row r="5">
      <c r="A5" s="112">
        <f>'MODELO PARA BI'!I1</f>
        <v/>
      </c>
      <c r="B5" s="113" t="n"/>
      <c r="C5" s="110">
        <f>C4+B5</f>
        <v/>
      </c>
      <c r="D5" s="61">
        <f>IF(A5&lt;='VALOR POR PL'!$P$5,'MODELO PARA BI'!I61,0)</f>
        <v/>
      </c>
      <c r="E5" s="61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50">
        <f>B5*'VALOR POR PL'!$G$50</f>
        <v/>
      </c>
      <c r="J5" s="55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5">
        <f>M4+J5</f>
        <v/>
      </c>
    </row>
    <row r="6">
      <c r="A6" s="112">
        <f>'MODELO PARA BI'!J1</f>
        <v/>
      </c>
      <c r="B6" s="113" t="n"/>
      <c r="C6" s="110">
        <f>C5+B6</f>
        <v/>
      </c>
      <c r="D6" s="61">
        <f>IF(A6&lt;='VALOR POR PL'!$P$5,'MODELO PARA BI'!J61,0)</f>
        <v/>
      </c>
      <c r="E6" s="61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50">
        <f>B6*'VALOR POR PL'!$G$50</f>
        <v/>
      </c>
      <c r="J6" s="55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5">
        <f>M5+J6</f>
        <v/>
      </c>
    </row>
    <row r="7">
      <c r="A7" s="112">
        <f>'MODELO PARA BI'!K1</f>
        <v/>
      </c>
      <c r="B7" s="113" t="n"/>
      <c r="C7" s="110">
        <f>C6+B7</f>
        <v/>
      </c>
      <c r="D7" s="61">
        <f>IF(A7&lt;='VALOR POR PL'!$P$5,'MODELO PARA BI'!K61,0)</f>
        <v/>
      </c>
      <c r="E7" s="61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50">
        <f>B7*'VALOR POR PL'!$G$50</f>
        <v/>
      </c>
      <c r="J7" s="55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5">
        <f>M6+J7</f>
        <v/>
      </c>
    </row>
    <row r="8">
      <c r="A8" s="112">
        <f>'MODELO PARA BI'!L1</f>
        <v/>
      </c>
      <c r="B8" s="113" t="n"/>
      <c r="C8" s="110">
        <f>C7+B8</f>
        <v/>
      </c>
      <c r="D8" s="61">
        <f>IF(A8&lt;='VALOR POR PL'!$P$5,'MODELO PARA BI'!L61,0)</f>
        <v/>
      </c>
      <c r="E8" s="61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50">
        <f>B8*'VALOR POR PL'!$G$50</f>
        <v/>
      </c>
      <c r="J8" s="55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5">
        <f>M7+J8</f>
        <v/>
      </c>
    </row>
    <row r="9">
      <c r="A9" s="112">
        <f>'MODELO PARA BI'!M1</f>
        <v/>
      </c>
      <c r="B9" s="113" t="n"/>
      <c r="C9" s="110">
        <f>C8+B9</f>
        <v/>
      </c>
      <c r="D9" s="61">
        <f>IF(A9&lt;='VALOR POR PL'!$P$5,'MODELO PARA BI'!M61,0)</f>
        <v/>
      </c>
      <c r="E9" s="61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50">
        <f>B9*'VALOR POR PL'!$G$50</f>
        <v/>
      </c>
      <c r="J9" s="55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5">
        <f>M8+J9</f>
        <v/>
      </c>
    </row>
    <row r="10">
      <c r="A10" s="112">
        <f>'MODELO PARA BI'!N1</f>
        <v/>
      </c>
      <c r="B10" s="113" t="n"/>
      <c r="C10" s="110">
        <f>C9+B10</f>
        <v/>
      </c>
      <c r="D10" s="61">
        <f>IF(A10&lt;='VALOR POR PL'!$P$5,'MODELO PARA BI'!N61,0)</f>
        <v/>
      </c>
      <c r="E10" s="61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50">
        <f>B10*'VALOR POR PL'!$G$50</f>
        <v/>
      </c>
      <c r="J10" s="55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5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1">
        <f>IF(A11&lt;='VALOR POR PL'!$P$5,'MODELO PARA BI'!O61,0)</f>
        <v/>
      </c>
      <c r="E11" s="61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50">
        <f>B11*'VALOR POR PL'!$G$50</f>
        <v/>
      </c>
      <c r="J11" s="55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5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1">
        <f>IF(A12&lt;='VALOR POR PL'!$P$5,'MODELO PARA BI'!P61,0)</f>
        <v/>
      </c>
      <c r="E12" s="61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50">
        <f>B12*'VALOR POR PL'!$G$50</f>
        <v/>
      </c>
      <c r="J12" s="55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5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1">
        <f>IF(A13&lt;='VALOR POR PL'!$P$5,'MODELO PARA BI'!Q61,0)</f>
        <v/>
      </c>
      <c r="E13" s="61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50">
        <f>B13*'VALOR POR PL'!$G$50</f>
        <v/>
      </c>
      <c r="J13" s="55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5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1">
        <f>IF(A14&lt;='VALOR POR PL'!$P$5,'MODELO PARA BI'!R61,0)</f>
        <v/>
      </c>
      <c r="E14" s="61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50">
        <f>B14*'VALOR POR PL'!$G$50</f>
        <v/>
      </c>
      <c r="J14" s="55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5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1">
        <f>IF(A15&lt;='VALOR POR PL'!$P$5,'MODELO PARA BI'!S61,0)</f>
        <v/>
      </c>
      <c r="E15" s="61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50">
        <f>B15*'VALOR POR PL'!$G$50</f>
        <v/>
      </c>
      <c r="J15" s="55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5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1">
        <f>IF(A16&lt;='VALOR POR PL'!$P$5,'MODELO PARA BI'!T61,0)</f>
        <v/>
      </c>
      <c r="E16" s="61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50">
        <f>B16*'VALOR POR PL'!$G$50</f>
        <v/>
      </c>
      <c r="J16" s="55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5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1">
        <f>IF(A17&lt;='VALOR POR PL'!$P$5,'MODELO PARA BI'!U61,0)</f>
        <v/>
      </c>
      <c r="E17" s="61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50">
        <f>B17*'VALOR POR PL'!$G$50</f>
        <v/>
      </c>
      <c r="J17" s="55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5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1">
        <f>IF(A18&lt;='VALOR POR PL'!$P$5,'MODELO PARA BI'!V61,0)</f>
        <v/>
      </c>
      <c r="E18" s="61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50">
        <f>B18*'VALOR POR PL'!$G$50</f>
        <v/>
      </c>
      <c r="J18" s="55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5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1">
        <f>IF(A19&lt;='VALOR POR PL'!$P$5,'MODELO PARA BI'!W61,0)</f>
        <v/>
      </c>
      <c r="E19" s="61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50">
        <f>B19*'VALOR POR PL'!$G$50</f>
        <v/>
      </c>
      <c r="J19" s="55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5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1">
        <f>IF(A20&lt;='VALOR POR PL'!$P$5,'MODELO PARA BI'!X61,0)</f>
        <v/>
      </c>
      <c r="E20" s="61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50">
        <f>B20*'VALOR POR PL'!$G$50</f>
        <v/>
      </c>
      <c r="J20" s="55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5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1">
        <f>IF(A21&lt;='VALOR POR PL'!$P$5,'MODELO PARA BI'!Y61,0)</f>
        <v/>
      </c>
      <c r="E21" s="61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50">
        <f>B21*'VALOR POR PL'!$G$50</f>
        <v/>
      </c>
      <c r="J21" s="55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5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1">
        <f>IF(A22&lt;='VALOR POR PL'!$P$5,'MODELO PARA BI'!Z61,0)</f>
        <v/>
      </c>
      <c r="E22" s="61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50">
        <f>B22*'VALOR POR PL'!$G$50</f>
        <v/>
      </c>
      <c r="J22" s="55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5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1">
        <f>IF(A23&lt;='VALOR POR PL'!$P$5,'MODELO PARA BI'!AA61,0)</f>
        <v/>
      </c>
      <c r="E23" s="61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50">
        <f>B23*'VALOR POR PL'!$G$50</f>
        <v/>
      </c>
      <c r="J23" s="55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5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1">
        <f>IF(A24&lt;='VALOR POR PL'!$P$5,'MODELO PARA BI'!AB61,0)</f>
        <v/>
      </c>
      <c r="E24" s="61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50">
        <f>B24*'VALOR POR PL'!$G$50</f>
        <v/>
      </c>
      <c r="J24" s="55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5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1">
        <f>IF(A25&lt;='VALOR POR PL'!$P$5,'MODELO PARA BI'!AC61,0)</f>
        <v/>
      </c>
      <c r="E25" s="61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50">
        <f>B25*'VALOR POR PL'!$G$50</f>
        <v/>
      </c>
      <c r="J25" s="55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5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1">
        <f>IF(A26&lt;='VALOR POR PL'!$P$5,'MODELO PARA BI'!AD61,0)</f>
        <v/>
      </c>
      <c r="E26" s="61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50">
        <f>B26*'VALOR POR PL'!$G$50</f>
        <v/>
      </c>
      <c r="J26" s="55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5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1">
        <f>IF(A27&lt;='VALOR POR PL'!$P$5,'MODELO PARA BI'!AE61,0)</f>
        <v/>
      </c>
      <c r="E27" s="61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50">
        <f>B27*'VALOR POR PL'!$G$50</f>
        <v/>
      </c>
      <c r="J27" s="55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5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1">
        <f>IF(A28&lt;='VALOR POR PL'!$P$5,'MODELO PARA BI'!AF61,0)</f>
        <v/>
      </c>
      <c r="E28" s="61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50">
        <f>B28*'VALOR POR PL'!$G$50</f>
        <v/>
      </c>
      <c r="J28" s="55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5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1">
        <f>IF(A29&lt;='VALOR POR PL'!$P$5,'MODELO PARA BI'!AG61,0)</f>
        <v/>
      </c>
      <c r="E29" s="61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50">
        <f>B29*'VALOR POR PL'!$G$50</f>
        <v/>
      </c>
      <c r="J29" s="55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5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1">
        <f>IF(A30&lt;='VALOR POR PL'!$P$5,'MODELO PARA BI'!AH61,0)</f>
        <v/>
      </c>
      <c r="E30" s="61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50">
        <f>B30*'VALOR POR PL'!$G$50</f>
        <v/>
      </c>
      <c r="J30" s="55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5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1">
        <f>IF(A31&lt;='VALOR POR PL'!$P$5,'MODELO PARA BI'!AI61,0)</f>
        <v/>
      </c>
      <c r="E31" s="61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50">
        <f>B31*'VALOR POR PL'!$G$50</f>
        <v/>
      </c>
      <c r="J31" s="55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5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1">
        <f>IF(A32&lt;='VALOR POR PL'!$P$5,'MODELO PARA BI'!AJ61,0)</f>
        <v/>
      </c>
      <c r="E32" s="61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50">
        <f>B32*'VALOR POR PL'!$G$50</f>
        <v/>
      </c>
      <c r="J32" s="55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5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1">
        <f>IF(A33&lt;='VALOR POR PL'!$P$5,'MODELO PARA BI'!AK61,0)</f>
        <v/>
      </c>
      <c r="E33" s="61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50">
        <f>B33*'VALOR POR PL'!$G$50</f>
        <v/>
      </c>
      <c r="J33" s="55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5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1">
        <f>IF(A34&lt;='VALOR POR PL'!$P$5,'MODELO PARA BI'!AL61,0)</f>
        <v/>
      </c>
      <c r="E34" s="61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50">
        <f>B34*'VALOR POR PL'!$G$50</f>
        <v/>
      </c>
      <c r="J34" s="55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5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1">
        <f>IF(A35&lt;='VALOR POR PL'!$P$5,'MODELO PARA BI'!AM61,0)</f>
        <v/>
      </c>
      <c r="E35" s="61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50">
        <f>B35*'VALOR POR PL'!$G$50</f>
        <v/>
      </c>
      <c r="J35" s="55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5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1">
        <f>IF(A36&lt;='VALOR POR PL'!$P$5,'MODELO PARA BI'!AN61,0)</f>
        <v/>
      </c>
      <c r="E36" s="61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50">
        <f>B36*'VALOR POR PL'!$G$50</f>
        <v/>
      </c>
      <c r="J36" s="55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5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1">
        <f>IF(A37&lt;='VALOR POR PL'!$P$5,'MODELO PARA BI'!AO61,0)</f>
        <v/>
      </c>
      <c r="E37" s="61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50">
        <f>B37*'VALOR POR PL'!$G$50</f>
        <v/>
      </c>
      <c r="J37" s="55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5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1">
        <f>IF(A38&lt;='VALOR POR PL'!$P$5,'MODELO PARA BI'!AP61,0)</f>
        <v/>
      </c>
      <c r="E38" s="61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50">
        <f>B38*'VALOR POR PL'!$G$50</f>
        <v/>
      </c>
      <c r="J38" s="55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5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1">
        <f>IF(A39&lt;='VALOR POR PL'!$P$5,'MODELO PARA BI'!AQ61,0)</f>
        <v/>
      </c>
      <c r="E39" s="61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50">
        <f>B39*'VALOR POR PL'!$G$50</f>
        <v/>
      </c>
      <c r="J39" s="55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5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1">
        <f>IF(A40&lt;='VALOR POR PL'!$P$5,'MODELO PARA BI'!AR61,0)</f>
        <v/>
      </c>
      <c r="E40" s="61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50">
        <f>B40*'VALOR POR PL'!$G$50</f>
        <v/>
      </c>
      <c r="J40" s="55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5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1">
        <f>IF(A41&lt;='VALOR POR PL'!$P$5,'MODELO PARA BI'!AS61,0)</f>
        <v/>
      </c>
      <c r="E41" s="61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50">
        <f>B41*'VALOR POR PL'!$G$50</f>
        <v/>
      </c>
      <c r="J41" s="55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5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1">
        <f>IF(A42&lt;='VALOR POR PL'!$P$5,'MODELO PARA BI'!AT61,0)</f>
        <v/>
      </c>
      <c r="E42" s="61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50">
        <f>B42*'VALOR POR PL'!$G$50</f>
        <v/>
      </c>
      <c r="J42" s="55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5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1">
        <f>IF(A43&lt;='VALOR POR PL'!$P$5,'MODELO PARA BI'!AU61,0)</f>
        <v/>
      </c>
      <c r="E43" s="61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50">
        <f>B43*'VALOR POR PL'!$G$50</f>
        <v/>
      </c>
      <c r="J43" s="55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5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1">
        <f>IF(A44&lt;='VALOR POR PL'!$P$5,'MODELO PARA BI'!AV61,0)</f>
        <v/>
      </c>
      <c r="E44" s="61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50">
        <f>B44*'VALOR POR PL'!$G$50</f>
        <v/>
      </c>
      <c r="J44" s="55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5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1">
        <f>IF(A45&lt;='VALOR POR PL'!$P$5,'MODELO PARA BI'!AW61,0)</f>
        <v/>
      </c>
      <c r="E45" s="61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50">
        <f>B45*'VALOR POR PL'!$G$50</f>
        <v/>
      </c>
      <c r="J45" s="55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5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1">
        <f>IF(A46&lt;='VALOR POR PL'!$P$5,'MODELO PARA BI'!AX61,0)</f>
        <v/>
      </c>
      <c r="E46" s="61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50">
        <f>B46*'VALOR POR PL'!$G$50</f>
        <v/>
      </c>
      <c r="J46" s="55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5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1">
        <f>IF(A47&lt;='VALOR POR PL'!$P$5,'MODELO PARA BI'!AY61,0)</f>
        <v/>
      </c>
      <c r="E47" s="61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50">
        <f>B47*'VALOR POR PL'!$G$50</f>
        <v/>
      </c>
      <c r="J47" s="55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5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1">
        <f>IF(A48&lt;='VALOR POR PL'!$P$5,'MODELO PARA BI'!AZ61,0)</f>
        <v/>
      </c>
      <c r="E48" s="61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50">
        <f>B48*'VALOR POR PL'!$G$50</f>
        <v/>
      </c>
      <c r="J48" s="55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5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1">
        <f>IF(A49&lt;='VALOR POR PL'!$P$5,'MODELO PARA BI'!BA61,0)</f>
        <v/>
      </c>
      <c r="E49" s="61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50">
        <f>B49*'VALOR POR PL'!$G$50</f>
        <v/>
      </c>
      <c r="J49" s="55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5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1">
        <f>IF(A50&lt;='VALOR POR PL'!$P$5,'MODELO PARA BI'!BB61,0)</f>
        <v/>
      </c>
      <c r="E50" s="61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50">
        <f>B50*'VALOR POR PL'!$G$50</f>
        <v/>
      </c>
      <c r="J50" s="55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5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1">
        <f>IF(A51&lt;='VALOR POR PL'!$P$5,'MODELO PARA BI'!BC61,0)</f>
        <v/>
      </c>
      <c r="E51" s="61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50">
        <f>B51*'VALOR POR PL'!$G$50</f>
        <v/>
      </c>
      <c r="J51" s="55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5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1">
        <f>IF(A52&lt;='VALOR POR PL'!$P$5,'MODELO PARA BI'!BD61,0)</f>
        <v/>
      </c>
      <c r="E52" s="61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50">
        <f>B52*'VALOR POR PL'!$G$50</f>
        <v/>
      </c>
      <c r="J52" s="55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5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1">
        <f>IF(A53&lt;='VALOR POR PL'!$P$5,'MODELO PARA BI'!BE61,0)</f>
        <v/>
      </c>
      <c r="E53" s="61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50">
        <f>B53*'VALOR POR PL'!$G$50</f>
        <v/>
      </c>
      <c r="J53" s="55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5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1">
        <f>IF(A54&lt;='VALOR POR PL'!$P$5,'MODELO PARA BI'!BF61,0)</f>
        <v/>
      </c>
      <c r="E54" s="61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50">
        <f>B54*'VALOR POR PL'!$G$50</f>
        <v/>
      </c>
      <c r="J54" s="55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5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1">
        <f>IF(A55&lt;='VALOR POR PL'!$P$5,'MODELO PARA BI'!BG61,0)</f>
        <v/>
      </c>
      <c r="E55" s="61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50">
        <f>B55*'VALOR POR PL'!$G$50</f>
        <v/>
      </c>
      <c r="J55" s="55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5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1">
        <f>IF(A56&lt;='VALOR POR PL'!$P$5,'MODELO PARA BI'!BH61,0)</f>
        <v/>
      </c>
      <c r="E56" s="61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50">
        <f>B56*'VALOR POR PL'!$G$50</f>
        <v/>
      </c>
      <c r="J56" s="55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5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1">
        <f>IF(A57&lt;='VALOR POR PL'!$P$5,'MODELO PARA BI'!BI61,0)</f>
        <v/>
      </c>
      <c r="E57" s="61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50">
        <f>B57*'VALOR POR PL'!$G$50</f>
        <v/>
      </c>
      <c r="J57" s="55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5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1">
        <f>IF(A58&lt;='VALOR POR PL'!$P$5,'MODELO PARA BI'!BJ61,0)</f>
        <v/>
      </c>
      <c r="E58" s="61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50">
        <f>B58*'VALOR POR PL'!$G$50</f>
        <v/>
      </c>
      <c r="J58" s="55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5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1">
        <f>IF(A59&lt;='VALOR POR PL'!$P$5,'MODELO PARA BI'!BK61,0)</f>
        <v/>
      </c>
      <c r="E59" s="61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50">
        <f>B59*'VALOR POR PL'!$G$50</f>
        <v/>
      </c>
      <c r="J59" s="55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5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1">
        <f>IF(A60&lt;='VALOR POR PL'!$P$5,'MODELO PARA BI'!BL61,0)</f>
        <v/>
      </c>
      <c r="E60" s="61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50">
        <f>B60*'VALOR POR PL'!$G$50</f>
        <v/>
      </c>
      <c r="J60" s="55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5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1">
        <f>IF(A61&lt;='VALOR POR PL'!$P$5,'MODELO PARA BI'!BM61,0)</f>
        <v/>
      </c>
      <c r="E61" s="61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50">
        <f>B61*'VALOR POR PL'!$G$50</f>
        <v/>
      </c>
      <c r="J61" s="55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5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1">
        <f>IF(A62&lt;='VALOR POR PL'!$P$5,'MODELO PARA BI'!BN61,0)</f>
        <v/>
      </c>
      <c r="E62" s="61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50">
        <f>B62*'VALOR POR PL'!$G$50</f>
        <v/>
      </c>
      <c r="J62" s="55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5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1">
        <f>IF(A63&lt;='VALOR POR PL'!$P$5,'MODELO PARA BI'!BO61,0)</f>
        <v/>
      </c>
      <c r="E63" s="61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50">
        <f>B63*'VALOR POR PL'!$G$50</f>
        <v/>
      </c>
      <c r="J63" s="55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5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1">
        <f>IF(A64&lt;='VALOR POR PL'!$P$5,'MODELO PARA BI'!BP61,0)</f>
        <v/>
      </c>
      <c r="E64" s="61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50">
        <f>B64*'VALOR POR PL'!$G$50</f>
        <v/>
      </c>
      <c r="J64" s="55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5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1">
        <f>IF(A65&lt;='VALOR POR PL'!$P$5,'MODELO PARA BI'!BQ61,0)</f>
        <v/>
      </c>
      <c r="E65" s="61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50">
        <f>B65*'VALOR POR PL'!$G$50</f>
        <v/>
      </c>
      <c r="J65" s="55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5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1">
        <f>IF(A66&lt;='VALOR POR PL'!$P$5,'MODELO PARA BI'!BR61,0)</f>
        <v/>
      </c>
      <c r="E66" s="61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50">
        <f>B66*'VALOR POR PL'!$G$50</f>
        <v/>
      </c>
      <c r="J66" s="55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5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1">
        <f>IF(A67&lt;='VALOR POR PL'!$P$5,'MODELO PARA BI'!BS61,0)</f>
        <v/>
      </c>
      <c r="E67" s="61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50">
        <f>B67*'VALOR POR PL'!$G$50</f>
        <v/>
      </c>
      <c r="J67" s="55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5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1">
        <f>IF(A68&lt;='VALOR POR PL'!$P$5,'MODELO PARA BI'!BT61,0)</f>
        <v/>
      </c>
      <c r="E68" s="61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50">
        <f>B68*'VALOR POR PL'!$G$50</f>
        <v/>
      </c>
      <c r="J68" s="55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5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1">
        <f>IF(A69&lt;='VALOR POR PL'!$P$5,'MODELO PARA BI'!BU61,0)</f>
        <v/>
      </c>
      <c r="E69" s="61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50">
        <f>B69*'VALOR POR PL'!$G$50</f>
        <v/>
      </c>
      <c r="J69" s="55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5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1">
        <f>IF(A70&lt;='VALOR POR PL'!$P$5,'MODELO PARA BI'!BV61,0)</f>
        <v/>
      </c>
      <c r="E70" s="61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50">
        <f>B70*'VALOR POR PL'!$G$50</f>
        <v/>
      </c>
      <c r="J70" s="55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5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1">
        <f>IF(A71&lt;='VALOR POR PL'!$P$5,'MODELO PARA BI'!BW61,0)</f>
        <v/>
      </c>
      <c r="E71" s="61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50">
        <f>B71*'VALOR POR PL'!$G$50</f>
        <v/>
      </c>
      <c r="J71" s="55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5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1">
        <f>IF(A72&lt;='VALOR POR PL'!$P$5,'MODELO PARA BI'!BX61,0)</f>
        <v/>
      </c>
      <c r="E72" s="61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50">
        <f>B72*'VALOR POR PL'!$G$50</f>
        <v/>
      </c>
      <c r="J72" s="55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5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1">
        <f>IF(A73&lt;='VALOR POR PL'!$P$5,'MODELO PARA BI'!BY61,0)</f>
        <v/>
      </c>
      <c r="E73" s="61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50">
        <f>B73*'VALOR POR PL'!$G$50</f>
        <v/>
      </c>
      <c r="J73" s="55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5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1">
        <f>IF(A74&lt;='VALOR POR PL'!$P$5,'MODELO PARA BI'!BZ61,0)</f>
        <v/>
      </c>
      <c r="E74" s="61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50">
        <f>B74*'VALOR POR PL'!$G$50</f>
        <v/>
      </c>
      <c r="J74" s="55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5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1">
        <f>IF(A75&lt;='VALOR POR PL'!$P$5,'MODELO PARA BI'!CA61,0)</f>
        <v/>
      </c>
      <c r="E75" s="61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50">
        <f>B75*'VALOR POR PL'!$G$50</f>
        <v/>
      </c>
      <c r="J75" s="55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5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14" t="n">
        <v>34547</v>
      </c>
      <c r="B2" s="48" t="n">
        <v>100</v>
      </c>
      <c r="D2" s="115">
        <f>IF(B2="","",IFERROR(B2/INDEX($B$2:$B$800,MATCH(DATE(YEAR(A2)-1,12,1),$A$2:$A$800,0))-1,""))</f>
        <v/>
      </c>
      <c r="E2" s="115">
        <f>IF(B2="","",IFERROR(B2/INDEX($B$2:$B$800,MATCH(DATE(YEAR(A2)-1,MONTH(A2),1),$A$2:$A$800,0))-1,""))</f>
        <v/>
      </c>
      <c r="G2" s="116" t="inlineStr">
        <is>
          <t>Fonte: FGV (INCC-DI). Acrescente uma linha por mês.</t>
        </is>
      </c>
    </row>
    <row r="3">
      <c r="A3" s="114" t="n">
        <v>34578</v>
      </c>
      <c r="B3" s="48" t="n">
        <v>100.381</v>
      </c>
      <c r="C3" s="115">
        <f>IF(OR(B3="",B2=""),"",B3/B2-1)</f>
        <v/>
      </c>
      <c r="D3" s="115">
        <f>IF(B3="","",IFERROR(B3/INDEX($B$2:$B$800,MATCH(DATE(YEAR(A3)-1,12,1),$A$2:$A$800,0))-1,""))</f>
        <v/>
      </c>
      <c r="E3" s="115">
        <f>IF(B3="","",IFERROR(B3/INDEX($B$2:$B$800,MATCH(DATE(YEAR(A3)-1,MONTH(A3),1),$A$2:$A$800,0))-1,""))</f>
        <v/>
      </c>
    </row>
    <row r="4">
      <c r="A4" s="114" t="n">
        <v>34608</v>
      </c>
      <c r="B4" s="48" t="n">
        <v>101.71</v>
      </c>
      <c r="C4" s="115">
        <f>IF(OR(B4="",B3=""),"",B4/B3-1)</f>
        <v/>
      </c>
      <c r="D4" s="115">
        <f>IF(B4="","",IFERROR(B4/INDEX($B$2:$B$800,MATCH(DATE(YEAR(A4)-1,12,1),$A$2:$A$800,0))-1,""))</f>
        <v/>
      </c>
      <c r="E4" s="115">
        <f>IF(B4="","",IFERROR(B4/INDEX($B$2:$B$800,MATCH(DATE(YEAR(A4)-1,MONTH(A4),1),$A$2:$A$800,0))-1,""))</f>
        <v/>
      </c>
    </row>
    <row r="5">
      <c r="A5" s="114" t="n">
        <v>34639</v>
      </c>
      <c r="B5" s="48" t="n">
        <v>104.11</v>
      </c>
      <c r="C5" s="115">
        <f>IF(OR(B5="",B4=""),"",B5/B4-1)</f>
        <v/>
      </c>
      <c r="D5" s="115">
        <f>IF(B5="","",IFERROR(B5/INDEX($B$2:$B$800,MATCH(DATE(YEAR(A5)-1,12,1),$A$2:$A$800,0))-1,""))</f>
        <v/>
      </c>
      <c r="E5" s="115">
        <f>IF(B5="","",IFERROR(B5/INDEX($B$2:$B$800,MATCH(DATE(YEAR(A5)-1,MONTH(A5),1),$A$2:$A$800,0))-1,""))</f>
        <v/>
      </c>
    </row>
    <row r="6">
      <c r="A6" s="114" t="n">
        <v>34669</v>
      </c>
      <c r="B6" s="48" t="n">
        <v>105.487</v>
      </c>
      <c r="C6" s="115">
        <f>IF(OR(B6="",B5=""),"",B6/B5-1)</f>
        <v/>
      </c>
      <c r="D6" s="115">
        <f>IF(B6="","",IFERROR(B6/INDEX($B$2:$B$800,MATCH(DATE(YEAR(A6)-1,12,1),$A$2:$A$800,0))-1,""))</f>
        <v/>
      </c>
      <c r="E6" s="115">
        <f>IF(B6="","",IFERROR(B6/INDEX($B$2:$B$800,MATCH(DATE(YEAR(A6)-1,MONTH(A6),1),$A$2:$A$800,0))-1,""))</f>
        <v/>
      </c>
    </row>
    <row r="7">
      <c r="A7" s="114" t="n">
        <v>34700</v>
      </c>
      <c r="B7" s="48" t="n">
        <v>109.176</v>
      </c>
      <c r="C7" s="115">
        <f>IF(OR(B7="",B6=""),"",B7/B6-1)</f>
        <v/>
      </c>
      <c r="D7" s="115">
        <f>IF(B7="","",IFERROR(B7/INDEX($B$2:$B$800,MATCH(DATE(YEAR(A7)-1,12,1),$A$2:$A$800,0))-1,""))</f>
        <v/>
      </c>
      <c r="E7" s="115">
        <f>IF(B7="","",IFERROR(B7/INDEX($B$2:$B$800,MATCH(DATE(YEAR(A7)-1,MONTH(A7),1),$A$2:$A$800,0))-1,""))</f>
        <v/>
      </c>
    </row>
    <row r="8">
      <c r="A8" s="114" t="n">
        <v>34731</v>
      </c>
      <c r="B8" s="48" t="n">
        <v>111.453</v>
      </c>
      <c r="C8" s="115">
        <f>IF(OR(B8="",B7=""),"",B8/B7-1)</f>
        <v/>
      </c>
      <c r="D8" s="115">
        <f>IF(B8="","",IFERROR(B8/INDEX($B$2:$B$800,MATCH(DATE(YEAR(A8)-1,12,1),$A$2:$A$800,0))-1,""))</f>
        <v/>
      </c>
      <c r="E8" s="115">
        <f>IF(B8="","",IFERROR(B8/INDEX($B$2:$B$800,MATCH(DATE(YEAR(A8)-1,MONTH(A8),1),$A$2:$A$800,0))-1,""))</f>
        <v/>
      </c>
    </row>
    <row r="9">
      <c r="A9" s="114" t="n">
        <v>34759</v>
      </c>
      <c r="B9" s="48" t="n">
        <v>115.129</v>
      </c>
      <c r="C9" s="115">
        <f>IF(OR(B9="",B8=""),"",B9/B8-1)</f>
        <v/>
      </c>
      <c r="D9" s="115">
        <f>IF(B9="","",IFERROR(B9/INDEX($B$2:$B$800,MATCH(DATE(YEAR(A9)-1,12,1),$A$2:$A$800,0))-1,""))</f>
        <v/>
      </c>
      <c r="E9" s="115">
        <f>IF(B9="","",IFERROR(B9/INDEX($B$2:$B$800,MATCH(DATE(YEAR(A9)-1,MONTH(A9),1),$A$2:$A$800,0))-1,""))</f>
        <v/>
      </c>
    </row>
    <row r="10">
      <c r="A10" s="114" t="n">
        <v>34790</v>
      </c>
      <c r="B10" s="48" t="n">
        <v>117.774</v>
      </c>
      <c r="C10" s="115">
        <f>IF(OR(B10="",B9=""),"",B10/B9-1)</f>
        <v/>
      </c>
      <c r="D10" s="115">
        <f>IF(B10="","",IFERROR(B10/INDEX($B$2:$B$800,MATCH(DATE(YEAR(A10)-1,12,1),$A$2:$A$800,0))-1,""))</f>
        <v/>
      </c>
      <c r="E10" s="115">
        <f>IF(B10="","",IFERROR(B10/INDEX($B$2:$B$800,MATCH(DATE(YEAR(A10)-1,MONTH(A10),1),$A$2:$A$800,0))-1,""))</f>
        <v/>
      </c>
    </row>
    <row r="11">
      <c r="A11" s="114" t="n">
        <v>34820</v>
      </c>
      <c r="B11" s="48" t="n">
        <v>128.098</v>
      </c>
      <c r="C11" s="115">
        <f>IF(OR(B11="",B10=""),"",B11/B10-1)</f>
        <v/>
      </c>
      <c r="D11" s="115">
        <f>IF(B11="","",IFERROR(B11/INDEX($B$2:$B$800,MATCH(DATE(YEAR(A11)-1,12,1),$A$2:$A$800,0))-1,""))</f>
        <v/>
      </c>
      <c r="E11" s="115">
        <f>IF(B11="","",IFERROR(B11/INDEX($B$2:$B$800,MATCH(DATE(YEAR(A11)-1,MONTH(A11),1),$A$2:$A$800,0))-1,""))</f>
        <v/>
      </c>
    </row>
    <row r="12">
      <c r="A12" s="114" t="n">
        <v>34851</v>
      </c>
      <c r="B12" s="48" t="n">
        <v>132.09</v>
      </c>
      <c r="C12" s="115">
        <f>IF(OR(B12="",B11=""),"",B12/B11-1)</f>
        <v/>
      </c>
      <c r="D12" s="115">
        <f>IF(B12="","",IFERROR(B12/INDEX($B$2:$B$800,MATCH(DATE(YEAR(A12)-1,12,1),$A$2:$A$800,0))-1,""))</f>
        <v/>
      </c>
      <c r="E12" s="115">
        <f>IF(B12="","",IFERROR(B12/INDEX($B$2:$B$800,MATCH(DATE(YEAR(A12)-1,MONTH(A12),1),$A$2:$A$800,0))-1,""))</f>
        <v/>
      </c>
    </row>
    <row r="13">
      <c r="A13" s="114" t="n">
        <v>34881</v>
      </c>
      <c r="B13" s="48" t="n">
        <v>133.524</v>
      </c>
      <c r="C13" s="115">
        <f>IF(OR(B13="",B12=""),"",B13/B12-1)</f>
        <v/>
      </c>
      <c r="D13" s="115">
        <f>IF(B13="","",IFERROR(B13/INDEX($B$2:$B$800,MATCH(DATE(YEAR(A13)-1,12,1),$A$2:$A$800,0))-1,""))</f>
        <v/>
      </c>
      <c r="E13" s="115">
        <f>IF(B13="","",IFERROR(B13/INDEX($B$2:$B$800,MATCH(DATE(YEAR(A13)-1,MONTH(A13),1),$A$2:$A$800,0))-1,""))</f>
        <v/>
      </c>
    </row>
    <row r="14">
      <c r="A14" s="114" t="n">
        <v>34912</v>
      </c>
      <c r="B14" s="48" t="n">
        <v>134.353</v>
      </c>
      <c r="C14" s="115">
        <f>IF(OR(B14="",B13=""),"",B14/B13-1)</f>
        <v/>
      </c>
      <c r="D14" s="115">
        <f>IF(B14="","",IFERROR(B14/INDEX($B$2:$B$800,MATCH(DATE(YEAR(A14)-1,12,1),$A$2:$A$800,0))-1,""))</f>
        <v/>
      </c>
      <c r="E14" s="115">
        <f>IF(B14="","",IFERROR(B14/INDEX($B$2:$B$800,MATCH(DATE(YEAR(A14)-1,MONTH(A14),1),$A$2:$A$800,0))-1,""))</f>
        <v/>
      </c>
    </row>
    <row r="15">
      <c r="A15" s="114" t="n">
        <v>34943</v>
      </c>
      <c r="B15" s="48" t="n">
        <v>135.318</v>
      </c>
      <c r="C15" s="115">
        <f>IF(OR(B15="",B14=""),"",B15/B14-1)</f>
        <v/>
      </c>
      <c r="D15" s="115">
        <f>IF(B15="","",IFERROR(B15/INDEX($B$2:$B$800,MATCH(DATE(YEAR(A15)-1,12,1),$A$2:$A$800,0))-1,""))</f>
        <v/>
      </c>
      <c r="E15" s="115">
        <f>IF(B15="","",IFERROR(B15/INDEX($B$2:$B$800,MATCH(DATE(YEAR(A15)-1,MONTH(A15),1),$A$2:$A$800,0))-1,""))</f>
        <v/>
      </c>
    </row>
    <row r="16">
      <c r="A16" s="114" t="n">
        <v>34973</v>
      </c>
      <c r="B16" s="48" t="n">
        <v>136.484</v>
      </c>
      <c r="C16" s="115">
        <f>IF(OR(B16="",B15=""),"",B16/B15-1)</f>
        <v/>
      </c>
      <c r="D16" s="115">
        <f>IF(B16="","",IFERROR(B16/INDEX($B$2:$B$800,MATCH(DATE(YEAR(A16)-1,12,1),$A$2:$A$800,0))-1,""))</f>
        <v/>
      </c>
      <c r="E16" s="115">
        <f>IF(B16="","",IFERROR(B16/INDEX($B$2:$B$800,MATCH(DATE(YEAR(A16)-1,MONTH(A16),1),$A$2:$A$800,0))-1,""))</f>
        <v/>
      </c>
    </row>
    <row r="17">
      <c r="A17" s="114" t="n">
        <v>35004</v>
      </c>
      <c r="B17" s="48" t="n">
        <v>137.478</v>
      </c>
      <c r="C17" s="115">
        <f>IF(OR(B17="",B16=""),"",B17/B16-1)</f>
        <v/>
      </c>
      <c r="D17" s="115">
        <f>IF(B17="","",IFERROR(B17/INDEX($B$2:$B$800,MATCH(DATE(YEAR(A17)-1,12,1),$A$2:$A$800,0))-1,""))</f>
        <v/>
      </c>
      <c r="E17" s="115">
        <f>IF(B17="","",IFERROR(B17/INDEX($B$2:$B$800,MATCH(DATE(YEAR(A17)-1,MONTH(A17),1),$A$2:$A$800,0))-1,""))</f>
        <v/>
      </c>
    </row>
    <row r="18">
      <c r="A18" s="114" t="n">
        <v>35034</v>
      </c>
      <c r="B18" s="48" t="n">
        <v>138.664</v>
      </c>
      <c r="C18" s="115">
        <f>IF(OR(B18="",B17=""),"",B18/B17-1)</f>
        <v/>
      </c>
      <c r="D18" s="115">
        <f>IF(B18="","",IFERROR(B18/INDEX($B$2:$B$800,MATCH(DATE(YEAR(A18)-1,12,1),$A$2:$A$800,0))-1,""))</f>
        <v/>
      </c>
      <c r="E18" s="115">
        <f>IF(B18="","",IFERROR(B18/INDEX($B$2:$B$800,MATCH(DATE(YEAR(A18)-1,MONTH(A18),1),$A$2:$A$800,0))-1,""))</f>
        <v/>
      </c>
    </row>
    <row r="19">
      <c r="A19" s="114" t="n">
        <v>35065</v>
      </c>
      <c r="B19" s="48" t="n">
        <v>140.766</v>
      </c>
      <c r="C19" s="115">
        <f>IF(OR(B19="",B18=""),"",B19/B18-1)</f>
        <v/>
      </c>
      <c r="D19" s="115">
        <f>IF(B19="","",IFERROR(B19/INDEX($B$2:$B$800,MATCH(DATE(YEAR(A19)-1,12,1),$A$2:$A$800,0))-1,""))</f>
        <v/>
      </c>
      <c r="E19" s="115">
        <f>IF(B19="","",IFERROR(B19/INDEX($B$2:$B$800,MATCH(DATE(YEAR(A19)-1,MONTH(A19),1),$A$2:$A$800,0))-1,""))</f>
        <v/>
      </c>
    </row>
    <row r="20">
      <c r="A20" s="114" t="n">
        <v>35096</v>
      </c>
      <c r="B20" s="48" t="n">
        <v>140.929</v>
      </c>
      <c r="C20" s="115">
        <f>IF(OR(B20="",B19=""),"",B20/B19-1)</f>
        <v/>
      </c>
      <c r="D20" s="115">
        <f>IF(B20="","",IFERROR(B20/INDEX($B$2:$B$800,MATCH(DATE(YEAR(A20)-1,12,1),$A$2:$A$800,0))-1,""))</f>
        <v/>
      </c>
      <c r="E20" s="115">
        <f>IF(B20="","",IFERROR(B20/INDEX($B$2:$B$800,MATCH(DATE(YEAR(A20)-1,MONTH(A20),1),$A$2:$A$800,0))-1,""))</f>
        <v/>
      </c>
    </row>
    <row r="21">
      <c r="A21" s="114" t="n">
        <v>35125</v>
      </c>
      <c r="B21" s="48" t="n">
        <v>142.313</v>
      </c>
      <c r="C21" s="115">
        <f>IF(OR(B21="",B20=""),"",B21/B20-1)</f>
        <v/>
      </c>
      <c r="D21" s="115">
        <f>IF(B21="","",IFERROR(B21/INDEX($B$2:$B$800,MATCH(DATE(YEAR(A21)-1,12,1),$A$2:$A$800,0))-1,""))</f>
        <v/>
      </c>
      <c r="E21" s="115">
        <f>IF(B21="","",IFERROR(B21/INDEX($B$2:$B$800,MATCH(DATE(YEAR(A21)-1,MONTH(A21),1),$A$2:$A$800,0))-1,""))</f>
        <v/>
      </c>
    </row>
    <row r="22">
      <c r="A22" s="114" t="n">
        <v>35156</v>
      </c>
      <c r="B22" s="48" t="n">
        <v>142.663</v>
      </c>
      <c r="C22" s="115">
        <f>IF(OR(B22="",B21=""),"",B22/B21-1)</f>
        <v/>
      </c>
      <c r="D22" s="115">
        <f>IF(B22="","",IFERROR(B22/INDEX($B$2:$B$800,MATCH(DATE(YEAR(A22)-1,12,1),$A$2:$A$800,0))-1,""))</f>
        <v/>
      </c>
      <c r="E22" s="115">
        <f>IF(B22="","",IFERROR(B22/INDEX($B$2:$B$800,MATCH(DATE(YEAR(A22)-1,MONTH(A22),1),$A$2:$A$800,0))-1,""))</f>
        <v/>
      </c>
    </row>
    <row r="23">
      <c r="A23" s="114" t="n">
        <v>35186</v>
      </c>
      <c r="B23" s="48" t="n">
        <v>145.742</v>
      </c>
      <c r="C23" s="115">
        <f>IF(OR(B23="",B22=""),"",B23/B22-1)</f>
        <v/>
      </c>
      <c r="D23" s="115">
        <f>IF(B23="","",IFERROR(B23/INDEX($B$2:$B$800,MATCH(DATE(YEAR(A23)-1,12,1),$A$2:$A$800,0))-1,""))</f>
        <v/>
      </c>
      <c r="E23" s="115">
        <f>IF(B23="","",IFERROR(B23/INDEX($B$2:$B$800,MATCH(DATE(YEAR(A23)-1,MONTH(A23),1),$A$2:$A$800,0))-1,""))</f>
        <v/>
      </c>
    </row>
    <row r="24">
      <c r="A24" s="114" t="n">
        <v>35217</v>
      </c>
      <c r="B24" s="48" t="n">
        <v>147.984</v>
      </c>
      <c r="C24" s="115">
        <f>IF(OR(B24="",B23=""),"",B24/B23-1)</f>
        <v/>
      </c>
      <c r="D24" s="115">
        <f>IF(B24="","",IFERROR(B24/INDEX($B$2:$B$800,MATCH(DATE(YEAR(A24)-1,12,1),$A$2:$A$800,0))-1,""))</f>
        <v/>
      </c>
      <c r="E24" s="115">
        <f>IF(B24="","",IFERROR(B24/INDEX($B$2:$B$800,MATCH(DATE(YEAR(A24)-1,MONTH(A24),1),$A$2:$A$800,0))-1,""))</f>
        <v/>
      </c>
    </row>
    <row r="25">
      <c r="A25" s="114" t="n">
        <v>35247</v>
      </c>
      <c r="B25" s="48" t="n">
        <v>149.095</v>
      </c>
      <c r="C25" s="115">
        <f>IF(OR(B25="",B24=""),"",B25/B24-1)</f>
        <v/>
      </c>
      <c r="D25" s="115">
        <f>IF(B25="","",IFERROR(B25/INDEX($B$2:$B$800,MATCH(DATE(YEAR(A25)-1,12,1),$A$2:$A$800,0))-1,""))</f>
        <v/>
      </c>
      <c r="E25" s="115">
        <f>IF(B25="","",IFERROR(B25/INDEX($B$2:$B$800,MATCH(DATE(YEAR(A25)-1,MONTH(A25),1),$A$2:$A$800,0))-1,""))</f>
        <v/>
      </c>
    </row>
    <row r="26">
      <c r="A26" s="114" t="n">
        <v>35278</v>
      </c>
      <c r="B26" s="48" t="n">
        <v>149.445</v>
      </c>
      <c r="C26" s="115">
        <f>IF(OR(B26="",B25=""),"",B26/B25-1)</f>
        <v/>
      </c>
      <c r="D26" s="115">
        <f>IF(B26="","",IFERROR(B26/INDEX($B$2:$B$800,MATCH(DATE(YEAR(A26)-1,12,1),$A$2:$A$800,0))-1,""))</f>
        <v/>
      </c>
      <c r="E26" s="115">
        <f>IF(B26="","",IFERROR(B26/INDEX($B$2:$B$800,MATCH(DATE(YEAR(A26)-1,MONTH(A26),1),$A$2:$A$800,0))-1,""))</f>
        <v/>
      </c>
    </row>
    <row r="27">
      <c r="A27" s="114" t="n">
        <v>35309</v>
      </c>
      <c r="B27" s="48" t="n">
        <v>149.772</v>
      </c>
      <c r="C27" s="115">
        <f>IF(OR(B27="",B26=""),"",B27/B26-1)</f>
        <v/>
      </c>
      <c r="D27" s="115">
        <f>IF(B27="","",IFERROR(B27/INDEX($B$2:$B$800,MATCH(DATE(YEAR(A27)-1,12,1),$A$2:$A$800,0))-1,""))</f>
        <v/>
      </c>
      <c r="E27" s="115">
        <f>IF(B27="","",IFERROR(B27/INDEX($B$2:$B$800,MATCH(DATE(YEAR(A27)-1,MONTH(A27),1),$A$2:$A$800,0))-1,""))</f>
        <v/>
      </c>
    </row>
    <row r="28">
      <c r="A28" s="114" t="n">
        <v>35339</v>
      </c>
      <c r="B28" s="48" t="n">
        <v>150.157</v>
      </c>
      <c r="C28" s="115">
        <f>IF(OR(B28="",B27=""),"",B28/B27-1)</f>
        <v/>
      </c>
      <c r="D28" s="115">
        <f>IF(B28="","",IFERROR(B28/INDEX($B$2:$B$800,MATCH(DATE(YEAR(A28)-1,12,1),$A$2:$A$800,0))-1,""))</f>
        <v/>
      </c>
      <c r="E28" s="115">
        <f>IF(B28="","",IFERROR(B28/INDEX($B$2:$B$800,MATCH(DATE(YEAR(A28)-1,MONTH(A28),1),$A$2:$A$800,0))-1,""))</f>
        <v/>
      </c>
    </row>
    <row r="29">
      <c r="A29" s="114" t="n">
        <v>35370</v>
      </c>
      <c r="B29" s="48" t="n">
        <v>151.035</v>
      </c>
      <c r="C29" s="115">
        <f>IF(OR(B29="",B28=""),"",B29/B28-1)</f>
        <v/>
      </c>
      <c r="D29" s="115">
        <f>IF(B29="","",IFERROR(B29/INDEX($B$2:$B$800,MATCH(DATE(YEAR(A29)-1,12,1),$A$2:$A$800,0))-1,""))</f>
        <v/>
      </c>
      <c r="E29" s="115">
        <f>IF(B29="","",IFERROR(B29/INDEX($B$2:$B$800,MATCH(DATE(YEAR(A29)-1,MONTH(A29),1),$A$2:$A$800,0))-1,""))</f>
        <v/>
      </c>
    </row>
    <row r="30">
      <c r="A30" s="114" t="n">
        <v>35400</v>
      </c>
      <c r="B30" s="48" t="n">
        <v>151.922</v>
      </c>
      <c r="C30" s="115">
        <f>IF(OR(B30="",B29=""),"",B30/B29-1)</f>
        <v/>
      </c>
      <c r="D30" s="115">
        <f>IF(B30="","",IFERROR(B30/INDEX($B$2:$B$800,MATCH(DATE(YEAR(A30)-1,12,1),$A$2:$A$800,0))-1,""))</f>
        <v/>
      </c>
      <c r="E30" s="115">
        <f>IF(B30="","",IFERROR(B30/INDEX($B$2:$B$800,MATCH(DATE(YEAR(A30)-1,MONTH(A30),1),$A$2:$A$800,0))-1,""))</f>
        <v/>
      </c>
    </row>
    <row r="31">
      <c r="A31" s="114" t="n">
        <v>35431</v>
      </c>
      <c r="B31" s="48" t="n">
        <v>152.408</v>
      </c>
      <c r="C31" s="115">
        <f>IF(OR(B31="",B30=""),"",B31/B30-1)</f>
        <v/>
      </c>
      <c r="D31" s="115">
        <f>IF(B31="","",IFERROR(B31/INDEX($B$2:$B$800,MATCH(DATE(YEAR(A31)-1,12,1),$A$2:$A$800,0))-1,""))</f>
        <v/>
      </c>
      <c r="E31" s="115">
        <f>IF(B31="","",IFERROR(B31/INDEX($B$2:$B$800,MATCH(DATE(YEAR(A31)-1,MONTH(A31),1),$A$2:$A$800,0))-1,""))</f>
        <v/>
      </c>
    </row>
    <row r="32">
      <c r="A32" s="114" t="n">
        <v>35462</v>
      </c>
      <c r="B32" s="48" t="n">
        <v>153.147</v>
      </c>
      <c r="C32" s="115">
        <f>IF(OR(B32="",B31=""),"",B32/B31-1)</f>
        <v/>
      </c>
      <c r="D32" s="115">
        <f>IF(B32="","",IFERROR(B32/INDEX($B$2:$B$800,MATCH(DATE(YEAR(A32)-1,12,1),$A$2:$A$800,0))-1,""))</f>
        <v/>
      </c>
      <c r="E32" s="115">
        <f>IF(B32="","",IFERROR(B32/INDEX($B$2:$B$800,MATCH(DATE(YEAR(A32)-1,MONTH(A32),1),$A$2:$A$800,0))-1,""))</f>
        <v/>
      </c>
    </row>
    <row r="33">
      <c r="A33" s="114" t="n">
        <v>35490</v>
      </c>
      <c r="B33" s="48" t="n">
        <v>154.26</v>
      </c>
      <c r="C33" s="115">
        <f>IF(OR(B33="",B32=""),"",B33/B32-1)</f>
        <v/>
      </c>
      <c r="D33" s="115">
        <f>IF(B33="","",IFERROR(B33/INDEX($B$2:$B$800,MATCH(DATE(YEAR(A33)-1,12,1),$A$2:$A$800,0))-1,""))</f>
        <v/>
      </c>
      <c r="E33" s="115">
        <f>IF(B33="","",IFERROR(B33/INDEX($B$2:$B$800,MATCH(DATE(YEAR(A33)-1,MONTH(A33),1),$A$2:$A$800,0))-1,""))</f>
        <v/>
      </c>
    </row>
    <row r="34">
      <c r="A34" s="114" t="n">
        <v>35521</v>
      </c>
      <c r="B34" s="48" t="n">
        <v>154.616</v>
      </c>
      <c r="C34" s="115">
        <f>IF(OR(B34="",B33=""),"",B34/B33-1)</f>
        <v/>
      </c>
      <c r="D34" s="115">
        <f>IF(B34="","",IFERROR(B34/INDEX($B$2:$B$800,MATCH(DATE(YEAR(A34)-1,12,1),$A$2:$A$800,0))-1,""))</f>
        <v/>
      </c>
      <c r="E34" s="115">
        <f>IF(B34="","",IFERROR(B34/INDEX($B$2:$B$800,MATCH(DATE(YEAR(A34)-1,MONTH(A34),1),$A$2:$A$800,0))-1,""))</f>
        <v/>
      </c>
    </row>
    <row r="35">
      <c r="A35" s="114" t="n">
        <v>35551</v>
      </c>
      <c r="B35" s="48" t="n">
        <v>155.953</v>
      </c>
      <c r="C35" s="115">
        <f>IF(OR(B35="",B34=""),"",B35/B34-1)</f>
        <v/>
      </c>
      <c r="D35" s="115">
        <f>IF(B35="","",IFERROR(B35/INDEX($B$2:$B$800,MATCH(DATE(YEAR(A35)-1,12,1),$A$2:$A$800,0))-1,""))</f>
        <v/>
      </c>
      <c r="E35" s="115">
        <f>IF(B35="","",IFERROR(B35/INDEX($B$2:$B$800,MATCH(DATE(YEAR(A35)-1,MONTH(A35),1),$A$2:$A$800,0))-1,""))</f>
        <v/>
      </c>
    </row>
    <row r="36">
      <c r="A36" s="114" t="n">
        <v>35582</v>
      </c>
      <c r="B36" s="48" t="n">
        <v>157.687</v>
      </c>
      <c r="C36" s="115">
        <f>IF(OR(B36="",B35=""),"",B36/B35-1)</f>
        <v/>
      </c>
      <c r="D36" s="115">
        <f>IF(B36="","",IFERROR(B36/INDEX($B$2:$B$800,MATCH(DATE(YEAR(A36)-1,12,1),$A$2:$A$800,0))-1,""))</f>
        <v/>
      </c>
      <c r="E36" s="115">
        <f>IF(B36="","",IFERROR(B36/INDEX($B$2:$B$800,MATCH(DATE(YEAR(A36)-1,MONTH(A36),1),$A$2:$A$800,0))-1,""))</f>
        <v/>
      </c>
    </row>
    <row r="37">
      <c r="A37" s="114" t="n">
        <v>35612</v>
      </c>
      <c r="B37" s="48" t="n">
        <v>158.485</v>
      </c>
      <c r="C37" s="115">
        <f>IF(OR(B37="",B36=""),"",B37/B36-1)</f>
        <v/>
      </c>
      <c r="D37" s="115">
        <f>IF(B37="","",IFERROR(B37/INDEX($B$2:$B$800,MATCH(DATE(YEAR(A37)-1,12,1),$A$2:$A$800,0))-1,""))</f>
        <v/>
      </c>
      <c r="E37" s="115">
        <f>IF(B37="","",IFERROR(B37/INDEX($B$2:$B$800,MATCH(DATE(YEAR(A37)-1,MONTH(A37),1),$A$2:$A$800,0))-1,""))</f>
        <v/>
      </c>
    </row>
    <row r="38">
      <c r="A38" s="114" t="n">
        <v>35643</v>
      </c>
      <c r="B38" s="48" t="n">
        <v>160.352</v>
      </c>
      <c r="C38" s="115">
        <f>IF(OR(B38="",B37=""),"",B38/B37-1)</f>
        <v/>
      </c>
      <c r="D38" s="115">
        <f>IF(B38="","",IFERROR(B38/INDEX($B$2:$B$800,MATCH(DATE(YEAR(A38)-1,12,1),$A$2:$A$800,0))-1,""))</f>
        <v/>
      </c>
      <c r="E38" s="115">
        <f>IF(B38="","",IFERROR(B38/INDEX($B$2:$B$800,MATCH(DATE(YEAR(A38)-1,MONTH(A38),1),$A$2:$A$800,0))-1,""))</f>
        <v/>
      </c>
    </row>
    <row r="39">
      <c r="A39" s="114" t="n">
        <v>35674</v>
      </c>
      <c r="B39" s="48" t="n">
        <v>160.78</v>
      </c>
      <c r="C39" s="115">
        <f>IF(OR(B39="",B38=""),"",B39/B38-1)</f>
        <v/>
      </c>
      <c r="D39" s="115">
        <f>IF(B39="","",IFERROR(B39/INDEX($B$2:$B$800,MATCH(DATE(YEAR(A39)-1,12,1),$A$2:$A$800,0))-1,""))</f>
        <v/>
      </c>
      <c r="E39" s="115">
        <f>IF(B39="","",IFERROR(B39/INDEX($B$2:$B$800,MATCH(DATE(YEAR(A39)-1,MONTH(A39),1),$A$2:$A$800,0))-1,""))</f>
        <v/>
      </c>
    </row>
    <row r="40">
      <c r="A40" s="114" t="n">
        <v>35704</v>
      </c>
      <c r="B40" s="48" t="n">
        <v>161.024</v>
      </c>
      <c r="C40" s="115">
        <f>IF(OR(B40="",B39=""),"",B40/B39-1)</f>
        <v/>
      </c>
      <c r="D40" s="115">
        <f>IF(B40="","",IFERROR(B40/INDEX($B$2:$B$800,MATCH(DATE(YEAR(A40)-1,12,1),$A$2:$A$800,0))-1,""))</f>
        <v/>
      </c>
      <c r="E40" s="115">
        <f>IF(B40="","",IFERROR(B40/INDEX($B$2:$B$800,MATCH(DATE(YEAR(A40)-1,MONTH(A40),1),$A$2:$A$800,0))-1,""))</f>
        <v/>
      </c>
    </row>
    <row r="41">
      <c r="A41" s="114" t="n">
        <v>35735</v>
      </c>
      <c r="B41" s="48" t="n">
        <v>161.897</v>
      </c>
      <c r="C41" s="115">
        <f>IF(OR(B41="",B40=""),"",B41/B40-1)</f>
        <v/>
      </c>
      <c r="D41" s="115">
        <f>IF(B41="","",IFERROR(B41/INDEX($B$2:$B$800,MATCH(DATE(YEAR(A41)-1,12,1),$A$2:$A$800,0))-1,""))</f>
        <v/>
      </c>
      <c r="E41" s="115">
        <f>IF(B41="","",IFERROR(B41/INDEX($B$2:$B$800,MATCH(DATE(YEAR(A41)-1,MONTH(A41),1),$A$2:$A$800,0))-1,""))</f>
        <v/>
      </c>
    </row>
    <row r="42">
      <c r="A42" s="114" t="n">
        <v>35765</v>
      </c>
      <c r="B42" s="48" t="n">
        <v>162.271</v>
      </c>
      <c r="C42" s="115">
        <f>IF(OR(B42="",B41=""),"",B42/B41-1)</f>
        <v/>
      </c>
      <c r="D42" s="115">
        <f>IF(B42="","",IFERROR(B42/INDEX($B$2:$B$800,MATCH(DATE(YEAR(A42)-1,12,1),$A$2:$A$800,0))-1,""))</f>
        <v/>
      </c>
      <c r="E42" s="115">
        <f>IF(B42="","",IFERROR(B42/INDEX($B$2:$B$800,MATCH(DATE(YEAR(A42)-1,MONTH(A42),1),$A$2:$A$800,0))-1,""))</f>
        <v/>
      </c>
    </row>
    <row r="43">
      <c r="A43" s="114" t="n">
        <v>35796</v>
      </c>
      <c r="B43" s="48" t="n">
        <v>162.805</v>
      </c>
      <c r="C43" s="115">
        <f>IF(OR(B43="",B42=""),"",B43/B42-1)</f>
        <v/>
      </c>
      <c r="D43" s="115">
        <f>IF(B43="","",IFERROR(B43/INDEX($B$2:$B$800,MATCH(DATE(YEAR(A43)-1,12,1),$A$2:$A$800,0))-1,""))</f>
        <v/>
      </c>
      <c r="E43" s="115">
        <f>IF(B43="","",IFERROR(B43/INDEX($B$2:$B$800,MATCH(DATE(YEAR(A43)-1,MONTH(A43),1),$A$2:$A$800,0))-1,""))</f>
        <v/>
      </c>
    </row>
    <row r="44">
      <c r="A44" s="114" t="n">
        <v>35827</v>
      </c>
      <c r="B44" s="48" t="n">
        <v>163.593</v>
      </c>
      <c r="C44" s="115">
        <f>IF(OR(B44="",B43=""),"",B44/B43-1)</f>
        <v/>
      </c>
      <c r="D44" s="115">
        <f>IF(B44="","",IFERROR(B44/INDEX($B$2:$B$800,MATCH(DATE(YEAR(A44)-1,12,1),$A$2:$A$800,0))-1,""))</f>
        <v/>
      </c>
      <c r="E44" s="115">
        <f>IF(B44="","",IFERROR(B44/INDEX($B$2:$B$800,MATCH(DATE(YEAR(A44)-1,MONTH(A44),1),$A$2:$A$800,0))-1,""))</f>
        <v/>
      </c>
    </row>
    <row r="45">
      <c r="A45" s="114" t="n">
        <v>35855</v>
      </c>
      <c r="B45" s="48" t="n">
        <v>164.361</v>
      </c>
      <c r="C45" s="115">
        <f>IF(OR(B45="",B44=""),"",B45/B44-1)</f>
        <v/>
      </c>
      <c r="D45" s="115">
        <f>IF(B45="","",IFERROR(B45/INDEX($B$2:$B$800,MATCH(DATE(YEAR(A45)-1,12,1),$A$2:$A$800,0))-1,""))</f>
        <v/>
      </c>
      <c r="E45" s="115">
        <f>IF(B45="","",IFERROR(B45/INDEX($B$2:$B$800,MATCH(DATE(YEAR(A45)-1,MONTH(A45),1),$A$2:$A$800,0))-1,""))</f>
        <v/>
      </c>
    </row>
    <row r="46">
      <c r="A46" s="114" t="n">
        <v>35886</v>
      </c>
      <c r="B46" s="48" t="n">
        <v>163.535</v>
      </c>
      <c r="C46" s="115">
        <f>IF(OR(B46="",B45=""),"",B46/B45-1)</f>
        <v/>
      </c>
      <c r="D46" s="115">
        <f>IF(B46="","",IFERROR(B46/INDEX($B$2:$B$800,MATCH(DATE(YEAR(A46)-1,12,1),$A$2:$A$800,0))-1,""))</f>
        <v/>
      </c>
      <c r="E46" s="115">
        <f>IF(B46="","",IFERROR(B46/INDEX($B$2:$B$800,MATCH(DATE(YEAR(A46)-1,MONTH(A46),1),$A$2:$A$800,0))-1,""))</f>
        <v/>
      </c>
    </row>
    <row r="47">
      <c r="A47" s="114" t="n">
        <v>35916</v>
      </c>
      <c r="B47" s="48" t="n">
        <v>165.133</v>
      </c>
      <c r="C47" s="115">
        <f>IF(OR(B47="",B46=""),"",B47/B46-1)</f>
        <v/>
      </c>
      <c r="D47" s="115">
        <f>IF(B47="","",IFERROR(B47/INDEX($B$2:$B$800,MATCH(DATE(YEAR(A47)-1,12,1),$A$2:$A$800,0))-1,""))</f>
        <v/>
      </c>
      <c r="E47" s="115">
        <f>IF(B47="","",IFERROR(B47/INDEX($B$2:$B$800,MATCH(DATE(YEAR(A47)-1,MONTH(A47),1),$A$2:$A$800,0))-1,""))</f>
        <v/>
      </c>
    </row>
    <row r="48">
      <c r="A48" s="114" t="n">
        <v>35947</v>
      </c>
      <c r="B48" s="48" t="n">
        <v>165.781</v>
      </c>
      <c r="C48" s="115">
        <f>IF(OR(B48="",B47=""),"",B48/B47-1)</f>
        <v/>
      </c>
      <c r="D48" s="115">
        <f>IF(B48="","",IFERROR(B48/INDEX($B$2:$B$800,MATCH(DATE(YEAR(A48)-1,12,1),$A$2:$A$800,0))-1,""))</f>
        <v/>
      </c>
      <c r="E48" s="115">
        <f>IF(B48="","",IFERROR(B48/INDEX($B$2:$B$800,MATCH(DATE(YEAR(A48)-1,MONTH(A48),1),$A$2:$A$800,0))-1,""))</f>
        <v/>
      </c>
    </row>
    <row r="49">
      <c r="A49" s="114" t="n">
        <v>35977</v>
      </c>
      <c r="B49" s="48" t="n">
        <v>166.345</v>
      </c>
      <c r="C49" s="115">
        <f>IF(OR(B49="",B48=""),"",B49/B48-1)</f>
        <v/>
      </c>
      <c r="D49" s="115">
        <f>IF(B49="","",IFERROR(B49/INDEX($B$2:$B$800,MATCH(DATE(YEAR(A49)-1,12,1),$A$2:$A$800,0))-1,""))</f>
        <v/>
      </c>
      <c r="E49" s="115">
        <f>IF(B49="","",IFERROR(B49/INDEX($B$2:$B$800,MATCH(DATE(YEAR(A49)-1,MONTH(A49),1),$A$2:$A$800,0))-1,""))</f>
        <v/>
      </c>
    </row>
    <row r="50">
      <c r="A50" s="114" t="n">
        <v>36008</v>
      </c>
      <c r="B50" s="48" t="n">
        <v>166.705</v>
      </c>
      <c r="C50" s="115">
        <f>IF(OR(B50="",B49=""),"",B50/B49-1)</f>
        <v/>
      </c>
      <c r="D50" s="115">
        <f>IF(B50="","",IFERROR(B50/INDEX($B$2:$B$800,MATCH(DATE(YEAR(A50)-1,12,1),$A$2:$A$800,0))-1,""))</f>
        <v/>
      </c>
      <c r="E50" s="115">
        <f>IF(B50="","",IFERROR(B50/INDEX($B$2:$B$800,MATCH(DATE(YEAR(A50)-1,MONTH(A50),1),$A$2:$A$800,0))-1,""))</f>
        <v/>
      </c>
    </row>
    <row r="51">
      <c r="A51" s="114" t="n">
        <v>36039</v>
      </c>
      <c r="B51" s="48" t="n">
        <v>166.729</v>
      </c>
      <c r="C51" s="115">
        <f>IF(OR(B51="",B50=""),"",B51/B50-1)</f>
        <v/>
      </c>
      <c r="D51" s="115">
        <f>IF(B51="","",IFERROR(B51/INDEX($B$2:$B$800,MATCH(DATE(YEAR(A51)-1,12,1),$A$2:$A$800,0))-1,""))</f>
        <v/>
      </c>
      <c r="E51" s="115">
        <f>IF(B51="","",IFERROR(B51/INDEX($B$2:$B$800,MATCH(DATE(YEAR(A51)-1,MONTH(A51),1),$A$2:$A$800,0))-1,""))</f>
        <v/>
      </c>
    </row>
    <row r="52">
      <c r="A52" s="114" t="n">
        <v>36069</v>
      </c>
      <c r="B52" s="48" t="n">
        <v>166.738</v>
      </c>
      <c r="C52" s="115">
        <f>IF(OR(B52="",B51=""),"",B52/B51-1)</f>
        <v/>
      </c>
      <c r="D52" s="115">
        <f>IF(B52="","",IFERROR(B52/INDEX($B$2:$B$800,MATCH(DATE(YEAR(A52)-1,12,1),$A$2:$A$800,0))-1,""))</f>
        <v/>
      </c>
      <c r="E52" s="115">
        <f>IF(B52="","",IFERROR(B52/INDEX($B$2:$B$800,MATCH(DATE(YEAR(A52)-1,MONTH(A52),1),$A$2:$A$800,0))-1,""))</f>
        <v/>
      </c>
    </row>
    <row r="53">
      <c r="A53" s="114" t="n">
        <v>36100</v>
      </c>
      <c r="B53" s="48" t="n">
        <v>166.657</v>
      </c>
      <c r="C53" s="115">
        <f>IF(OR(B53="",B52=""),"",B53/B52-1)</f>
        <v/>
      </c>
      <c r="D53" s="115">
        <f>IF(B53="","",IFERROR(B53/INDEX($B$2:$B$800,MATCH(DATE(YEAR(A53)-1,12,1),$A$2:$A$800,0))-1,""))</f>
        <v/>
      </c>
      <c r="E53" s="115">
        <f>IF(B53="","",IFERROR(B53/INDEX($B$2:$B$800,MATCH(DATE(YEAR(A53)-1,MONTH(A53),1),$A$2:$A$800,0))-1,""))</f>
        <v/>
      </c>
    </row>
    <row r="54">
      <c r="A54" s="114" t="n">
        <v>36130</v>
      </c>
      <c r="B54" s="48" t="n">
        <v>166.733</v>
      </c>
      <c r="C54" s="115">
        <f>IF(OR(B54="",B53=""),"",B54/B53-1)</f>
        <v/>
      </c>
      <c r="D54" s="115">
        <f>IF(B54="","",IFERROR(B54/INDEX($B$2:$B$800,MATCH(DATE(YEAR(A54)-1,12,1),$A$2:$A$800,0))-1,""))</f>
        <v/>
      </c>
      <c r="E54" s="115">
        <f>IF(B54="","",IFERROR(B54/INDEX($B$2:$B$800,MATCH(DATE(YEAR(A54)-1,MONTH(A54),1),$A$2:$A$800,0))-1,""))</f>
        <v/>
      </c>
    </row>
    <row r="55">
      <c r="A55" s="114" t="n">
        <v>36161</v>
      </c>
      <c r="B55" s="48" t="n">
        <v>167.648</v>
      </c>
      <c r="C55" s="115">
        <f>IF(OR(B55="",B54=""),"",B55/B54-1)</f>
        <v/>
      </c>
      <c r="D55" s="115">
        <f>IF(B55="","",IFERROR(B55/INDEX($B$2:$B$800,MATCH(DATE(YEAR(A55)-1,12,1),$A$2:$A$800,0))-1,""))</f>
        <v/>
      </c>
      <c r="E55" s="115">
        <f>IF(B55="","",IFERROR(B55/INDEX($B$2:$B$800,MATCH(DATE(YEAR(A55)-1,MONTH(A55),1),$A$2:$A$800,0))-1,""))</f>
        <v/>
      </c>
    </row>
    <row r="56">
      <c r="A56" s="114" t="n">
        <v>36192</v>
      </c>
      <c r="B56" s="48" t="n">
        <v>169.288</v>
      </c>
      <c r="C56" s="115">
        <f>IF(OR(B56="",B55=""),"",B56/B55-1)</f>
        <v/>
      </c>
      <c r="D56" s="115">
        <f>IF(B56="","",IFERROR(B56/INDEX($B$2:$B$800,MATCH(DATE(YEAR(A56)-1,12,1),$A$2:$A$800,0))-1,""))</f>
        <v/>
      </c>
      <c r="E56" s="115">
        <f>IF(B56="","",IFERROR(B56/INDEX($B$2:$B$800,MATCH(DATE(YEAR(A56)-1,MONTH(A56),1),$A$2:$A$800,0))-1,""))</f>
        <v/>
      </c>
    </row>
    <row r="57">
      <c r="A57" s="114" t="n">
        <v>36220</v>
      </c>
      <c r="B57" s="48" t="n">
        <v>170.221</v>
      </c>
      <c r="C57" s="115">
        <f>IF(OR(B57="",B56=""),"",B57/B56-1)</f>
        <v/>
      </c>
      <c r="D57" s="115">
        <f>IF(B57="","",IFERROR(B57/INDEX($B$2:$B$800,MATCH(DATE(YEAR(A57)-1,12,1),$A$2:$A$800,0))-1,""))</f>
        <v/>
      </c>
      <c r="E57" s="115">
        <f>IF(B57="","",IFERROR(B57/INDEX($B$2:$B$800,MATCH(DATE(YEAR(A57)-1,MONTH(A57),1),$A$2:$A$800,0))-1,""))</f>
        <v/>
      </c>
    </row>
    <row r="58">
      <c r="A58" s="114" t="n">
        <v>36251</v>
      </c>
      <c r="B58" s="48" t="n">
        <v>171.1</v>
      </c>
      <c r="C58" s="115">
        <f>IF(OR(B58="",B57=""),"",B58/B57-1)</f>
        <v/>
      </c>
      <c r="D58" s="115">
        <f>IF(B58="","",IFERROR(B58/INDEX($B$2:$B$800,MATCH(DATE(YEAR(A58)-1,12,1),$A$2:$A$800,0))-1,""))</f>
        <v/>
      </c>
      <c r="E58" s="115">
        <f>IF(B58="","",IFERROR(B58/INDEX($B$2:$B$800,MATCH(DATE(YEAR(A58)-1,MONTH(A58),1),$A$2:$A$800,0))-1,""))</f>
        <v/>
      </c>
    </row>
    <row r="59">
      <c r="A59" s="114" t="n">
        <v>36281</v>
      </c>
      <c r="B59" s="48" t="n">
        <v>172.578</v>
      </c>
      <c r="C59" s="115">
        <f>IF(OR(B59="",B58=""),"",B59/B58-1)</f>
        <v/>
      </c>
      <c r="D59" s="115">
        <f>IF(B59="","",IFERROR(B59/INDEX($B$2:$B$800,MATCH(DATE(YEAR(A59)-1,12,1),$A$2:$A$800,0))-1,""))</f>
        <v/>
      </c>
      <c r="E59" s="115">
        <f>IF(B59="","",IFERROR(B59/INDEX($B$2:$B$800,MATCH(DATE(YEAR(A59)-1,MONTH(A59),1),$A$2:$A$800,0))-1,""))</f>
        <v/>
      </c>
    </row>
    <row r="60">
      <c r="A60" s="114" t="n">
        <v>36312</v>
      </c>
      <c r="B60" s="48" t="n">
        <v>173.279</v>
      </c>
      <c r="C60" s="115">
        <f>IF(OR(B60="",B59=""),"",B60/B59-1)</f>
        <v/>
      </c>
      <c r="D60" s="115">
        <f>IF(B60="","",IFERROR(B60/INDEX($B$2:$B$800,MATCH(DATE(YEAR(A60)-1,12,1),$A$2:$A$800,0))-1,""))</f>
        <v/>
      </c>
      <c r="E60" s="115">
        <f>IF(B60="","",IFERROR(B60/INDEX($B$2:$B$800,MATCH(DATE(YEAR(A60)-1,MONTH(A60),1),$A$2:$A$800,0))-1,""))</f>
        <v/>
      </c>
    </row>
    <row r="61">
      <c r="A61" s="114" t="n">
        <v>36342</v>
      </c>
      <c r="B61" s="48" t="n">
        <v>174.074</v>
      </c>
      <c r="C61" s="115">
        <f>IF(OR(B61="",B60=""),"",B61/B60-1)</f>
        <v/>
      </c>
      <c r="D61" s="115">
        <f>IF(B61="","",IFERROR(B61/INDEX($B$2:$B$800,MATCH(DATE(YEAR(A61)-1,12,1),$A$2:$A$800,0))-1,""))</f>
        <v/>
      </c>
      <c r="E61" s="115">
        <f>IF(B61="","",IFERROR(B61/INDEX($B$2:$B$800,MATCH(DATE(YEAR(A61)-1,MONTH(A61),1),$A$2:$A$800,0))-1,""))</f>
        <v/>
      </c>
    </row>
    <row r="62">
      <c r="A62" s="114" t="n">
        <v>36373</v>
      </c>
      <c r="B62" s="48" t="n">
        <v>175.28</v>
      </c>
      <c r="C62" s="115">
        <f>IF(OR(B62="",B61=""),"",B62/B61-1)</f>
        <v/>
      </c>
      <c r="D62" s="115">
        <f>IF(B62="","",IFERROR(B62/INDEX($B$2:$B$800,MATCH(DATE(YEAR(A62)-1,12,1),$A$2:$A$800,0))-1,""))</f>
        <v/>
      </c>
      <c r="E62" s="115">
        <f>IF(B62="","",IFERROR(B62/INDEX($B$2:$B$800,MATCH(DATE(YEAR(A62)-1,MONTH(A62),1),$A$2:$A$800,0))-1,""))</f>
        <v/>
      </c>
    </row>
    <row r="63">
      <c r="A63" s="114" t="n">
        <v>36404</v>
      </c>
      <c r="B63" s="48" t="n">
        <v>176.785</v>
      </c>
      <c r="C63" s="115">
        <f>IF(OR(B63="",B62=""),"",B63/B62-1)</f>
        <v/>
      </c>
      <c r="D63" s="115">
        <f>IF(B63="","",IFERROR(B63/INDEX($B$2:$B$800,MATCH(DATE(YEAR(A63)-1,12,1),$A$2:$A$800,0))-1,""))</f>
        <v/>
      </c>
      <c r="E63" s="115">
        <f>IF(B63="","",IFERROR(B63/INDEX($B$2:$B$800,MATCH(DATE(YEAR(A63)-1,MONTH(A63),1),$A$2:$A$800,0))-1,""))</f>
        <v/>
      </c>
    </row>
    <row r="64">
      <c r="A64" s="114" t="n">
        <v>36434</v>
      </c>
      <c r="B64" s="48" t="n">
        <v>178.574</v>
      </c>
      <c r="C64" s="115">
        <f>IF(OR(B64="",B63=""),"",B64/B63-1)</f>
        <v/>
      </c>
      <c r="D64" s="115">
        <f>IF(B64="","",IFERROR(B64/INDEX($B$2:$B$800,MATCH(DATE(YEAR(A64)-1,12,1),$A$2:$A$800,0))-1,""))</f>
        <v/>
      </c>
      <c r="E64" s="115">
        <f>IF(B64="","",IFERROR(B64/INDEX($B$2:$B$800,MATCH(DATE(YEAR(A64)-1,MONTH(A64),1),$A$2:$A$800,0))-1,""))</f>
        <v/>
      </c>
    </row>
    <row r="65">
      <c r="A65" s="114" t="n">
        <v>36465</v>
      </c>
      <c r="B65" s="48" t="n">
        <v>180.207</v>
      </c>
      <c r="C65" s="115">
        <f>IF(OR(B65="",B64=""),"",B65/B64-1)</f>
        <v/>
      </c>
      <c r="D65" s="115">
        <f>IF(B65="","",IFERROR(B65/INDEX($B$2:$B$800,MATCH(DATE(YEAR(A65)-1,12,1),$A$2:$A$800,0))-1,""))</f>
        <v/>
      </c>
      <c r="E65" s="115">
        <f>IF(B65="","",IFERROR(B65/INDEX($B$2:$B$800,MATCH(DATE(YEAR(A65)-1,MONTH(A65),1),$A$2:$A$800,0))-1,""))</f>
        <v/>
      </c>
    </row>
    <row r="66">
      <c r="A66" s="114" t="n">
        <v>36495</v>
      </c>
      <c r="B66" s="48" t="n">
        <v>182.084</v>
      </c>
      <c r="C66" s="115">
        <f>IF(OR(B66="",B65=""),"",B66/B65-1)</f>
        <v/>
      </c>
      <c r="D66" s="115">
        <f>IF(B66="","",IFERROR(B66/INDEX($B$2:$B$800,MATCH(DATE(YEAR(A66)-1,12,1),$A$2:$A$800,0))-1,""))</f>
        <v/>
      </c>
      <c r="E66" s="115">
        <f>IF(B66="","",IFERROR(B66/INDEX($B$2:$B$800,MATCH(DATE(YEAR(A66)-1,MONTH(A66),1),$A$2:$A$800,0))-1,""))</f>
        <v/>
      </c>
    </row>
    <row r="67">
      <c r="A67" s="114" t="n">
        <v>36526</v>
      </c>
      <c r="B67" s="48" t="n">
        <v>184.039</v>
      </c>
      <c r="C67" s="115">
        <f>IF(OR(B67="",B66=""),"",B67/B66-1)</f>
        <v/>
      </c>
      <c r="D67" s="115">
        <f>IF(B67="","",IFERROR(B67/INDEX($B$2:$B$800,MATCH(DATE(YEAR(A67)-1,12,1),$A$2:$A$800,0))-1,""))</f>
        <v/>
      </c>
      <c r="E67" s="115">
        <f>IF(B67="","",IFERROR(B67/INDEX($B$2:$B$800,MATCH(DATE(YEAR(A67)-1,MONTH(A67),1),$A$2:$A$800,0))-1,""))</f>
        <v/>
      </c>
    </row>
    <row r="68">
      <c r="A68" s="114" t="n">
        <v>36557</v>
      </c>
      <c r="B68" s="48" t="n">
        <v>185.461</v>
      </c>
      <c r="C68" s="115">
        <f>IF(OR(B68="",B67=""),"",B68/B67-1)</f>
        <v/>
      </c>
      <c r="D68" s="115">
        <f>IF(B68="","",IFERROR(B68/INDEX($B$2:$B$800,MATCH(DATE(YEAR(A68)-1,12,1),$A$2:$A$800,0))-1,""))</f>
        <v/>
      </c>
      <c r="E68" s="115">
        <f>IF(B68="","",IFERROR(B68/INDEX($B$2:$B$800,MATCH(DATE(YEAR(A68)-1,MONTH(A68),1),$A$2:$A$800,0))-1,""))</f>
        <v/>
      </c>
    </row>
    <row r="69">
      <c r="A69" s="114" t="n">
        <v>36586</v>
      </c>
      <c r="B69" s="48" t="n">
        <v>186.492</v>
      </c>
      <c r="C69" s="115">
        <f>IF(OR(B69="",B68=""),"",B69/B68-1)</f>
        <v/>
      </c>
      <c r="D69" s="115">
        <f>IF(B69="","",IFERROR(B69/INDEX($B$2:$B$800,MATCH(DATE(YEAR(A69)-1,12,1),$A$2:$A$800,0))-1,""))</f>
        <v/>
      </c>
      <c r="E69" s="115">
        <f>IF(B69="","",IFERROR(B69/INDEX($B$2:$B$800,MATCH(DATE(YEAR(A69)-1,MONTH(A69),1),$A$2:$A$800,0))-1,""))</f>
        <v/>
      </c>
    </row>
    <row r="70">
      <c r="A70" s="114" t="n">
        <v>36617</v>
      </c>
      <c r="B70" s="48" t="n">
        <v>187.604</v>
      </c>
      <c r="C70" s="115">
        <f>IF(OR(B70="",B69=""),"",B70/B69-1)</f>
        <v/>
      </c>
      <c r="D70" s="115">
        <f>IF(B70="","",IFERROR(B70/INDEX($B$2:$B$800,MATCH(DATE(YEAR(A70)-1,12,1),$A$2:$A$800,0))-1,""))</f>
        <v/>
      </c>
      <c r="E70" s="115">
        <f>IF(B70="","",IFERROR(B70/INDEX($B$2:$B$800,MATCH(DATE(YEAR(A70)-1,MONTH(A70),1),$A$2:$A$800,0))-1,""))</f>
        <v/>
      </c>
    </row>
    <row r="71">
      <c r="A71" s="114" t="n">
        <v>36647</v>
      </c>
      <c r="B71" s="48" t="n">
        <v>190.136</v>
      </c>
      <c r="C71" s="115">
        <f>IF(OR(B71="",B70=""),"",B71/B70-1)</f>
        <v/>
      </c>
      <c r="D71" s="115">
        <f>IF(B71="","",IFERROR(B71/INDEX($B$2:$B$800,MATCH(DATE(YEAR(A71)-1,12,1),$A$2:$A$800,0))-1,""))</f>
        <v/>
      </c>
      <c r="E71" s="115">
        <f>IF(B71="","",IFERROR(B71/INDEX($B$2:$B$800,MATCH(DATE(YEAR(A71)-1,MONTH(A71),1),$A$2:$A$800,0))-1,""))</f>
        <v/>
      </c>
    </row>
    <row r="72">
      <c r="A72" s="114" t="n">
        <v>36678</v>
      </c>
      <c r="B72" s="48" t="n">
        <v>191.527</v>
      </c>
      <c r="C72" s="115">
        <f>IF(OR(B72="",B71=""),"",B72/B71-1)</f>
        <v/>
      </c>
      <c r="D72" s="115">
        <f>IF(B72="","",IFERROR(B72/INDEX($B$2:$B$800,MATCH(DATE(YEAR(A72)-1,12,1),$A$2:$A$800,0))-1,""))</f>
        <v/>
      </c>
      <c r="E72" s="115">
        <f>IF(B72="","",IFERROR(B72/INDEX($B$2:$B$800,MATCH(DATE(YEAR(A72)-1,MONTH(A72),1),$A$2:$A$800,0))-1,""))</f>
        <v/>
      </c>
    </row>
    <row r="73">
      <c r="A73" s="114" t="n">
        <v>36708</v>
      </c>
      <c r="B73" s="48" t="n">
        <v>192.104</v>
      </c>
      <c r="C73" s="115">
        <f>IF(OR(B73="",B72=""),"",B73/B72-1)</f>
        <v/>
      </c>
      <c r="D73" s="115">
        <f>IF(B73="","",IFERROR(B73/INDEX($B$2:$B$800,MATCH(DATE(YEAR(A73)-1,12,1),$A$2:$A$800,0))-1,""))</f>
        <v/>
      </c>
      <c r="E73" s="115">
        <f>IF(B73="","",IFERROR(B73/INDEX($B$2:$B$800,MATCH(DATE(YEAR(A73)-1,MONTH(A73),1),$A$2:$A$800,0))-1,""))</f>
        <v/>
      </c>
    </row>
    <row r="74">
      <c r="A74" s="114" t="n">
        <v>36739</v>
      </c>
      <c r="B74" s="48" t="n">
        <v>192.846</v>
      </c>
      <c r="C74" s="115">
        <f>IF(OR(B74="",B73=""),"",B74/B73-1)</f>
        <v/>
      </c>
      <c r="D74" s="115">
        <f>IF(B74="","",IFERROR(B74/INDEX($B$2:$B$800,MATCH(DATE(YEAR(A74)-1,12,1),$A$2:$A$800,0))-1,""))</f>
        <v/>
      </c>
      <c r="E74" s="115">
        <f>IF(B74="","",IFERROR(B74/INDEX($B$2:$B$800,MATCH(DATE(YEAR(A74)-1,MONTH(A74),1),$A$2:$A$800,0))-1,""))</f>
        <v/>
      </c>
    </row>
    <row r="75">
      <c r="A75" s="114" t="n">
        <v>36770</v>
      </c>
      <c r="B75" s="48" t="n">
        <v>193.342</v>
      </c>
      <c r="C75" s="115">
        <f>IF(OR(B75="",B74=""),"",B75/B74-1)</f>
        <v/>
      </c>
      <c r="D75" s="115">
        <f>IF(B75="","",IFERROR(B75/INDEX($B$2:$B$800,MATCH(DATE(YEAR(A75)-1,12,1),$A$2:$A$800,0))-1,""))</f>
        <v/>
      </c>
      <c r="E75" s="115">
        <f>IF(B75="","",IFERROR(B75/INDEX($B$2:$B$800,MATCH(DATE(YEAR(A75)-1,MONTH(A75),1),$A$2:$A$800,0))-1,""))</f>
        <v/>
      </c>
    </row>
    <row r="76">
      <c r="A76" s="114" t="n">
        <v>36800</v>
      </c>
      <c r="B76" s="48" t="n">
        <v>193.984</v>
      </c>
      <c r="C76" s="115">
        <f>IF(OR(B76="",B75=""),"",B76/B75-1)</f>
        <v/>
      </c>
      <c r="D76" s="115">
        <f>IF(B76="","",IFERROR(B76/INDEX($B$2:$B$800,MATCH(DATE(YEAR(A76)-1,12,1),$A$2:$A$800,0))-1,""))</f>
        <v/>
      </c>
      <c r="E76" s="115">
        <f>IF(B76="","",IFERROR(B76/INDEX($B$2:$B$800,MATCH(DATE(YEAR(A76)-1,MONTH(A76),1),$A$2:$A$800,0))-1,""))</f>
        <v/>
      </c>
    </row>
    <row r="77">
      <c r="A77" s="114" t="n">
        <v>36831</v>
      </c>
      <c r="B77" s="48" t="n">
        <v>194.789</v>
      </c>
      <c r="C77" s="115">
        <f>IF(OR(B77="",B76=""),"",B77/B76-1)</f>
        <v/>
      </c>
      <c r="D77" s="115">
        <f>IF(B77="","",IFERROR(B77/INDEX($B$2:$B$800,MATCH(DATE(YEAR(A77)-1,12,1),$A$2:$A$800,0))-1,""))</f>
        <v/>
      </c>
      <c r="E77" s="115">
        <f>IF(B77="","",IFERROR(B77/INDEX($B$2:$B$800,MATCH(DATE(YEAR(A77)-1,MONTH(A77),1),$A$2:$A$800,0))-1,""))</f>
        <v/>
      </c>
    </row>
    <row r="78">
      <c r="A78" s="114" t="n">
        <v>36861</v>
      </c>
      <c r="B78" s="48" t="n">
        <v>196.037</v>
      </c>
      <c r="C78" s="115">
        <f>IF(OR(B78="",B77=""),"",B78/B77-1)</f>
        <v/>
      </c>
      <c r="D78" s="115">
        <f>IF(B78="","",IFERROR(B78/INDEX($B$2:$B$800,MATCH(DATE(YEAR(A78)-1,12,1),$A$2:$A$800,0))-1,""))</f>
        <v/>
      </c>
      <c r="E78" s="115">
        <f>IF(B78="","",IFERROR(B78/INDEX($B$2:$B$800,MATCH(DATE(YEAR(A78)-1,MONTH(A78),1),$A$2:$A$800,0))-1,""))</f>
        <v/>
      </c>
    </row>
    <row r="79">
      <c r="A79" s="114" t="n">
        <v>36892</v>
      </c>
      <c r="B79" s="48" t="n">
        <v>197.174</v>
      </c>
      <c r="C79" s="115">
        <f>IF(OR(B79="",B78=""),"",B79/B78-1)</f>
        <v/>
      </c>
      <c r="D79" s="115">
        <f>IF(B79="","",IFERROR(B79/INDEX($B$2:$B$800,MATCH(DATE(YEAR(A79)-1,12,1),$A$2:$A$800,0))-1,""))</f>
        <v/>
      </c>
      <c r="E79" s="115">
        <f>IF(B79="","",IFERROR(B79/INDEX($B$2:$B$800,MATCH(DATE(YEAR(A79)-1,MONTH(A79),1),$A$2:$A$800,0))-1,""))</f>
        <v/>
      </c>
    </row>
    <row r="80">
      <c r="A80" s="114" t="n">
        <v>36923</v>
      </c>
      <c r="B80" s="48" t="n">
        <v>197.849</v>
      </c>
      <c r="C80" s="115">
        <f>IF(OR(B80="",B79=""),"",B80/B79-1)</f>
        <v/>
      </c>
      <c r="D80" s="115">
        <f>IF(B80="","",IFERROR(B80/INDEX($B$2:$B$800,MATCH(DATE(YEAR(A80)-1,12,1),$A$2:$A$800,0))-1,""))</f>
        <v/>
      </c>
      <c r="E80" s="115">
        <f>IF(B80="","",IFERROR(B80/INDEX($B$2:$B$800,MATCH(DATE(YEAR(A80)-1,MONTH(A80),1),$A$2:$A$800,0))-1,""))</f>
        <v/>
      </c>
    </row>
    <row r="81">
      <c r="A81" s="114" t="n">
        <v>36951</v>
      </c>
      <c r="B81" s="48" t="n">
        <v>198.388</v>
      </c>
      <c r="C81" s="115">
        <f>IF(OR(B81="",B80=""),"",B81/B80-1)</f>
        <v/>
      </c>
      <c r="D81" s="115">
        <f>IF(B81="","",IFERROR(B81/INDEX($B$2:$B$800,MATCH(DATE(YEAR(A81)-1,12,1),$A$2:$A$800,0))-1,""))</f>
        <v/>
      </c>
      <c r="E81" s="115">
        <f>IF(B81="","",IFERROR(B81/INDEX($B$2:$B$800,MATCH(DATE(YEAR(A81)-1,MONTH(A81),1),$A$2:$A$800,0))-1,""))</f>
        <v/>
      </c>
    </row>
    <row r="82">
      <c r="A82" s="114" t="n">
        <v>36982</v>
      </c>
      <c r="B82" s="48" t="n">
        <v>199.112</v>
      </c>
      <c r="C82" s="115">
        <f>IF(OR(B82="",B81=""),"",B82/B81-1)</f>
        <v/>
      </c>
      <c r="D82" s="115">
        <f>IF(B82="","",IFERROR(B82/INDEX($B$2:$B$800,MATCH(DATE(YEAR(A82)-1,12,1),$A$2:$A$800,0))-1,""))</f>
        <v/>
      </c>
      <c r="E82" s="115">
        <f>IF(B82="","",IFERROR(B82/INDEX($B$2:$B$800,MATCH(DATE(YEAR(A82)-1,MONTH(A82),1),$A$2:$A$800,0))-1,""))</f>
        <v/>
      </c>
    </row>
    <row r="83">
      <c r="A83" s="114" t="n">
        <v>37012</v>
      </c>
      <c r="B83" s="48" t="n">
        <v>203.321</v>
      </c>
      <c r="C83" s="115">
        <f>IF(OR(B83="",B82=""),"",B83/B82-1)</f>
        <v/>
      </c>
      <c r="D83" s="115">
        <f>IF(B83="","",IFERROR(B83/INDEX($B$2:$B$800,MATCH(DATE(YEAR(A83)-1,12,1),$A$2:$A$800,0))-1,""))</f>
        <v/>
      </c>
      <c r="E83" s="115">
        <f>IF(B83="","",IFERROR(B83/INDEX($B$2:$B$800,MATCH(DATE(YEAR(A83)-1,MONTH(A83),1),$A$2:$A$800,0))-1,""))</f>
        <v/>
      </c>
    </row>
    <row r="84">
      <c r="A84" s="114" t="n">
        <v>37043</v>
      </c>
      <c r="B84" s="48" t="n">
        <v>205.682</v>
      </c>
      <c r="C84" s="115">
        <f>IF(OR(B84="",B83=""),"",B84/B83-1)</f>
        <v/>
      </c>
      <c r="D84" s="115">
        <f>IF(B84="","",IFERROR(B84/INDEX($B$2:$B$800,MATCH(DATE(YEAR(A84)-1,12,1),$A$2:$A$800,0))-1,""))</f>
        <v/>
      </c>
      <c r="E84" s="115">
        <f>IF(B84="","",IFERROR(B84/INDEX($B$2:$B$800,MATCH(DATE(YEAR(A84)-1,MONTH(A84),1),$A$2:$A$800,0))-1,""))</f>
        <v/>
      </c>
    </row>
    <row r="85">
      <c r="A85" s="114" t="n">
        <v>37073</v>
      </c>
      <c r="B85" s="48" t="n">
        <v>206.742</v>
      </c>
      <c r="C85" s="115">
        <f>IF(OR(B85="",B84=""),"",B85/B84-1)</f>
        <v/>
      </c>
      <c r="D85" s="115">
        <f>IF(B85="","",IFERROR(B85/INDEX($B$2:$B$800,MATCH(DATE(YEAR(A85)-1,12,1),$A$2:$A$800,0))-1,""))</f>
        <v/>
      </c>
      <c r="E85" s="115">
        <f>IF(B85="","",IFERROR(B85/INDEX($B$2:$B$800,MATCH(DATE(YEAR(A85)-1,MONTH(A85),1),$A$2:$A$800,0))-1,""))</f>
        <v/>
      </c>
    </row>
    <row r="86">
      <c r="A86" s="114" t="n">
        <v>37104</v>
      </c>
      <c r="B86" s="48" t="n">
        <v>208.026</v>
      </c>
      <c r="C86" s="115">
        <f>IF(OR(B86="",B85=""),"",B86/B85-1)</f>
        <v/>
      </c>
      <c r="D86" s="115">
        <f>IF(B86="","",IFERROR(B86/INDEX($B$2:$B$800,MATCH(DATE(YEAR(A86)-1,12,1),$A$2:$A$800,0))-1,""))</f>
        <v/>
      </c>
      <c r="E86" s="115">
        <f>IF(B86="","",IFERROR(B86/INDEX($B$2:$B$800,MATCH(DATE(YEAR(A86)-1,MONTH(A86),1),$A$2:$A$800,0))-1,""))</f>
        <v/>
      </c>
    </row>
    <row r="87">
      <c r="A87" s="114" t="n">
        <v>37135</v>
      </c>
      <c r="B87" s="48" t="n">
        <v>209.174</v>
      </c>
      <c r="C87" s="115">
        <f>IF(OR(B87="",B86=""),"",B87/B86-1)</f>
        <v/>
      </c>
      <c r="D87" s="115">
        <f>IF(B87="","",IFERROR(B87/INDEX($B$2:$B$800,MATCH(DATE(YEAR(A87)-1,12,1),$A$2:$A$800,0))-1,""))</f>
        <v/>
      </c>
      <c r="E87" s="115">
        <f>IF(B87="","",IFERROR(B87/INDEX($B$2:$B$800,MATCH(DATE(YEAR(A87)-1,MONTH(A87),1),$A$2:$A$800,0))-1,""))</f>
        <v/>
      </c>
    </row>
    <row r="88">
      <c r="A88" s="114" t="n">
        <v>37165</v>
      </c>
      <c r="B88" s="48" t="n">
        <v>211.122</v>
      </c>
      <c r="C88" s="115">
        <f>IF(OR(B88="",B87=""),"",B88/B87-1)</f>
        <v/>
      </c>
      <c r="D88" s="115">
        <f>IF(B88="","",IFERROR(B88/INDEX($B$2:$B$800,MATCH(DATE(YEAR(A88)-1,12,1),$A$2:$A$800,0))-1,""))</f>
        <v/>
      </c>
      <c r="E88" s="115">
        <f>IF(B88="","",IFERROR(B88/INDEX($B$2:$B$800,MATCH(DATE(YEAR(A88)-1,MONTH(A88),1),$A$2:$A$800,0))-1,""))</f>
        <v/>
      </c>
    </row>
    <row r="89">
      <c r="A89" s="114" t="n">
        <v>37196</v>
      </c>
      <c r="B89" s="48" t="n">
        <v>212.676</v>
      </c>
      <c r="C89" s="115">
        <f>IF(OR(B89="",B88=""),"",B89/B88-1)</f>
        <v/>
      </c>
      <c r="D89" s="115">
        <f>IF(B89="","",IFERROR(B89/INDEX($B$2:$B$800,MATCH(DATE(YEAR(A89)-1,12,1),$A$2:$A$800,0))-1,""))</f>
        <v/>
      </c>
      <c r="E89" s="115">
        <f>IF(B89="","",IFERROR(B89/INDEX($B$2:$B$800,MATCH(DATE(YEAR(A89)-1,MONTH(A89),1),$A$2:$A$800,0))-1,""))</f>
        <v/>
      </c>
    </row>
    <row r="90">
      <c r="A90" s="114" t="n">
        <v>37226</v>
      </c>
      <c r="B90" s="48" t="n">
        <v>213.393</v>
      </c>
      <c r="C90" s="115">
        <f>IF(OR(B90="",B89=""),"",B90/B89-1)</f>
        <v/>
      </c>
      <c r="D90" s="115">
        <f>IF(B90="","",IFERROR(B90/INDEX($B$2:$B$800,MATCH(DATE(YEAR(A90)-1,12,1),$A$2:$A$800,0))-1,""))</f>
        <v/>
      </c>
      <c r="E90" s="115">
        <f>IF(B90="","",IFERROR(B90/INDEX($B$2:$B$800,MATCH(DATE(YEAR(A90)-1,MONTH(A90),1),$A$2:$A$800,0))-1,""))</f>
        <v/>
      </c>
    </row>
    <row r="91">
      <c r="A91" s="114" t="n">
        <v>37257</v>
      </c>
      <c r="B91" s="48" t="n">
        <v>214.162</v>
      </c>
      <c r="C91" s="115">
        <f>IF(OR(B91="",B90=""),"",B91/B90-1)</f>
        <v/>
      </c>
      <c r="D91" s="115">
        <f>IF(B91="","",IFERROR(B91/INDEX($B$2:$B$800,MATCH(DATE(YEAR(A91)-1,12,1),$A$2:$A$800,0))-1,""))</f>
        <v/>
      </c>
      <c r="E91" s="115">
        <f>IF(B91="","",IFERROR(B91/INDEX($B$2:$B$800,MATCH(DATE(YEAR(A91)-1,MONTH(A91),1),$A$2:$A$800,0))-1,""))</f>
        <v/>
      </c>
    </row>
    <row r="92">
      <c r="A92" s="114" t="n">
        <v>37288</v>
      </c>
      <c r="B92" s="48" t="n">
        <v>215.399</v>
      </c>
      <c r="C92" s="115">
        <f>IF(OR(B92="",B91=""),"",B92/B91-1)</f>
        <v/>
      </c>
      <c r="D92" s="115">
        <f>IF(B92="","",IFERROR(B92/INDEX($B$2:$B$800,MATCH(DATE(YEAR(A92)-1,12,1),$A$2:$A$800,0))-1,""))</f>
        <v/>
      </c>
      <c r="E92" s="115">
        <f>IF(B92="","",IFERROR(B92/INDEX($B$2:$B$800,MATCH(DATE(YEAR(A92)-1,MONTH(A92),1),$A$2:$A$800,0))-1,""))</f>
        <v/>
      </c>
    </row>
    <row r="93">
      <c r="A93" s="114" t="n">
        <v>37316</v>
      </c>
      <c r="B93" s="48" t="n">
        <v>216.577</v>
      </c>
      <c r="C93" s="115">
        <f>IF(OR(B93="",B92=""),"",B93/B92-1)</f>
        <v/>
      </c>
      <c r="D93" s="115">
        <f>IF(B93="","",IFERROR(B93/INDEX($B$2:$B$800,MATCH(DATE(YEAR(A93)-1,12,1),$A$2:$A$800,0))-1,""))</f>
        <v/>
      </c>
      <c r="E93" s="115">
        <f>IF(B93="","",IFERROR(B93/INDEX($B$2:$B$800,MATCH(DATE(YEAR(A93)-1,MONTH(A93),1),$A$2:$A$800,0))-1,""))</f>
        <v/>
      </c>
    </row>
    <row r="94">
      <c r="A94" s="114" t="n">
        <v>37347</v>
      </c>
      <c r="B94" s="48" t="n">
        <v>217.288</v>
      </c>
      <c r="C94" s="115">
        <f>IF(OR(B94="",B93=""),"",B94/B93-1)</f>
        <v/>
      </c>
      <c r="D94" s="115">
        <f>IF(B94="","",IFERROR(B94/INDEX($B$2:$B$800,MATCH(DATE(YEAR(A94)-1,12,1),$A$2:$A$800,0))-1,""))</f>
        <v/>
      </c>
      <c r="E94" s="115">
        <f>IF(B94="","",IFERROR(B94/INDEX($B$2:$B$800,MATCH(DATE(YEAR(A94)-1,MONTH(A94),1),$A$2:$A$800,0))-1,""))</f>
        <v/>
      </c>
    </row>
    <row r="95">
      <c r="A95" s="114" t="n">
        <v>37377</v>
      </c>
      <c r="B95" s="48" t="n">
        <v>222.793</v>
      </c>
      <c r="C95" s="115">
        <f>IF(OR(B95="",B94=""),"",B95/B94-1)</f>
        <v/>
      </c>
      <c r="D95" s="115">
        <f>IF(B95="","",IFERROR(B95/INDEX($B$2:$B$800,MATCH(DATE(YEAR(A95)-1,12,1),$A$2:$A$800,0))-1,""))</f>
        <v/>
      </c>
      <c r="E95" s="115">
        <f>IF(B95="","",IFERROR(B95/INDEX($B$2:$B$800,MATCH(DATE(YEAR(A95)-1,MONTH(A95),1),$A$2:$A$800,0))-1,""))</f>
        <v/>
      </c>
    </row>
    <row r="96">
      <c r="A96" s="114" t="n">
        <v>37408</v>
      </c>
      <c r="B96" s="48" t="n">
        <v>224.054</v>
      </c>
      <c r="C96" s="115">
        <f>IF(OR(B96="",B95=""),"",B96/B95-1)</f>
        <v/>
      </c>
      <c r="D96" s="115">
        <f>IF(B96="","",IFERROR(B96/INDEX($B$2:$B$800,MATCH(DATE(YEAR(A96)-1,12,1),$A$2:$A$800,0))-1,""))</f>
        <v/>
      </c>
      <c r="E96" s="115">
        <f>IF(B96="","",IFERROR(B96/INDEX($B$2:$B$800,MATCH(DATE(YEAR(A96)-1,MONTH(A96),1),$A$2:$A$800,0))-1,""))</f>
        <v/>
      </c>
    </row>
    <row r="97">
      <c r="A97" s="114" t="n">
        <v>37438</v>
      </c>
      <c r="B97" s="48" t="n">
        <v>224.712</v>
      </c>
      <c r="C97" s="115">
        <f>IF(OR(B97="",B96=""),"",B97/B96-1)</f>
        <v/>
      </c>
      <c r="D97" s="115">
        <f>IF(B97="","",IFERROR(B97/INDEX($B$2:$B$800,MATCH(DATE(YEAR(A97)-1,12,1),$A$2:$A$800,0))-1,""))</f>
        <v/>
      </c>
      <c r="E97" s="115">
        <f>IF(B97="","",IFERROR(B97/INDEX($B$2:$B$800,MATCH(DATE(YEAR(A97)-1,MONTH(A97),1),$A$2:$A$800,0))-1,""))</f>
        <v/>
      </c>
    </row>
    <row r="98">
      <c r="A98" s="114" t="n">
        <v>37469</v>
      </c>
      <c r="B98" s="48" t="n">
        <v>226.968</v>
      </c>
      <c r="C98" s="115">
        <f>IF(OR(B98="",B97=""),"",B98/B97-1)</f>
        <v/>
      </c>
      <c r="D98" s="115">
        <f>IF(B98="","",IFERROR(B98/INDEX($B$2:$B$800,MATCH(DATE(YEAR(A98)-1,12,1),$A$2:$A$800,0))-1,""))</f>
        <v/>
      </c>
      <c r="E98" s="115">
        <f>IF(B98="","",IFERROR(B98/INDEX($B$2:$B$800,MATCH(DATE(YEAR(A98)-1,MONTH(A98),1),$A$2:$A$800,0))-1,""))</f>
        <v/>
      </c>
    </row>
    <row r="99">
      <c r="A99" s="114" t="n">
        <v>37500</v>
      </c>
      <c r="B99" s="48" t="n">
        <v>228.576</v>
      </c>
      <c r="C99" s="115">
        <f>IF(OR(B99="",B98=""),"",B99/B98-1)</f>
        <v/>
      </c>
      <c r="D99" s="115">
        <f>IF(B99="","",IFERROR(B99/INDEX($B$2:$B$800,MATCH(DATE(YEAR(A99)-1,12,1),$A$2:$A$800,0))-1,""))</f>
        <v/>
      </c>
      <c r="E99" s="115">
        <f>IF(B99="","",IFERROR(B99/INDEX($B$2:$B$800,MATCH(DATE(YEAR(A99)-1,MONTH(A99),1),$A$2:$A$800,0))-1,""))</f>
        <v/>
      </c>
    </row>
    <row r="100">
      <c r="A100" s="114" t="n">
        <v>37530</v>
      </c>
      <c r="B100" s="48" t="n">
        <v>231.167</v>
      </c>
      <c r="C100" s="115">
        <f>IF(OR(B100="",B99=""),"",B100/B99-1)</f>
        <v/>
      </c>
      <c r="D100" s="115">
        <f>IF(B100="","",IFERROR(B100/INDEX($B$2:$B$800,MATCH(DATE(YEAR(A100)-1,12,1),$A$2:$A$800,0))-1,""))</f>
        <v/>
      </c>
      <c r="E100" s="115">
        <f>IF(B100="","",IFERROR(B100/INDEX($B$2:$B$800,MATCH(DATE(YEAR(A100)-1,MONTH(A100),1),$A$2:$A$800,0))-1,""))</f>
        <v/>
      </c>
    </row>
    <row r="101">
      <c r="A101" s="114" t="n">
        <v>37561</v>
      </c>
      <c r="B101" s="48" t="n">
        <v>236.83</v>
      </c>
      <c r="C101" s="115">
        <f>IF(OR(B101="",B100=""),"",B101/B100-1)</f>
        <v/>
      </c>
      <c r="D101" s="115">
        <f>IF(B101="","",IFERROR(B101/INDEX($B$2:$B$800,MATCH(DATE(YEAR(A101)-1,12,1),$A$2:$A$800,0))-1,""))</f>
        <v/>
      </c>
      <c r="E101" s="115">
        <f>IF(B101="","",IFERROR(B101/INDEX($B$2:$B$800,MATCH(DATE(YEAR(A101)-1,MONTH(A101),1),$A$2:$A$800,0))-1,""))</f>
        <v/>
      </c>
    </row>
    <row r="102">
      <c r="A102" s="114" t="n">
        <v>37591</v>
      </c>
      <c r="B102" s="48" t="n">
        <v>240.861</v>
      </c>
      <c r="C102" s="115">
        <f>IF(OR(B102="",B101=""),"",B102/B101-1)</f>
        <v/>
      </c>
      <c r="D102" s="115">
        <f>IF(B102="","",IFERROR(B102/INDEX($B$2:$B$800,MATCH(DATE(YEAR(A102)-1,12,1),$A$2:$A$800,0))-1,""))</f>
        <v/>
      </c>
      <c r="E102" s="115">
        <f>IF(B102="","",IFERROR(B102/INDEX($B$2:$B$800,MATCH(DATE(YEAR(A102)-1,MONTH(A102),1),$A$2:$A$800,0))-1,""))</f>
        <v/>
      </c>
    </row>
    <row r="103">
      <c r="A103" s="114" t="n">
        <v>37622</v>
      </c>
      <c r="B103" s="48" t="n">
        <v>244.489</v>
      </c>
      <c r="C103" s="115">
        <f>IF(OR(B103="",B102=""),"",B103/B102-1)</f>
        <v/>
      </c>
      <c r="D103" s="115">
        <f>IF(B103="","",IFERROR(B103/INDEX($B$2:$B$800,MATCH(DATE(YEAR(A103)-1,12,1),$A$2:$A$800,0))-1,""))</f>
        <v/>
      </c>
      <c r="E103" s="115">
        <f>IF(B103="","",IFERROR(B103/INDEX($B$2:$B$800,MATCH(DATE(YEAR(A103)-1,MONTH(A103),1),$A$2:$A$800,0))-1,""))</f>
        <v/>
      </c>
    </row>
    <row r="104">
      <c r="A104" s="114" t="n">
        <v>37653</v>
      </c>
      <c r="B104" s="48" t="n">
        <v>247.898</v>
      </c>
      <c r="C104" s="115">
        <f>IF(OR(B104="",B103=""),"",B104/B103-1)</f>
        <v/>
      </c>
      <c r="D104" s="115">
        <f>IF(B104="","",IFERROR(B104/INDEX($B$2:$B$800,MATCH(DATE(YEAR(A104)-1,12,1),$A$2:$A$800,0))-1,""))</f>
        <v/>
      </c>
      <c r="E104" s="115">
        <f>IF(B104="","",IFERROR(B104/INDEX($B$2:$B$800,MATCH(DATE(YEAR(A104)-1,MONTH(A104),1),$A$2:$A$800,0))-1,""))</f>
        <v/>
      </c>
    </row>
    <row r="105">
      <c r="A105" s="114" t="n">
        <v>37681</v>
      </c>
      <c r="B105" s="48" t="n">
        <v>251.318</v>
      </c>
      <c r="C105" s="115">
        <f>IF(OR(B105="",B104=""),"",B105/B104-1)</f>
        <v/>
      </c>
      <c r="D105" s="115">
        <f>IF(B105="","",IFERROR(B105/INDEX($B$2:$B$800,MATCH(DATE(YEAR(A105)-1,12,1),$A$2:$A$800,0))-1,""))</f>
        <v/>
      </c>
      <c r="E105" s="115">
        <f>IF(B105="","",IFERROR(B105/INDEX($B$2:$B$800,MATCH(DATE(YEAR(A105)-1,MONTH(A105),1),$A$2:$A$800,0))-1,""))</f>
        <v/>
      </c>
    </row>
    <row r="106">
      <c r="A106" s="114" t="n">
        <v>37712</v>
      </c>
      <c r="B106" s="48" t="n">
        <v>253.585</v>
      </c>
      <c r="C106" s="115">
        <f>IF(OR(B106="",B105=""),"",B106/B105-1)</f>
        <v/>
      </c>
      <c r="D106" s="115">
        <f>IF(B106="","",IFERROR(B106/INDEX($B$2:$B$800,MATCH(DATE(YEAR(A106)-1,12,1),$A$2:$A$800,0))-1,""))</f>
        <v/>
      </c>
      <c r="E106" s="115">
        <f>IF(B106="","",IFERROR(B106/INDEX($B$2:$B$800,MATCH(DATE(YEAR(A106)-1,MONTH(A106),1),$A$2:$A$800,0))-1,""))</f>
        <v/>
      </c>
    </row>
    <row r="107">
      <c r="A107" s="114" t="n">
        <v>37742</v>
      </c>
      <c r="B107" s="48" t="n">
        <v>260.778</v>
      </c>
      <c r="C107" s="115">
        <f>IF(OR(B107="",B106=""),"",B107/B106-1)</f>
        <v/>
      </c>
      <c r="D107" s="115">
        <f>IF(B107="","",IFERROR(B107/INDEX($B$2:$B$800,MATCH(DATE(YEAR(A107)-1,12,1),$A$2:$A$800,0))-1,""))</f>
        <v/>
      </c>
      <c r="E107" s="115">
        <f>IF(B107="","",IFERROR(B107/INDEX($B$2:$B$800,MATCH(DATE(YEAR(A107)-1,MONTH(A107),1),$A$2:$A$800,0))-1,""))</f>
        <v/>
      </c>
    </row>
    <row r="108">
      <c r="A108" s="114" t="n">
        <v>37773</v>
      </c>
      <c r="B108" s="48" t="n">
        <v>263.516</v>
      </c>
      <c r="C108" s="115">
        <f>IF(OR(B108="",B107=""),"",B108/B107-1)</f>
        <v/>
      </c>
      <c r="D108" s="115">
        <f>IF(B108="","",IFERROR(B108/INDEX($B$2:$B$800,MATCH(DATE(YEAR(A108)-1,12,1),$A$2:$A$800,0))-1,""))</f>
        <v/>
      </c>
      <c r="E108" s="115">
        <f>IF(B108="","",IFERROR(B108/INDEX($B$2:$B$800,MATCH(DATE(YEAR(A108)-1,MONTH(A108),1),$A$2:$A$800,0))-1,""))</f>
        <v/>
      </c>
    </row>
    <row r="109">
      <c r="A109" s="114" t="n">
        <v>37803</v>
      </c>
      <c r="B109" s="48" t="n">
        <v>266.132</v>
      </c>
      <c r="C109" s="115">
        <f>IF(OR(B109="",B108=""),"",B109/B108-1)</f>
        <v/>
      </c>
      <c r="D109" s="115">
        <f>IF(B109="","",IFERROR(B109/INDEX($B$2:$B$800,MATCH(DATE(YEAR(A109)-1,12,1),$A$2:$A$800,0))-1,""))</f>
        <v/>
      </c>
      <c r="E109" s="115">
        <f>IF(B109="","",IFERROR(B109/INDEX($B$2:$B$800,MATCH(DATE(YEAR(A109)-1,MONTH(A109),1),$A$2:$A$800,0))-1,""))</f>
        <v/>
      </c>
    </row>
    <row r="110">
      <c r="A110" s="114" t="n">
        <v>37834</v>
      </c>
      <c r="B110" s="48" t="n">
        <v>269.967</v>
      </c>
      <c r="C110" s="115">
        <f>IF(OR(B110="",B109=""),"",B110/B109-1)</f>
        <v/>
      </c>
      <c r="D110" s="115">
        <f>IF(B110="","",IFERROR(B110/INDEX($B$2:$B$800,MATCH(DATE(YEAR(A110)-1,12,1),$A$2:$A$800,0))-1,""))</f>
        <v/>
      </c>
      <c r="E110" s="115">
        <f>IF(B110="","",IFERROR(B110/INDEX($B$2:$B$800,MATCH(DATE(YEAR(A110)-1,MONTH(A110),1),$A$2:$A$800,0))-1,""))</f>
        <v/>
      </c>
    </row>
    <row r="111">
      <c r="A111" s="114" t="n">
        <v>37865</v>
      </c>
      <c r="B111" s="48" t="n">
        <v>270.555</v>
      </c>
      <c r="C111" s="115">
        <f>IF(OR(B111="",B110=""),"",B111/B110-1)</f>
        <v/>
      </c>
      <c r="D111" s="115">
        <f>IF(B111="","",IFERROR(B111/INDEX($B$2:$B$800,MATCH(DATE(YEAR(A111)-1,12,1),$A$2:$A$800,0))-1,""))</f>
        <v/>
      </c>
      <c r="E111" s="115">
        <f>IF(B111="","",IFERROR(B111/INDEX($B$2:$B$800,MATCH(DATE(YEAR(A111)-1,MONTH(A111),1),$A$2:$A$800,0))-1,""))</f>
        <v/>
      </c>
    </row>
    <row r="112">
      <c r="A112" s="114" t="n">
        <v>37895</v>
      </c>
      <c r="B112" s="48" t="n">
        <v>272.325</v>
      </c>
      <c r="C112" s="115">
        <f>IF(OR(B112="",B111=""),"",B112/B111-1)</f>
        <v/>
      </c>
      <c r="D112" s="115">
        <f>IF(B112="","",IFERROR(B112/INDEX($B$2:$B$800,MATCH(DATE(YEAR(A112)-1,12,1),$A$2:$A$800,0))-1,""))</f>
        <v/>
      </c>
      <c r="E112" s="115">
        <f>IF(B112="","",IFERROR(B112/INDEX($B$2:$B$800,MATCH(DATE(YEAR(A112)-1,MONTH(A112),1),$A$2:$A$800,0))-1,""))</f>
        <v/>
      </c>
    </row>
    <row r="113">
      <c r="A113" s="114" t="n">
        <v>37926</v>
      </c>
      <c r="B113" s="48" t="n">
        <v>275.152</v>
      </c>
      <c r="C113" s="115">
        <f>IF(OR(B113="",B112=""),"",B113/B112-1)</f>
        <v/>
      </c>
      <c r="D113" s="115">
        <f>IF(B113="","",IFERROR(B113/INDEX($B$2:$B$800,MATCH(DATE(YEAR(A113)-1,12,1),$A$2:$A$800,0))-1,""))</f>
        <v/>
      </c>
      <c r="E113" s="115">
        <f>IF(B113="","",IFERROR(B113/INDEX($B$2:$B$800,MATCH(DATE(YEAR(A113)-1,MONTH(A113),1),$A$2:$A$800,0))-1,""))</f>
        <v/>
      </c>
    </row>
    <row r="114">
      <c r="A114" s="114" t="n">
        <v>37956</v>
      </c>
      <c r="B114" s="48" t="n">
        <v>275.594</v>
      </c>
      <c r="C114" s="115">
        <f>IF(OR(B114="",B113=""),"",B114/B113-1)</f>
        <v/>
      </c>
      <c r="D114" s="115">
        <f>IF(B114="","",IFERROR(B114/INDEX($B$2:$B$800,MATCH(DATE(YEAR(A114)-1,12,1),$A$2:$A$800,0))-1,""))</f>
        <v/>
      </c>
      <c r="E114" s="115">
        <f>IF(B114="","",IFERROR(B114/INDEX($B$2:$B$800,MATCH(DATE(YEAR(A114)-1,MONTH(A114),1),$A$2:$A$800,0))-1,""))</f>
        <v/>
      </c>
    </row>
    <row r="115">
      <c r="A115" s="114" t="n">
        <v>37987</v>
      </c>
      <c r="B115" s="48" t="n">
        <v>276.49</v>
      </c>
      <c r="C115" s="115">
        <f>IF(OR(B115="",B114=""),"",B115/B114-1)</f>
        <v/>
      </c>
      <c r="D115" s="115">
        <f>IF(B115="","",IFERROR(B115/INDEX($B$2:$B$800,MATCH(DATE(YEAR(A115)-1,12,1),$A$2:$A$800,0))-1,""))</f>
        <v/>
      </c>
      <c r="E115" s="115">
        <f>IF(B115="","",IFERROR(B115/INDEX($B$2:$B$800,MATCH(DATE(YEAR(A115)-1,MONTH(A115),1),$A$2:$A$800,0))-1,""))</f>
        <v/>
      </c>
    </row>
    <row r="116">
      <c r="A116" s="114" t="n">
        <v>38018</v>
      </c>
      <c r="B116" s="48" t="n">
        <v>279.243</v>
      </c>
      <c r="C116" s="115">
        <f>IF(OR(B116="",B115=""),"",B116/B115-1)</f>
        <v/>
      </c>
      <c r="D116" s="115">
        <f>IF(B116="","",IFERROR(B116/INDEX($B$2:$B$800,MATCH(DATE(YEAR(A116)-1,12,1),$A$2:$A$800,0))-1,""))</f>
        <v/>
      </c>
      <c r="E116" s="115">
        <f>IF(B116="","",IFERROR(B116/INDEX($B$2:$B$800,MATCH(DATE(YEAR(A116)-1,MONTH(A116),1),$A$2:$A$800,0))-1,""))</f>
        <v/>
      </c>
    </row>
    <row r="117">
      <c r="A117" s="114" t="n">
        <v>38047</v>
      </c>
      <c r="B117" s="48" t="n">
        <v>282.47</v>
      </c>
      <c r="C117" s="115">
        <f>IF(OR(B117="",B116=""),"",B117/B116-1)</f>
        <v/>
      </c>
      <c r="D117" s="115">
        <f>IF(B117="","",IFERROR(B117/INDEX($B$2:$B$800,MATCH(DATE(YEAR(A117)-1,12,1),$A$2:$A$800,0))-1,""))</f>
        <v/>
      </c>
      <c r="E117" s="115">
        <f>IF(B117="","",IFERROR(B117/INDEX($B$2:$B$800,MATCH(DATE(YEAR(A117)-1,MONTH(A117),1),$A$2:$A$800,0))-1,""))</f>
        <v/>
      </c>
    </row>
    <row r="118">
      <c r="A118" s="114" t="n">
        <v>38078</v>
      </c>
      <c r="B118" s="48" t="n">
        <v>284.128</v>
      </c>
      <c r="C118" s="115">
        <f>IF(OR(B118="",B117=""),"",B118/B117-1)</f>
        <v/>
      </c>
      <c r="D118" s="115">
        <f>IF(B118="","",IFERROR(B118/INDEX($B$2:$B$800,MATCH(DATE(YEAR(A118)-1,12,1),$A$2:$A$800,0))-1,""))</f>
        <v/>
      </c>
      <c r="E118" s="115">
        <f>IF(B118="","",IFERROR(B118/INDEX($B$2:$B$800,MATCH(DATE(YEAR(A118)-1,MONTH(A118),1),$A$2:$A$800,0))-1,""))</f>
        <v/>
      </c>
    </row>
    <row r="119">
      <c r="A119" s="114" t="n">
        <v>38108</v>
      </c>
      <c r="B119" s="48" t="n">
        <v>289.317</v>
      </c>
      <c r="C119" s="115">
        <f>IF(OR(B119="",B118=""),"",B119/B118-1)</f>
        <v/>
      </c>
      <c r="D119" s="115">
        <f>IF(B119="","",IFERROR(B119/INDEX($B$2:$B$800,MATCH(DATE(YEAR(A119)-1,12,1),$A$2:$A$800,0))-1,""))</f>
        <v/>
      </c>
      <c r="E119" s="115">
        <f>IF(B119="","",IFERROR(B119/INDEX($B$2:$B$800,MATCH(DATE(YEAR(A119)-1,MONTH(A119),1),$A$2:$A$800,0))-1,""))</f>
        <v/>
      </c>
    </row>
    <row r="120">
      <c r="A120" s="114" t="n">
        <v>38139</v>
      </c>
      <c r="B120" s="48" t="n">
        <v>291.348</v>
      </c>
      <c r="C120" s="115">
        <f>IF(OR(B120="",B119=""),"",B120/B119-1)</f>
        <v/>
      </c>
      <c r="D120" s="115">
        <f>IF(B120="","",IFERROR(B120/INDEX($B$2:$B$800,MATCH(DATE(YEAR(A120)-1,12,1),$A$2:$A$800,0))-1,""))</f>
        <v/>
      </c>
      <c r="E120" s="115">
        <f>IF(B120="","",IFERROR(B120/INDEX($B$2:$B$800,MATCH(DATE(YEAR(A120)-1,MONTH(A120),1),$A$2:$A$800,0))-1,""))</f>
        <v/>
      </c>
    </row>
    <row r="121">
      <c r="A121" s="114" t="n">
        <v>38169</v>
      </c>
      <c r="B121" s="48" t="n">
        <v>294.625</v>
      </c>
      <c r="C121" s="115">
        <f>IF(OR(B121="",B120=""),"",B121/B120-1)</f>
        <v/>
      </c>
      <c r="D121" s="115">
        <f>IF(B121="","",IFERROR(B121/INDEX($B$2:$B$800,MATCH(DATE(YEAR(A121)-1,12,1),$A$2:$A$800,0))-1,""))</f>
        <v/>
      </c>
      <c r="E121" s="115">
        <f>IF(B121="","",IFERROR(B121/INDEX($B$2:$B$800,MATCH(DATE(YEAR(A121)-1,MONTH(A121),1),$A$2:$A$800,0))-1,""))</f>
        <v/>
      </c>
    </row>
    <row r="122">
      <c r="A122" s="114" t="n">
        <v>38200</v>
      </c>
      <c r="B122" s="48" t="n">
        <v>297.003</v>
      </c>
      <c r="C122" s="115">
        <f>IF(OR(B122="",B121=""),"",B122/B121-1)</f>
        <v/>
      </c>
      <c r="D122" s="115">
        <f>IF(B122="","",IFERROR(B122/INDEX($B$2:$B$800,MATCH(DATE(YEAR(A122)-1,12,1),$A$2:$A$800,0))-1,""))</f>
        <v/>
      </c>
      <c r="E122" s="115">
        <f>IF(B122="","",IFERROR(B122/INDEX($B$2:$B$800,MATCH(DATE(YEAR(A122)-1,MONTH(A122),1),$A$2:$A$800,0))-1,""))</f>
        <v/>
      </c>
    </row>
    <row r="123">
      <c r="A123" s="114" t="n">
        <v>38231</v>
      </c>
      <c r="B123" s="48" t="n">
        <v>298.722</v>
      </c>
      <c r="C123" s="115">
        <f>IF(OR(B123="",B122=""),"",B123/B122-1)</f>
        <v/>
      </c>
      <c r="D123" s="115">
        <f>IF(B123="","",IFERROR(B123/INDEX($B$2:$B$800,MATCH(DATE(YEAR(A123)-1,12,1),$A$2:$A$800,0))-1,""))</f>
        <v/>
      </c>
      <c r="E123" s="115">
        <f>IF(B123="","",IFERROR(B123/INDEX($B$2:$B$800,MATCH(DATE(YEAR(A123)-1,MONTH(A123),1),$A$2:$A$800,0))-1,""))</f>
        <v/>
      </c>
    </row>
    <row r="124">
      <c r="A124" s="114" t="n">
        <v>38261</v>
      </c>
      <c r="B124" s="48" t="n">
        <v>302.275</v>
      </c>
      <c r="C124" s="115">
        <f>IF(OR(B124="",B123=""),"",B124/B123-1)</f>
        <v/>
      </c>
      <c r="D124" s="115">
        <f>IF(B124="","",IFERROR(B124/INDEX($B$2:$B$800,MATCH(DATE(YEAR(A124)-1,12,1),$A$2:$A$800,0))-1,""))</f>
        <v/>
      </c>
      <c r="E124" s="115">
        <f>IF(B124="","",IFERROR(B124/INDEX($B$2:$B$800,MATCH(DATE(YEAR(A124)-1,MONTH(A124),1),$A$2:$A$800,0))-1,""))</f>
        <v/>
      </c>
    </row>
    <row r="125">
      <c r="A125" s="114" t="n">
        <v>38292</v>
      </c>
      <c r="B125" s="48" t="n">
        <v>304.429</v>
      </c>
      <c r="C125" s="115">
        <f>IF(OR(B125="",B124=""),"",B125/B124-1)</f>
        <v/>
      </c>
      <c r="D125" s="115">
        <f>IF(B125="","",IFERROR(B125/INDEX($B$2:$B$800,MATCH(DATE(YEAR(A125)-1,12,1),$A$2:$A$800,0))-1,""))</f>
        <v/>
      </c>
      <c r="E125" s="115">
        <f>IF(B125="","",IFERROR(B125/INDEX($B$2:$B$800,MATCH(DATE(YEAR(A125)-1,MONTH(A125),1),$A$2:$A$800,0))-1,""))</f>
        <v/>
      </c>
    </row>
    <row r="126">
      <c r="A126" s="114" t="n">
        <v>38322</v>
      </c>
      <c r="B126" s="48" t="n">
        <v>305.974</v>
      </c>
      <c r="C126" s="115">
        <f>IF(OR(B126="",B125=""),"",B126/B125-1)</f>
        <v/>
      </c>
      <c r="D126" s="115">
        <f>IF(B126="","",IFERROR(B126/INDEX($B$2:$B$800,MATCH(DATE(YEAR(A126)-1,12,1),$A$2:$A$800,0))-1,""))</f>
        <v/>
      </c>
      <c r="E126" s="115">
        <f>IF(B126="","",IFERROR(B126/INDEX($B$2:$B$800,MATCH(DATE(YEAR(A126)-1,MONTH(A126),1),$A$2:$A$800,0))-1,""))</f>
        <v/>
      </c>
    </row>
    <row r="127">
      <c r="A127" s="114" t="n">
        <v>38353</v>
      </c>
      <c r="B127" s="48" t="n">
        <v>308.284</v>
      </c>
      <c r="C127" s="115">
        <f>IF(OR(B127="",B126=""),"",B127/B126-1)</f>
        <v/>
      </c>
      <c r="D127" s="115">
        <f>IF(B127="","",IFERROR(B127/INDEX($B$2:$B$800,MATCH(DATE(YEAR(A127)-1,12,1),$A$2:$A$800,0))-1,""))</f>
        <v/>
      </c>
      <c r="E127" s="115">
        <f>IF(B127="","",IFERROR(B127/INDEX($B$2:$B$800,MATCH(DATE(YEAR(A127)-1,MONTH(A127),1),$A$2:$A$800,0))-1,""))</f>
        <v/>
      </c>
    </row>
    <row r="128">
      <c r="A128" s="114" t="n">
        <v>38384</v>
      </c>
      <c r="B128" s="48" t="n">
        <v>309.646</v>
      </c>
      <c r="C128" s="115">
        <f>IF(OR(B128="",B127=""),"",B128/B127-1)</f>
        <v/>
      </c>
      <c r="D128" s="115">
        <f>IF(B128="","",IFERROR(B128/INDEX($B$2:$B$800,MATCH(DATE(YEAR(A128)-1,12,1),$A$2:$A$800,0))-1,""))</f>
        <v/>
      </c>
      <c r="E128" s="115">
        <f>IF(B128="","",IFERROR(B128/INDEX($B$2:$B$800,MATCH(DATE(YEAR(A128)-1,MONTH(A128),1),$A$2:$A$800,0))-1,""))</f>
        <v/>
      </c>
    </row>
    <row r="129">
      <c r="A129" s="114" t="n">
        <v>38412</v>
      </c>
      <c r="B129" s="48" t="n">
        <v>311.733</v>
      </c>
      <c r="C129" s="115">
        <f>IF(OR(B129="",B128=""),"",B129/B128-1)</f>
        <v/>
      </c>
      <c r="D129" s="115">
        <f>IF(B129="","",IFERROR(B129/INDEX($B$2:$B$800,MATCH(DATE(YEAR(A129)-1,12,1),$A$2:$A$800,0))-1,""))</f>
        <v/>
      </c>
      <c r="E129" s="115">
        <f>IF(B129="","",IFERROR(B129/INDEX($B$2:$B$800,MATCH(DATE(YEAR(A129)-1,MONTH(A129),1),$A$2:$A$800,0))-1,""))</f>
        <v/>
      </c>
    </row>
    <row r="130">
      <c r="A130" s="114" t="n">
        <v>38443</v>
      </c>
      <c r="B130" s="48" t="n">
        <v>313.977</v>
      </c>
      <c r="C130" s="115">
        <f>IF(OR(B130="",B129=""),"",B130/B129-1)</f>
        <v/>
      </c>
      <c r="D130" s="115">
        <f>IF(B130="","",IFERROR(B130/INDEX($B$2:$B$800,MATCH(DATE(YEAR(A130)-1,12,1),$A$2:$A$800,0))-1,""))</f>
        <v/>
      </c>
      <c r="E130" s="115">
        <f>IF(B130="","",IFERROR(B130/INDEX($B$2:$B$800,MATCH(DATE(YEAR(A130)-1,MONTH(A130),1),$A$2:$A$800,0))-1,""))</f>
        <v/>
      </c>
    </row>
    <row r="131">
      <c r="A131" s="114" t="n">
        <v>38473</v>
      </c>
      <c r="B131" s="48" t="n">
        <v>320.524</v>
      </c>
      <c r="C131" s="115">
        <f>IF(OR(B131="",B130=""),"",B131/B130-1)</f>
        <v/>
      </c>
      <c r="D131" s="115">
        <f>IF(B131="","",IFERROR(B131/INDEX($B$2:$B$800,MATCH(DATE(YEAR(A131)-1,12,1),$A$2:$A$800,0))-1,""))</f>
        <v/>
      </c>
      <c r="E131" s="115">
        <f>IF(B131="","",IFERROR(B131/INDEX($B$2:$B$800,MATCH(DATE(YEAR(A131)-1,MONTH(A131),1),$A$2:$A$800,0))-1,""))</f>
        <v/>
      </c>
    </row>
    <row r="132">
      <c r="A132" s="114" t="n">
        <v>38504</v>
      </c>
      <c r="B132" s="48" t="n">
        <v>322.974</v>
      </c>
      <c r="C132" s="115">
        <f>IF(OR(B132="",B131=""),"",B132/B131-1)</f>
        <v/>
      </c>
      <c r="D132" s="115">
        <f>IF(B132="","",IFERROR(B132/INDEX($B$2:$B$800,MATCH(DATE(YEAR(A132)-1,12,1),$A$2:$A$800,0))-1,""))</f>
        <v/>
      </c>
      <c r="E132" s="115">
        <f>IF(B132="","",IFERROR(B132/INDEX($B$2:$B$800,MATCH(DATE(YEAR(A132)-1,MONTH(A132),1),$A$2:$A$800,0))-1,""))</f>
        <v/>
      </c>
    </row>
    <row r="133">
      <c r="A133" s="114" t="n">
        <v>38534</v>
      </c>
      <c r="B133" s="48" t="n">
        <v>323.332</v>
      </c>
      <c r="C133" s="115">
        <f>IF(OR(B133="",B132=""),"",B133/B132-1)</f>
        <v/>
      </c>
      <c r="D133" s="115">
        <f>IF(B133="","",IFERROR(B133/INDEX($B$2:$B$800,MATCH(DATE(YEAR(A133)-1,12,1),$A$2:$A$800,0))-1,""))</f>
        <v/>
      </c>
      <c r="E133" s="115">
        <f>IF(B133="","",IFERROR(B133/INDEX($B$2:$B$800,MATCH(DATE(YEAR(A133)-1,MONTH(A133),1),$A$2:$A$800,0))-1,""))</f>
        <v/>
      </c>
    </row>
    <row r="134">
      <c r="A134" s="114" t="n">
        <v>38565</v>
      </c>
      <c r="B134" s="48" t="n">
        <v>323.382</v>
      </c>
      <c r="C134" s="115">
        <f>IF(OR(B134="",B133=""),"",B134/B133-1)</f>
        <v/>
      </c>
      <c r="D134" s="115">
        <f>IF(B134="","",IFERROR(B134/INDEX($B$2:$B$800,MATCH(DATE(YEAR(A134)-1,12,1),$A$2:$A$800,0))-1,""))</f>
        <v/>
      </c>
      <c r="E134" s="115">
        <f>IF(B134="","",IFERROR(B134/INDEX($B$2:$B$800,MATCH(DATE(YEAR(A134)-1,MONTH(A134),1),$A$2:$A$800,0))-1,""))</f>
        <v/>
      </c>
    </row>
    <row r="135">
      <c r="A135" s="114" t="n">
        <v>38596</v>
      </c>
      <c r="B135" s="48" t="n">
        <v>324.164</v>
      </c>
      <c r="C135" s="115">
        <f>IF(OR(B135="",B134=""),"",B135/B134-1)</f>
        <v/>
      </c>
      <c r="D135" s="115">
        <f>IF(B135="","",IFERROR(B135/INDEX($B$2:$B$800,MATCH(DATE(YEAR(A135)-1,12,1),$A$2:$A$800,0))-1,""))</f>
        <v/>
      </c>
      <c r="E135" s="115">
        <f>IF(B135="","",IFERROR(B135/INDEX($B$2:$B$800,MATCH(DATE(YEAR(A135)-1,MONTH(A135),1),$A$2:$A$800,0))-1,""))</f>
        <v/>
      </c>
    </row>
    <row r="136">
      <c r="A136" s="114" t="n">
        <v>38626</v>
      </c>
      <c r="B136" s="48" t="n">
        <v>324.782</v>
      </c>
      <c r="C136" s="115">
        <f>IF(OR(B136="",B135=""),"",B136/B135-1)</f>
        <v/>
      </c>
      <c r="D136" s="115">
        <f>IF(B136="","",IFERROR(B136/INDEX($B$2:$B$800,MATCH(DATE(YEAR(A136)-1,12,1),$A$2:$A$800,0))-1,""))</f>
        <v/>
      </c>
      <c r="E136" s="115">
        <f>IF(B136="","",IFERROR(B136/INDEX($B$2:$B$800,MATCH(DATE(YEAR(A136)-1,MONTH(A136),1),$A$2:$A$800,0))-1,""))</f>
        <v/>
      </c>
    </row>
    <row r="137">
      <c r="A137" s="114" t="n">
        <v>38657</v>
      </c>
      <c r="B137" s="48" t="n">
        <v>325.703</v>
      </c>
      <c r="C137" s="115">
        <f>IF(OR(B137="",B136=""),"",B137/B136-1)</f>
        <v/>
      </c>
      <c r="D137" s="115">
        <f>IF(B137="","",IFERROR(B137/INDEX($B$2:$B$800,MATCH(DATE(YEAR(A137)-1,12,1),$A$2:$A$800,0))-1,""))</f>
        <v/>
      </c>
      <c r="E137" s="115">
        <f>IF(B137="","",IFERROR(B137/INDEX($B$2:$B$800,MATCH(DATE(YEAR(A137)-1,MONTH(A137),1),$A$2:$A$800,0))-1,""))</f>
        <v/>
      </c>
    </row>
    <row r="138">
      <c r="A138" s="114" t="n">
        <v>38687</v>
      </c>
      <c r="B138" s="48" t="n">
        <v>326.915</v>
      </c>
      <c r="C138" s="115">
        <f>IF(OR(B138="",B137=""),"",B138/B137-1)</f>
        <v/>
      </c>
      <c r="D138" s="115">
        <f>IF(B138="","",IFERROR(B138/INDEX($B$2:$B$800,MATCH(DATE(YEAR(A138)-1,12,1),$A$2:$A$800,0))-1,""))</f>
        <v/>
      </c>
      <c r="E138" s="115">
        <f>IF(B138="","",IFERROR(B138/INDEX($B$2:$B$800,MATCH(DATE(YEAR(A138)-1,MONTH(A138),1),$A$2:$A$800,0))-1,""))</f>
        <v/>
      </c>
    </row>
    <row r="139">
      <c r="A139" s="114" t="n">
        <v>38718</v>
      </c>
      <c r="B139" s="48" t="n">
        <v>328.042</v>
      </c>
      <c r="C139" s="115">
        <f>IF(OR(B139="",B138=""),"",B139/B138-1)</f>
        <v/>
      </c>
      <c r="D139" s="115">
        <f>IF(B139="","",IFERROR(B139/INDEX($B$2:$B$800,MATCH(DATE(YEAR(A139)-1,12,1),$A$2:$A$800,0))-1,""))</f>
        <v/>
      </c>
      <c r="E139" s="115">
        <f>IF(B139="","",IFERROR(B139/INDEX($B$2:$B$800,MATCH(DATE(YEAR(A139)-1,MONTH(A139),1),$A$2:$A$800,0))-1,""))</f>
        <v/>
      </c>
    </row>
    <row r="140">
      <c r="A140" s="114" t="n">
        <v>38749</v>
      </c>
      <c r="B140" s="48" t="n">
        <v>328.651</v>
      </c>
      <c r="C140" s="115">
        <f>IF(OR(B140="",B139=""),"",B140/B139-1)</f>
        <v/>
      </c>
      <c r="D140" s="115">
        <f>IF(B140="","",IFERROR(B140/INDEX($B$2:$B$800,MATCH(DATE(YEAR(A140)-1,12,1),$A$2:$A$800,0))-1,""))</f>
        <v/>
      </c>
      <c r="E140" s="115">
        <f>IF(B140="","",IFERROR(B140/INDEX($B$2:$B$800,MATCH(DATE(YEAR(A140)-1,MONTH(A140),1),$A$2:$A$800,0))-1,""))</f>
        <v/>
      </c>
    </row>
    <row r="141">
      <c r="A141" s="114" t="n">
        <v>38777</v>
      </c>
      <c r="B141" s="48" t="n">
        <v>329.32</v>
      </c>
      <c r="C141" s="115">
        <f>IF(OR(B141="",B140=""),"",B141/B140-1)</f>
        <v/>
      </c>
      <c r="D141" s="115">
        <f>IF(B141="","",IFERROR(B141/INDEX($B$2:$B$800,MATCH(DATE(YEAR(A141)-1,12,1),$A$2:$A$800,0))-1,""))</f>
        <v/>
      </c>
      <c r="E141" s="115">
        <f>IF(B141="","",IFERROR(B141/INDEX($B$2:$B$800,MATCH(DATE(YEAR(A141)-1,MONTH(A141),1),$A$2:$A$800,0))-1,""))</f>
        <v/>
      </c>
    </row>
    <row r="142">
      <c r="A142" s="114" t="n">
        <v>38808</v>
      </c>
      <c r="B142" s="48" t="n">
        <v>330.501</v>
      </c>
      <c r="C142" s="115">
        <f>IF(OR(B142="",B141=""),"",B142/B141-1)</f>
        <v/>
      </c>
      <c r="D142" s="115">
        <f>IF(B142="","",IFERROR(B142/INDEX($B$2:$B$800,MATCH(DATE(YEAR(A142)-1,12,1),$A$2:$A$800,0))-1,""))</f>
        <v/>
      </c>
      <c r="E142" s="115">
        <f>IF(B142="","",IFERROR(B142/INDEX($B$2:$B$800,MATCH(DATE(YEAR(A142)-1,MONTH(A142),1),$A$2:$A$800,0))-1,""))</f>
        <v/>
      </c>
    </row>
    <row r="143">
      <c r="A143" s="114" t="n">
        <v>38838</v>
      </c>
      <c r="B143" s="48" t="n">
        <v>334.867</v>
      </c>
      <c r="C143" s="115">
        <f>IF(OR(B143="",B142=""),"",B143/B142-1)</f>
        <v/>
      </c>
      <c r="D143" s="115">
        <f>IF(B143="","",IFERROR(B143/INDEX($B$2:$B$800,MATCH(DATE(YEAR(A143)-1,12,1),$A$2:$A$800,0))-1,""))</f>
        <v/>
      </c>
      <c r="E143" s="115">
        <f>IF(B143="","",IFERROR(B143/INDEX($B$2:$B$800,MATCH(DATE(YEAR(A143)-1,MONTH(A143),1),$A$2:$A$800,0))-1,""))</f>
        <v/>
      </c>
    </row>
    <row r="144">
      <c r="A144" s="114" t="n">
        <v>38869</v>
      </c>
      <c r="B144" s="48" t="n">
        <v>337.892</v>
      </c>
      <c r="C144" s="115">
        <f>IF(OR(B144="",B143=""),"",B144/B143-1)</f>
        <v/>
      </c>
      <c r="D144" s="115">
        <f>IF(B144="","",IFERROR(B144/INDEX($B$2:$B$800,MATCH(DATE(YEAR(A144)-1,12,1),$A$2:$A$800,0))-1,""))</f>
        <v/>
      </c>
      <c r="E144" s="115">
        <f>IF(B144="","",IFERROR(B144/INDEX($B$2:$B$800,MATCH(DATE(YEAR(A144)-1,MONTH(A144),1),$A$2:$A$800,0))-1,""))</f>
        <v/>
      </c>
    </row>
    <row r="145">
      <c r="A145" s="114" t="n">
        <v>38899</v>
      </c>
      <c r="B145" s="48" t="n">
        <v>339.484</v>
      </c>
      <c r="C145" s="115">
        <f>IF(OR(B145="",B144=""),"",B145/B144-1)</f>
        <v/>
      </c>
      <c r="D145" s="115">
        <f>IF(B145="","",IFERROR(B145/INDEX($B$2:$B$800,MATCH(DATE(YEAR(A145)-1,12,1),$A$2:$A$800,0))-1,""))</f>
        <v/>
      </c>
      <c r="E145" s="115">
        <f>IF(B145="","",IFERROR(B145/INDEX($B$2:$B$800,MATCH(DATE(YEAR(A145)-1,MONTH(A145),1),$A$2:$A$800,0))-1,""))</f>
        <v/>
      </c>
    </row>
    <row r="146">
      <c r="A146" s="114" t="n">
        <v>38930</v>
      </c>
      <c r="B146" s="48" t="n">
        <v>340.283</v>
      </c>
      <c r="C146" s="115">
        <f>IF(OR(B146="",B145=""),"",B146/B145-1)</f>
        <v/>
      </c>
      <c r="D146" s="115">
        <f>IF(B146="","",IFERROR(B146/INDEX($B$2:$B$800,MATCH(DATE(YEAR(A146)-1,12,1),$A$2:$A$800,0))-1,""))</f>
        <v/>
      </c>
      <c r="E146" s="115">
        <f>IF(B146="","",IFERROR(B146/INDEX($B$2:$B$800,MATCH(DATE(YEAR(A146)-1,MONTH(A146),1),$A$2:$A$800,0))-1,""))</f>
        <v/>
      </c>
    </row>
    <row r="147">
      <c r="A147" s="114" t="n">
        <v>38961</v>
      </c>
      <c r="B147" s="48" t="n">
        <v>340.67</v>
      </c>
      <c r="C147" s="115">
        <f>IF(OR(B147="",B146=""),"",B147/B146-1)</f>
        <v/>
      </c>
      <c r="D147" s="115">
        <f>IF(B147="","",IFERROR(B147/INDEX($B$2:$B$800,MATCH(DATE(YEAR(A147)-1,12,1),$A$2:$A$800,0))-1,""))</f>
        <v/>
      </c>
      <c r="E147" s="115">
        <f>IF(B147="","",IFERROR(B147/INDEX($B$2:$B$800,MATCH(DATE(YEAR(A147)-1,MONTH(A147),1),$A$2:$A$800,0))-1,""))</f>
        <v/>
      </c>
    </row>
    <row r="148">
      <c r="A148" s="114" t="n">
        <v>38991</v>
      </c>
      <c r="B148" s="48" t="n">
        <v>341.369</v>
      </c>
      <c r="C148" s="115">
        <f>IF(OR(B148="",B147=""),"",B148/B147-1)</f>
        <v/>
      </c>
      <c r="D148" s="115">
        <f>IF(B148="","",IFERROR(B148/INDEX($B$2:$B$800,MATCH(DATE(YEAR(A148)-1,12,1),$A$2:$A$800,0))-1,""))</f>
        <v/>
      </c>
      <c r="E148" s="115">
        <f>IF(B148="","",IFERROR(B148/INDEX($B$2:$B$800,MATCH(DATE(YEAR(A148)-1,MONTH(A148),1),$A$2:$A$800,0))-1,""))</f>
        <v/>
      </c>
    </row>
    <row r="149">
      <c r="A149" s="114" t="n">
        <v>39022</v>
      </c>
      <c r="B149" s="48" t="n">
        <v>342.159</v>
      </c>
      <c r="C149" s="115">
        <f>IF(OR(B149="",B148=""),"",B149/B148-1)</f>
        <v/>
      </c>
      <c r="D149" s="115">
        <f>IF(B149="","",IFERROR(B149/INDEX($B$2:$B$800,MATCH(DATE(YEAR(A149)-1,12,1),$A$2:$A$800,0))-1,""))</f>
        <v/>
      </c>
      <c r="E149" s="115">
        <f>IF(B149="","",IFERROR(B149/INDEX($B$2:$B$800,MATCH(DATE(YEAR(A149)-1,MONTH(A149),1),$A$2:$A$800,0))-1,""))</f>
        <v/>
      </c>
    </row>
    <row r="150">
      <c r="A150" s="114" t="n">
        <v>39052</v>
      </c>
      <c r="B150" s="48" t="n">
        <v>343.401</v>
      </c>
      <c r="C150" s="115">
        <f>IF(OR(B150="",B149=""),"",B150/B149-1)</f>
        <v/>
      </c>
      <c r="D150" s="115">
        <f>IF(B150="","",IFERROR(B150/INDEX($B$2:$B$800,MATCH(DATE(YEAR(A150)-1,12,1),$A$2:$A$800,0))-1,""))</f>
        <v/>
      </c>
      <c r="E150" s="115">
        <f>IF(B150="","",IFERROR(B150/INDEX($B$2:$B$800,MATCH(DATE(YEAR(A150)-1,MONTH(A150),1),$A$2:$A$800,0))-1,""))</f>
        <v/>
      </c>
    </row>
    <row r="151">
      <c r="A151" s="114" t="n">
        <v>39083</v>
      </c>
      <c r="B151" s="48" t="n">
        <v>344.943</v>
      </c>
      <c r="C151" s="115">
        <f>IF(OR(B151="",B150=""),"",B151/B150-1)</f>
        <v/>
      </c>
      <c r="D151" s="115">
        <f>IF(B151="","",IFERROR(B151/INDEX($B$2:$B$800,MATCH(DATE(YEAR(A151)-1,12,1),$A$2:$A$800,0))-1,""))</f>
        <v/>
      </c>
      <c r="E151" s="115">
        <f>IF(B151="","",IFERROR(B151/INDEX($B$2:$B$800,MATCH(DATE(YEAR(A151)-1,MONTH(A151),1),$A$2:$A$800,0))-1,""))</f>
        <v/>
      </c>
    </row>
    <row r="152">
      <c r="A152" s="114" t="n">
        <v>39114</v>
      </c>
      <c r="B152" s="48" t="n">
        <v>345.682</v>
      </c>
      <c r="C152" s="115">
        <f>IF(OR(B152="",B151=""),"",B152/B151-1)</f>
        <v/>
      </c>
      <c r="D152" s="115">
        <f>IF(B152="","",IFERROR(B152/INDEX($B$2:$B$800,MATCH(DATE(YEAR(A152)-1,12,1),$A$2:$A$800,0))-1,""))</f>
        <v/>
      </c>
      <c r="E152" s="115">
        <f>IF(B152="","",IFERROR(B152/INDEX($B$2:$B$800,MATCH(DATE(YEAR(A152)-1,MONTH(A152),1),$A$2:$A$800,0))-1,""))</f>
        <v/>
      </c>
    </row>
    <row r="153">
      <c r="A153" s="114" t="n">
        <v>39142</v>
      </c>
      <c r="B153" s="48" t="n">
        <v>346.617</v>
      </c>
      <c r="C153" s="115">
        <f>IF(OR(B153="",B152=""),"",B153/B152-1)</f>
        <v/>
      </c>
      <c r="D153" s="115">
        <f>IF(B153="","",IFERROR(B153/INDEX($B$2:$B$800,MATCH(DATE(YEAR(A153)-1,12,1),$A$2:$A$800,0))-1,""))</f>
        <v/>
      </c>
      <c r="E153" s="115">
        <f>IF(B153="","",IFERROR(B153/INDEX($B$2:$B$800,MATCH(DATE(YEAR(A153)-1,MONTH(A153),1),$A$2:$A$800,0))-1,""))</f>
        <v/>
      </c>
    </row>
    <row r="154">
      <c r="A154" s="114" t="n">
        <v>39173</v>
      </c>
      <c r="B154" s="48" t="n">
        <v>348.194</v>
      </c>
      <c r="C154" s="115">
        <f>IF(OR(B154="",B153=""),"",B154/B153-1)</f>
        <v/>
      </c>
      <c r="D154" s="115">
        <f>IF(B154="","",IFERROR(B154/INDEX($B$2:$B$800,MATCH(DATE(YEAR(A154)-1,12,1),$A$2:$A$800,0))-1,""))</f>
        <v/>
      </c>
      <c r="E154" s="115">
        <f>IF(B154="","",IFERROR(B154/INDEX($B$2:$B$800,MATCH(DATE(YEAR(A154)-1,MONTH(A154),1),$A$2:$A$800,0))-1,""))</f>
        <v/>
      </c>
    </row>
    <row r="155">
      <c r="A155" s="114" t="n">
        <v>39203</v>
      </c>
      <c r="B155" s="48" t="n">
        <v>352.204</v>
      </c>
      <c r="C155" s="115">
        <f>IF(OR(B155="",B154=""),"",B155/B154-1)</f>
        <v/>
      </c>
      <c r="D155" s="115">
        <f>IF(B155="","",IFERROR(B155/INDEX($B$2:$B$800,MATCH(DATE(YEAR(A155)-1,12,1),$A$2:$A$800,0))-1,""))</f>
        <v/>
      </c>
      <c r="E155" s="115">
        <f>IF(B155="","",IFERROR(B155/INDEX($B$2:$B$800,MATCH(DATE(YEAR(A155)-1,MONTH(A155),1),$A$2:$A$800,0))-1,""))</f>
        <v/>
      </c>
    </row>
    <row r="156">
      <c r="A156" s="114" t="n">
        <v>39234</v>
      </c>
      <c r="B156" s="48" t="n">
        <v>355.456</v>
      </c>
      <c r="C156" s="115">
        <f>IF(OR(B156="",B155=""),"",B156/B155-1)</f>
        <v/>
      </c>
      <c r="D156" s="115">
        <f>IF(B156="","",IFERROR(B156/INDEX($B$2:$B$800,MATCH(DATE(YEAR(A156)-1,12,1),$A$2:$A$800,0))-1,""))</f>
        <v/>
      </c>
      <c r="E156" s="115">
        <f>IF(B156="","",IFERROR(B156/INDEX($B$2:$B$800,MATCH(DATE(YEAR(A156)-1,MONTH(A156),1),$A$2:$A$800,0))-1,""))</f>
        <v/>
      </c>
    </row>
    <row r="157">
      <c r="A157" s="114" t="n">
        <v>39264</v>
      </c>
      <c r="B157" s="48" t="n">
        <v>356.545</v>
      </c>
      <c r="C157" s="115">
        <f>IF(OR(B157="",B156=""),"",B157/B156-1)</f>
        <v/>
      </c>
      <c r="D157" s="115">
        <f>IF(B157="","",IFERROR(B157/INDEX($B$2:$B$800,MATCH(DATE(YEAR(A157)-1,12,1),$A$2:$A$800,0))-1,""))</f>
        <v/>
      </c>
      <c r="E157" s="115">
        <f>IF(B157="","",IFERROR(B157/INDEX($B$2:$B$800,MATCH(DATE(YEAR(A157)-1,MONTH(A157),1),$A$2:$A$800,0))-1,""))</f>
        <v/>
      </c>
    </row>
    <row r="158">
      <c r="A158" s="114" t="n">
        <v>39295</v>
      </c>
      <c r="B158" s="48" t="n">
        <v>357.467</v>
      </c>
      <c r="C158" s="115">
        <f>IF(OR(B158="",B157=""),"",B158/B157-1)</f>
        <v/>
      </c>
      <c r="D158" s="115">
        <f>IF(B158="","",IFERROR(B158/INDEX($B$2:$B$800,MATCH(DATE(YEAR(A158)-1,12,1),$A$2:$A$800,0))-1,""))</f>
        <v/>
      </c>
      <c r="E158" s="115">
        <f>IF(B158="","",IFERROR(B158/INDEX($B$2:$B$800,MATCH(DATE(YEAR(A158)-1,MONTH(A158),1),$A$2:$A$800,0))-1,""))</f>
        <v/>
      </c>
    </row>
    <row r="159">
      <c r="A159" s="114" t="n">
        <v>39326</v>
      </c>
      <c r="B159" s="48" t="n">
        <v>359.276</v>
      </c>
      <c r="C159" s="115">
        <f>IF(OR(B159="",B158=""),"",B159/B158-1)</f>
        <v/>
      </c>
      <c r="D159" s="115">
        <f>IF(B159="","",IFERROR(B159/INDEX($B$2:$B$800,MATCH(DATE(YEAR(A159)-1,12,1),$A$2:$A$800,0))-1,""))</f>
        <v/>
      </c>
      <c r="E159" s="115">
        <f>IF(B159="","",IFERROR(B159/INDEX($B$2:$B$800,MATCH(DATE(YEAR(A159)-1,MONTH(A159),1),$A$2:$A$800,0))-1,""))</f>
        <v/>
      </c>
    </row>
    <row r="160">
      <c r="A160" s="114" t="n">
        <v>39356</v>
      </c>
      <c r="B160" s="48" t="n">
        <v>361.102</v>
      </c>
      <c r="C160" s="115">
        <f>IF(OR(B160="",B159=""),"",B160/B159-1)</f>
        <v/>
      </c>
      <c r="D160" s="115">
        <f>IF(B160="","",IFERROR(B160/INDEX($B$2:$B$800,MATCH(DATE(YEAR(A160)-1,12,1),$A$2:$A$800,0))-1,""))</f>
        <v/>
      </c>
      <c r="E160" s="115">
        <f>IF(B160="","",IFERROR(B160/INDEX($B$2:$B$800,MATCH(DATE(YEAR(A160)-1,MONTH(A160),1),$A$2:$A$800,0))-1,""))</f>
        <v/>
      </c>
    </row>
    <row r="161">
      <c r="A161" s="114" t="n">
        <v>39387</v>
      </c>
      <c r="B161" s="48" t="n">
        <v>362.403</v>
      </c>
      <c r="C161" s="115">
        <f>IF(OR(B161="",B160=""),"",B161/B160-1)</f>
        <v/>
      </c>
      <c r="D161" s="115">
        <f>IF(B161="","",IFERROR(B161/INDEX($B$2:$B$800,MATCH(DATE(YEAR(A161)-1,12,1),$A$2:$A$800,0))-1,""))</f>
        <v/>
      </c>
      <c r="E161" s="115">
        <f>IF(B161="","",IFERROR(B161/INDEX($B$2:$B$800,MATCH(DATE(YEAR(A161)-1,MONTH(A161),1),$A$2:$A$800,0))-1,""))</f>
        <v/>
      </c>
    </row>
    <row r="162">
      <c r="A162" s="114" t="n">
        <v>39417</v>
      </c>
      <c r="B162" s="48" t="n">
        <v>364.525</v>
      </c>
      <c r="C162" s="115">
        <f>IF(OR(B162="",B161=""),"",B162/B161-1)</f>
        <v/>
      </c>
      <c r="D162" s="115">
        <f>IF(B162="","",IFERROR(B162/INDEX($B$2:$B$800,MATCH(DATE(YEAR(A162)-1,12,1),$A$2:$A$800,0))-1,""))</f>
        <v/>
      </c>
      <c r="E162" s="115">
        <f>IF(B162="","",IFERROR(B162/INDEX($B$2:$B$800,MATCH(DATE(YEAR(A162)-1,MONTH(A162),1),$A$2:$A$800,0))-1,""))</f>
        <v/>
      </c>
    </row>
    <row r="163">
      <c r="A163" s="114" t="n">
        <v>39448</v>
      </c>
      <c r="B163" s="48" t="n">
        <v>365.906</v>
      </c>
      <c r="C163" s="115">
        <f>IF(OR(B163="",B162=""),"",B163/B162-1)</f>
        <v/>
      </c>
      <c r="D163" s="115">
        <f>IF(B163="","",IFERROR(B163/INDEX($B$2:$B$800,MATCH(DATE(YEAR(A163)-1,12,1),$A$2:$A$800,0))-1,""))</f>
        <v/>
      </c>
      <c r="E163" s="115">
        <f>IF(B163="","",IFERROR(B163/INDEX($B$2:$B$800,MATCH(DATE(YEAR(A163)-1,MONTH(A163),1),$A$2:$A$800,0))-1,""))</f>
        <v/>
      </c>
    </row>
    <row r="164">
      <c r="A164" s="114" t="n">
        <v>39479</v>
      </c>
      <c r="B164" s="48" t="n">
        <v>367.382</v>
      </c>
      <c r="C164" s="115">
        <f>IF(OR(B164="",B163=""),"",B164/B163-1)</f>
        <v/>
      </c>
      <c r="D164" s="115">
        <f>IF(B164="","",IFERROR(B164/INDEX($B$2:$B$800,MATCH(DATE(YEAR(A164)-1,12,1),$A$2:$A$800,0))-1,""))</f>
        <v/>
      </c>
      <c r="E164" s="115">
        <f>IF(B164="","",IFERROR(B164/INDEX($B$2:$B$800,MATCH(DATE(YEAR(A164)-1,MONTH(A164),1),$A$2:$A$800,0))-1,""))</f>
        <v/>
      </c>
    </row>
    <row r="165">
      <c r="A165" s="114" t="n">
        <v>39508</v>
      </c>
      <c r="B165" s="48" t="n">
        <v>369.812</v>
      </c>
      <c r="C165" s="115">
        <f>IF(OR(B165="",B164=""),"",B165/B164-1)</f>
        <v/>
      </c>
      <c r="D165" s="115">
        <f>IF(B165="","",IFERROR(B165/INDEX($B$2:$B$800,MATCH(DATE(YEAR(A165)-1,12,1),$A$2:$A$800,0))-1,""))</f>
        <v/>
      </c>
      <c r="E165" s="115">
        <f>IF(B165="","",IFERROR(B165/INDEX($B$2:$B$800,MATCH(DATE(YEAR(A165)-1,MONTH(A165),1),$A$2:$A$800,0))-1,""))</f>
        <v/>
      </c>
    </row>
    <row r="166">
      <c r="A166" s="114" t="n">
        <v>39539</v>
      </c>
      <c r="B166" s="48" t="n">
        <v>373.031</v>
      </c>
      <c r="C166" s="115">
        <f>IF(OR(B166="",B165=""),"",B166/B165-1)</f>
        <v/>
      </c>
      <c r="D166" s="115">
        <f>IF(B166="","",IFERROR(B166/INDEX($B$2:$B$800,MATCH(DATE(YEAR(A166)-1,12,1),$A$2:$A$800,0))-1,""))</f>
        <v/>
      </c>
      <c r="E166" s="115">
        <f>IF(B166="","",IFERROR(B166/INDEX($B$2:$B$800,MATCH(DATE(YEAR(A166)-1,MONTH(A166),1),$A$2:$A$800,0))-1,""))</f>
        <v/>
      </c>
    </row>
    <row r="167">
      <c r="A167" s="114" t="n">
        <v>39569</v>
      </c>
      <c r="B167" s="48" t="n">
        <v>380.582</v>
      </c>
      <c r="C167" s="115">
        <f>IF(OR(B167="",B166=""),"",B167/B166-1)</f>
        <v/>
      </c>
      <c r="D167" s="115">
        <f>IF(B167="","",IFERROR(B167/INDEX($B$2:$B$800,MATCH(DATE(YEAR(A167)-1,12,1),$A$2:$A$800,0))-1,""))</f>
        <v/>
      </c>
      <c r="E167" s="115">
        <f>IF(B167="","",IFERROR(B167/INDEX($B$2:$B$800,MATCH(DATE(YEAR(A167)-1,MONTH(A167),1),$A$2:$A$800,0))-1,""))</f>
        <v/>
      </c>
    </row>
    <row r="168">
      <c r="A168" s="114" t="n">
        <v>39600</v>
      </c>
      <c r="B168" s="48" t="n">
        <v>387.906</v>
      </c>
      <c r="C168" s="115">
        <f>IF(OR(B168="",B167=""),"",B168/B167-1)</f>
        <v/>
      </c>
      <c r="D168" s="115">
        <f>IF(B168="","",IFERROR(B168/INDEX($B$2:$B$800,MATCH(DATE(YEAR(A168)-1,12,1),$A$2:$A$800,0))-1,""))</f>
        <v/>
      </c>
      <c r="E168" s="115">
        <f>IF(B168="","",IFERROR(B168/INDEX($B$2:$B$800,MATCH(DATE(YEAR(A168)-1,MONTH(A168),1),$A$2:$A$800,0))-1,""))</f>
        <v/>
      </c>
    </row>
    <row r="169">
      <c r="A169" s="114" t="n">
        <v>39630</v>
      </c>
      <c r="B169" s="48" t="n">
        <v>393.556</v>
      </c>
      <c r="C169" s="115">
        <f>IF(OR(B169="",B168=""),"",B169/B168-1)</f>
        <v/>
      </c>
      <c r="D169" s="115">
        <f>IF(B169="","",IFERROR(B169/INDEX($B$2:$B$800,MATCH(DATE(YEAR(A169)-1,12,1),$A$2:$A$800,0))-1,""))</f>
        <v/>
      </c>
      <c r="E169" s="115">
        <f>IF(B169="","",IFERROR(B169/INDEX($B$2:$B$800,MATCH(DATE(YEAR(A169)-1,MONTH(A169),1),$A$2:$A$800,0))-1,""))</f>
        <v/>
      </c>
    </row>
    <row r="170">
      <c r="A170" s="114" t="n">
        <v>39661</v>
      </c>
      <c r="B170" s="48" t="n">
        <v>398.202</v>
      </c>
      <c r="C170" s="115">
        <f>IF(OR(B170="",B169=""),"",B170/B169-1)</f>
        <v/>
      </c>
      <c r="D170" s="115">
        <f>IF(B170="","",IFERROR(B170/INDEX($B$2:$B$800,MATCH(DATE(YEAR(A170)-1,12,1),$A$2:$A$800,0))-1,""))</f>
        <v/>
      </c>
      <c r="E170" s="115">
        <f>IF(B170="","",IFERROR(B170/INDEX($B$2:$B$800,MATCH(DATE(YEAR(A170)-1,MONTH(A170),1),$A$2:$A$800,0))-1,""))</f>
        <v/>
      </c>
    </row>
    <row r="171">
      <c r="A171" s="114" t="n">
        <v>39692</v>
      </c>
      <c r="B171" s="48" t="n">
        <v>401.975</v>
      </c>
      <c r="C171" s="115">
        <f>IF(OR(B171="",B170=""),"",B171/B170-1)</f>
        <v/>
      </c>
      <c r="D171" s="115">
        <f>IF(B171="","",IFERROR(B171/INDEX($B$2:$B$800,MATCH(DATE(YEAR(A171)-1,12,1),$A$2:$A$800,0))-1,""))</f>
        <v/>
      </c>
      <c r="E171" s="115">
        <f>IF(B171="","",IFERROR(B171/INDEX($B$2:$B$800,MATCH(DATE(YEAR(A171)-1,MONTH(A171),1),$A$2:$A$800,0))-1,""))</f>
        <v/>
      </c>
    </row>
    <row r="172">
      <c r="A172" s="114" t="n">
        <v>39722</v>
      </c>
      <c r="B172" s="48" t="n">
        <v>405.09</v>
      </c>
      <c r="C172" s="115">
        <f>IF(OR(B172="",B171=""),"",B172/B171-1)</f>
        <v/>
      </c>
      <c r="D172" s="115">
        <f>IF(B172="","",IFERROR(B172/INDEX($B$2:$B$800,MATCH(DATE(YEAR(A172)-1,12,1),$A$2:$A$800,0))-1,""))</f>
        <v/>
      </c>
      <c r="E172" s="115">
        <f>IF(B172="","",IFERROR(B172/INDEX($B$2:$B$800,MATCH(DATE(YEAR(A172)-1,MONTH(A172),1),$A$2:$A$800,0))-1,""))</f>
        <v/>
      </c>
    </row>
    <row r="173">
      <c r="A173" s="114" t="n">
        <v>39753</v>
      </c>
      <c r="B173" s="48" t="n">
        <v>407.109</v>
      </c>
      <c r="C173" s="115">
        <f>IF(OR(B173="",B172=""),"",B173/B172-1)</f>
        <v/>
      </c>
      <c r="D173" s="115">
        <f>IF(B173="","",IFERROR(B173/INDEX($B$2:$B$800,MATCH(DATE(YEAR(A173)-1,12,1),$A$2:$A$800,0))-1,""))</f>
        <v/>
      </c>
      <c r="E173" s="115">
        <f>IF(B173="","",IFERROR(B173/INDEX($B$2:$B$800,MATCH(DATE(YEAR(A173)-1,MONTH(A173),1),$A$2:$A$800,0))-1,""))</f>
        <v/>
      </c>
    </row>
    <row r="174">
      <c r="A174" s="114" t="n">
        <v>39783</v>
      </c>
      <c r="B174" s="48" t="n">
        <v>407.807</v>
      </c>
      <c r="C174" s="115">
        <f>IF(OR(B174="",B173=""),"",B174/B173-1)</f>
        <v/>
      </c>
      <c r="D174" s="115">
        <f>IF(B174="","",IFERROR(B174/INDEX($B$2:$B$800,MATCH(DATE(YEAR(A174)-1,12,1),$A$2:$A$800,0))-1,""))</f>
        <v/>
      </c>
      <c r="E174" s="115">
        <f>IF(B174="","",IFERROR(B174/INDEX($B$2:$B$800,MATCH(DATE(YEAR(A174)-1,MONTH(A174),1),$A$2:$A$800,0))-1,""))</f>
        <v/>
      </c>
    </row>
    <row r="175">
      <c r="A175" s="114" t="n">
        <v>39814</v>
      </c>
      <c r="B175" s="48" t="n">
        <v>409.166</v>
      </c>
      <c r="C175" s="115">
        <f>IF(OR(B175="",B174=""),"",B175/B174-1)</f>
        <v/>
      </c>
      <c r="D175" s="115">
        <f>IF(B175="","",IFERROR(B175/INDEX($B$2:$B$800,MATCH(DATE(YEAR(A175)-1,12,1),$A$2:$A$800,0))-1,""))</f>
        <v/>
      </c>
      <c r="E175" s="115">
        <f>IF(B175="","",IFERROR(B175/INDEX($B$2:$B$800,MATCH(DATE(YEAR(A175)-1,MONTH(A175),1),$A$2:$A$800,0))-1,""))</f>
        <v/>
      </c>
    </row>
    <row r="176">
      <c r="A176" s="114" t="n">
        <v>39845</v>
      </c>
      <c r="B176" s="48" t="n">
        <v>410.262</v>
      </c>
      <c r="C176" s="115">
        <f>IF(OR(B176="",B175=""),"",B176/B175-1)</f>
        <v/>
      </c>
      <c r="D176" s="115">
        <f>IF(B176="","",IFERROR(B176/INDEX($B$2:$B$800,MATCH(DATE(YEAR(A176)-1,12,1),$A$2:$A$800,0))-1,""))</f>
        <v/>
      </c>
      <c r="E176" s="115">
        <f>IF(B176="","",IFERROR(B176/INDEX($B$2:$B$800,MATCH(DATE(YEAR(A176)-1,MONTH(A176),1),$A$2:$A$800,0))-1,""))</f>
        <v/>
      </c>
    </row>
    <row r="177">
      <c r="A177" s="114" t="n">
        <v>39873</v>
      </c>
      <c r="B177" s="48" t="n">
        <v>409.216</v>
      </c>
      <c r="C177" s="115">
        <f>IF(OR(B177="",B176=""),"",B177/B176-1)</f>
        <v/>
      </c>
      <c r="D177" s="115">
        <f>IF(B177="","",IFERROR(B177/INDEX($B$2:$B$800,MATCH(DATE(YEAR(A177)-1,12,1),$A$2:$A$800,0))-1,""))</f>
        <v/>
      </c>
      <c r="E177" s="115">
        <f>IF(B177="","",IFERROR(B177/INDEX($B$2:$B$800,MATCH(DATE(YEAR(A177)-1,MONTH(A177),1),$A$2:$A$800,0))-1,""))</f>
        <v/>
      </c>
    </row>
    <row r="178">
      <c r="A178" s="114" t="n">
        <v>39904</v>
      </c>
      <c r="B178" s="48" t="n">
        <v>409.042</v>
      </c>
      <c r="C178" s="115">
        <f>IF(OR(B178="",B177=""),"",B178/B177-1)</f>
        <v/>
      </c>
      <c r="D178" s="115">
        <f>IF(B178="","",IFERROR(B178/INDEX($B$2:$B$800,MATCH(DATE(YEAR(A178)-1,12,1),$A$2:$A$800,0))-1,""))</f>
        <v/>
      </c>
      <c r="E178" s="115">
        <f>IF(B178="","",IFERROR(B178/INDEX($B$2:$B$800,MATCH(DATE(YEAR(A178)-1,MONTH(A178),1),$A$2:$A$800,0))-1,""))</f>
        <v/>
      </c>
    </row>
    <row r="179">
      <c r="A179" s="114" t="n">
        <v>39934</v>
      </c>
      <c r="B179" s="48" t="n">
        <v>414.742</v>
      </c>
      <c r="C179" s="115">
        <f>IF(OR(B179="",B178=""),"",B179/B178-1)</f>
        <v/>
      </c>
      <c r="D179" s="115">
        <f>IF(B179="","",IFERROR(B179/INDEX($B$2:$B$800,MATCH(DATE(YEAR(A179)-1,12,1),$A$2:$A$800,0))-1,""))</f>
        <v/>
      </c>
      <c r="E179" s="115">
        <f>IF(B179="","",IFERROR(B179/INDEX($B$2:$B$800,MATCH(DATE(YEAR(A179)-1,MONTH(A179),1),$A$2:$A$800,0))-1,""))</f>
        <v/>
      </c>
    </row>
    <row r="180">
      <c r="A180" s="114" t="n">
        <v>39965</v>
      </c>
      <c r="B180" s="48" t="n">
        <v>417.657</v>
      </c>
      <c r="C180" s="115">
        <f>IF(OR(B180="",B179=""),"",B180/B179-1)</f>
        <v/>
      </c>
      <c r="D180" s="115">
        <f>IF(B180="","",IFERROR(B180/INDEX($B$2:$B$800,MATCH(DATE(YEAR(A180)-1,12,1),$A$2:$A$800,0))-1,""))</f>
        <v/>
      </c>
      <c r="E180" s="115">
        <f>IF(B180="","",IFERROR(B180/INDEX($B$2:$B$800,MATCH(DATE(YEAR(A180)-1,MONTH(A180),1),$A$2:$A$800,0))-1,""))</f>
        <v/>
      </c>
    </row>
    <row r="181">
      <c r="A181" s="114" t="n">
        <v>39995</v>
      </c>
      <c r="B181" s="48" t="n">
        <v>418.757</v>
      </c>
      <c r="C181" s="115">
        <f>IF(OR(B181="",B180=""),"",B181/B180-1)</f>
        <v/>
      </c>
      <c r="D181" s="115">
        <f>IF(B181="","",IFERROR(B181/INDEX($B$2:$B$800,MATCH(DATE(YEAR(A181)-1,12,1),$A$2:$A$800,0))-1,""))</f>
        <v/>
      </c>
      <c r="E181" s="115">
        <f>IF(B181="","",IFERROR(B181/INDEX($B$2:$B$800,MATCH(DATE(YEAR(A181)-1,MONTH(A181),1),$A$2:$A$800,0))-1,""))</f>
        <v/>
      </c>
    </row>
    <row r="182">
      <c r="A182" s="114" t="n">
        <v>40026</v>
      </c>
      <c r="B182" s="48" t="n">
        <v>418.528</v>
      </c>
      <c r="C182" s="115">
        <f>IF(OR(B182="",B181=""),"",B182/B181-1)</f>
        <v/>
      </c>
      <c r="D182" s="115">
        <f>IF(B182="","",IFERROR(B182/INDEX($B$2:$B$800,MATCH(DATE(YEAR(A182)-1,12,1),$A$2:$A$800,0))-1,""))</f>
        <v/>
      </c>
      <c r="E182" s="115">
        <f>IF(B182="","",IFERROR(B182/INDEX($B$2:$B$800,MATCH(DATE(YEAR(A182)-1,MONTH(A182),1),$A$2:$A$800,0))-1,""))</f>
        <v/>
      </c>
    </row>
    <row r="183">
      <c r="A183" s="114" t="n">
        <v>40057</v>
      </c>
      <c r="B183" s="48" t="n">
        <v>419.147</v>
      </c>
      <c r="C183" s="115">
        <f>IF(OR(B183="",B182=""),"",B183/B182-1)</f>
        <v/>
      </c>
      <c r="D183" s="115">
        <f>IF(B183="","",IFERROR(B183/INDEX($B$2:$B$800,MATCH(DATE(YEAR(A183)-1,12,1),$A$2:$A$800,0))-1,""))</f>
        <v/>
      </c>
      <c r="E183" s="115">
        <f>IF(B183="","",IFERROR(B183/INDEX($B$2:$B$800,MATCH(DATE(YEAR(A183)-1,MONTH(A183),1),$A$2:$A$800,0))-1,""))</f>
        <v/>
      </c>
    </row>
    <row r="184">
      <c r="A184" s="114" t="n">
        <v>40087</v>
      </c>
      <c r="B184" s="48" t="n">
        <v>419.405</v>
      </c>
      <c r="C184" s="115">
        <f>IF(OR(B184="",B183=""),"",B184/B183-1)</f>
        <v/>
      </c>
      <c r="D184" s="115">
        <f>IF(B184="","",IFERROR(B184/INDEX($B$2:$B$800,MATCH(DATE(YEAR(A184)-1,12,1),$A$2:$A$800,0))-1,""))</f>
        <v/>
      </c>
      <c r="E184" s="115">
        <f>IF(B184="","",IFERROR(B184/INDEX($B$2:$B$800,MATCH(DATE(YEAR(A184)-1,MONTH(A184),1),$A$2:$A$800,0))-1,""))</f>
        <v/>
      </c>
    </row>
    <row r="185">
      <c r="A185" s="114" t="n">
        <v>40118</v>
      </c>
      <c r="B185" s="48" t="n">
        <v>420.635</v>
      </c>
      <c r="C185" s="115">
        <f>IF(OR(B185="",B184=""),"",B185/B184-1)</f>
        <v/>
      </c>
      <c r="D185" s="115">
        <f>IF(B185="","",IFERROR(B185/INDEX($B$2:$B$800,MATCH(DATE(YEAR(A185)-1,12,1),$A$2:$A$800,0))-1,""))</f>
        <v/>
      </c>
      <c r="E185" s="115">
        <f>IF(B185="","",IFERROR(B185/INDEX($B$2:$B$800,MATCH(DATE(YEAR(A185)-1,MONTH(A185),1),$A$2:$A$800,0))-1,""))</f>
        <v/>
      </c>
    </row>
    <row r="186">
      <c r="A186" s="114" t="n">
        <v>40148</v>
      </c>
      <c r="B186" s="48" t="n">
        <v>421.051</v>
      </c>
      <c r="C186" s="115">
        <f>IF(OR(B186="",B185=""),"",B186/B185-1)</f>
        <v/>
      </c>
      <c r="D186" s="115">
        <f>IF(B186="","",IFERROR(B186/INDEX($B$2:$B$800,MATCH(DATE(YEAR(A186)-1,12,1),$A$2:$A$800,0))-1,""))</f>
        <v/>
      </c>
      <c r="E186" s="115">
        <f>IF(B186="","",IFERROR(B186/INDEX($B$2:$B$800,MATCH(DATE(YEAR(A186)-1,MONTH(A186),1),$A$2:$A$800,0))-1,""))</f>
        <v/>
      </c>
    </row>
    <row r="187">
      <c r="A187" s="114" t="n">
        <v>40179</v>
      </c>
      <c r="B187" s="48" t="n">
        <v>423.74</v>
      </c>
      <c r="C187" s="115">
        <f>IF(OR(B187="",B186=""),"",B187/B186-1)</f>
        <v/>
      </c>
      <c r="D187" s="115">
        <f>IF(B187="","",IFERROR(B187/INDEX($B$2:$B$800,MATCH(DATE(YEAR(A187)-1,12,1),$A$2:$A$800,0))-1,""))</f>
        <v/>
      </c>
      <c r="E187" s="115">
        <f>IF(B187="","",IFERROR(B187/INDEX($B$2:$B$800,MATCH(DATE(YEAR(A187)-1,MONTH(A187),1),$A$2:$A$800,0))-1,""))</f>
        <v/>
      </c>
    </row>
    <row r="188">
      <c r="A188" s="114" t="n">
        <v>40210</v>
      </c>
      <c r="B188" s="48" t="n">
        <v>425.268</v>
      </c>
      <c r="C188" s="115">
        <f>IF(OR(B188="",B187=""),"",B188/B187-1)</f>
        <v/>
      </c>
      <c r="D188" s="115">
        <f>IF(B188="","",IFERROR(B188/INDEX($B$2:$B$800,MATCH(DATE(YEAR(A188)-1,12,1),$A$2:$A$800,0))-1,""))</f>
        <v/>
      </c>
      <c r="E188" s="115">
        <f>IF(B188="","",IFERROR(B188/INDEX($B$2:$B$800,MATCH(DATE(YEAR(A188)-1,MONTH(A188),1),$A$2:$A$800,0))-1,""))</f>
        <v/>
      </c>
    </row>
    <row r="189">
      <c r="A189" s="114" t="n">
        <v>40238</v>
      </c>
      <c r="B189" s="48" t="n">
        <v>428.476</v>
      </c>
      <c r="C189" s="115">
        <f>IF(OR(B189="",B188=""),"",B189/B188-1)</f>
        <v/>
      </c>
      <c r="D189" s="115">
        <f>IF(B189="","",IFERROR(B189/INDEX($B$2:$B$800,MATCH(DATE(YEAR(A189)-1,12,1),$A$2:$A$800,0))-1,""))</f>
        <v/>
      </c>
      <c r="E189" s="115">
        <f>IF(B189="","",IFERROR(B189/INDEX($B$2:$B$800,MATCH(DATE(YEAR(A189)-1,MONTH(A189),1),$A$2:$A$800,0))-1,""))</f>
        <v/>
      </c>
    </row>
    <row r="190">
      <c r="A190" s="114" t="n">
        <v>40269</v>
      </c>
      <c r="B190" s="48" t="n">
        <v>432.079</v>
      </c>
      <c r="C190" s="115">
        <f>IF(OR(B190="",B189=""),"",B190/B189-1)</f>
        <v/>
      </c>
      <c r="D190" s="115">
        <f>IF(B190="","",IFERROR(B190/INDEX($B$2:$B$800,MATCH(DATE(YEAR(A190)-1,12,1),$A$2:$A$800,0))-1,""))</f>
        <v/>
      </c>
      <c r="E190" s="115">
        <f>IF(B190="","",IFERROR(B190/INDEX($B$2:$B$800,MATCH(DATE(YEAR(A190)-1,MONTH(A190),1),$A$2:$A$800,0))-1,""))</f>
        <v/>
      </c>
    </row>
    <row r="191">
      <c r="A191" s="114" t="n">
        <v>40299</v>
      </c>
      <c r="B191" s="48" t="n">
        <v>439.914</v>
      </c>
      <c r="C191" s="115">
        <f>IF(OR(B191="",B190=""),"",B191/B190-1)</f>
        <v/>
      </c>
      <c r="D191" s="115">
        <f>IF(B191="","",IFERROR(B191/INDEX($B$2:$B$800,MATCH(DATE(YEAR(A191)-1,12,1),$A$2:$A$800,0))-1,""))</f>
        <v/>
      </c>
      <c r="E191" s="115">
        <f>IF(B191="","",IFERROR(B191/INDEX($B$2:$B$800,MATCH(DATE(YEAR(A191)-1,MONTH(A191),1),$A$2:$A$800,0))-1,""))</f>
        <v/>
      </c>
    </row>
    <row r="192">
      <c r="A192" s="114" t="n">
        <v>40330</v>
      </c>
      <c r="B192" s="48" t="n">
        <v>444.718</v>
      </c>
      <c r="C192" s="115">
        <f>IF(OR(B192="",B191=""),"",B192/B191-1)</f>
        <v/>
      </c>
      <c r="D192" s="115">
        <f>IF(B192="","",IFERROR(B192/INDEX($B$2:$B$800,MATCH(DATE(YEAR(A192)-1,12,1),$A$2:$A$800,0))-1,""))</f>
        <v/>
      </c>
      <c r="E192" s="115">
        <f>IF(B192="","",IFERROR(B192/INDEX($B$2:$B$800,MATCH(DATE(YEAR(A192)-1,MONTH(A192),1),$A$2:$A$800,0))-1,""))</f>
        <v/>
      </c>
    </row>
    <row r="193">
      <c r="A193" s="114" t="n">
        <v>40360</v>
      </c>
      <c r="B193" s="48" t="n">
        <v>446.688</v>
      </c>
      <c r="C193" s="115">
        <f>IF(OR(B193="",B192=""),"",B193/B192-1)</f>
        <v/>
      </c>
      <c r="D193" s="115">
        <f>IF(B193="","",IFERROR(B193/INDEX($B$2:$B$800,MATCH(DATE(YEAR(A193)-1,12,1),$A$2:$A$800,0))-1,""))</f>
        <v/>
      </c>
      <c r="E193" s="115">
        <f>IF(B193="","",IFERROR(B193/INDEX($B$2:$B$800,MATCH(DATE(YEAR(A193)-1,MONTH(A193),1),$A$2:$A$800,0))-1,""))</f>
        <v/>
      </c>
    </row>
    <row r="194">
      <c r="A194" s="114" t="n">
        <v>40391</v>
      </c>
      <c r="B194" s="48" t="n">
        <v>447.296</v>
      </c>
      <c r="C194" s="115">
        <f>IF(OR(B194="",B193=""),"",B194/B193-1)</f>
        <v/>
      </c>
      <c r="D194" s="115">
        <f>IF(B194="","",IFERROR(B194/INDEX($B$2:$B$800,MATCH(DATE(YEAR(A194)-1,12,1),$A$2:$A$800,0))-1,""))</f>
        <v/>
      </c>
      <c r="E194" s="115">
        <f>IF(B194="","",IFERROR(B194/INDEX($B$2:$B$800,MATCH(DATE(YEAR(A194)-1,MONTH(A194),1),$A$2:$A$800,0))-1,""))</f>
        <v/>
      </c>
    </row>
    <row r="195">
      <c r="A195" s="114" t="n">
        <v>40422</v>
      </c>
      <c r="B195" s="48" t="n">
        <v>448.222</v>
      </c>
      <c r="C195" s="115">
        <f>IF(OR(B195="",B194=""),"",B195/B194-1)</f>
        <v/>
      </c>
      <c r="D195" s="115">
        <f>IF(B195="","",IFERROR(B195/INDEX($B$2:$B$800,MATCH(DATE(YEAR(A195)-1,12,1),$A$2:$A$800,0))-1,""))</f>
        <v/>
      </c>
      <c r="E195" s="115">
        <f>IF(B195="","",IFERROR(B195/INDEX($B$2:$B$800,MATCH(DATE(YEAR(A195)-1,MONTH(A195),1),$A$2:$A$800,0))-1,""))</f>
        <v/>
      </c>
    </row>
    <row r="196">
      <c r="A196" s="114" t="n">
        <v>40452</v>
      </c>
      <c r="B196" s="48" t="n">
        <v>449.103</v>
      </c>
      <c r="C196" s="115">
        <f>IF(OR(B196="",B195=""),"",B196/B195-1)</f>
        <v/>
      </c>
      <c r="D196" s="115">
        <f>IF(B196="","",IFERROR(B196/INDEX($B$2:$B$800,MATCH(DATE(YEAR(A196)-1,12,1),$A$2:$A$800,0))-1,""))</f>
        <v/>
      </c>
      <c r="E196" s="115">
        <f>IF(B196="","",IFERROR(B196/INDEX($B$2:$B$800,MATCH(DATE(YEAR(A196)-1,MONTH(A196),1),$A$2:$A$800,0))-1,""))</f>
        <v/>
      </c>
    </row>
    <row r="197">
      <c r="A197" s="114" t="n">
        <v>40483</v>
      </c>
      <c r="B197" s="48" t="n">
        <v>450.763</v>
      </c>
      <c r="C197" s="115">
        <f>IF(OR(B197="",B196=""),"",B197/B196-1)</f>
        <v/>
      </c>
      <c r="D197" s="115">
        <f>IF(B197="","",IFERROR(B197/INDEX($B$2:$B$800,MATCH(DATE(YEAR(A197)-1,12,1),$A$2:$A$800,0))-1,""))</f>
        <v/>
      </c>
      <c r="E197" s="115">
        <f>IF(B197="","",IFERROR(B197/INDEX($B$2:$B$800,MATCH(DATE(YEAR(A197)-1,MONTH(A197),1),$A$2:$A$800,0))-1,""))</f>
        <v/>
      </c>
    </row>
    <row r="198">
      <c r="A198" s="114" t="n">
        <v>40513</v>
      </c>
      <c r="B198" s="48" t="n">
        <v>453.766</v>
      </c>
      <c r="C198" s="115">
        <f>IF(OR(B198="",B197=""),"",B198/B197-1)</f>
        <v/>
      </c>
      <c r="D198" s="115">
        <f>IF(B198="","",IFERROR(B198/INDEX($B$2:$B$800,MATCH(DATE(YEAR(A198)-1,12,1),$A$2:$A$800,0))-1,""))</f>
        <v/>
      </c>
      <c r="E198" s="115">
        <f>IF(B198="","",IFERROR(B198/INDEX($B$2:$B$800,MATCH(DATE(YEAR(A198)-1,MONTH(A198),1),$A$2:$A$800,0))-1,""))</f>
        <v/>
      </c>
    </row>
    <row r="199">
      <c r="A199" s="114" t="n">
        <v>40544</v>
      </c>
      <c r="B199" s="48" t="n">
        <v>455.619</v>
      </c>
      <c r="C199" s="115">
        <f>IF(OR(B199="",B198=""),"",B199/B198-1)</f>
        <v/>
      </c>
      <c r="D199" s="115">
        <f>IF(B199="","",IFERROR(B199/INDEX($B$2:$B$800,MATCH(DATE(YEAR(A199)-1,12,1),$A$2:$A$800,0))-1,""))</f>
        <v/>
      </c>
      <c r="E199" s="115">
        <f>IF(B199="","",IFERROR(B199/INDEX($B$2:$B$800,MATCH(DATE(YEAR(A199)-1,MONTH(A199),1),$A$2:$A$800,0))-1,""))</f>
        <v/>
      </c>
    </row>
    <row r="200">
      <c r="A200" s="114" t="n">
        <v>40575</v>
      </c>
      <c r="B200" s="48" t="n">
        <v>456.917</v>
      </c>
      <c r="C200" s="115">
        <f>IF(OR(B200="",B199=""),"",B200/B199-1)</f>
        <v/>
      </c>
      <c r="D200" s="115">
        <f>IF(B200="","",IFERROR(B200/INDEX($B$2:$B$800,MATCH(DATE(YEAR(A200)-1,12,1),$A$2:$A$800,0))-1,""))</f>
        <v/>
      </c>
      <c r="E200" s="115">
        <f>IF(B200="","",IFERROR(B200/INDEX($B$2:$B$800,MATCH(DATE(YEAR(A200)-1,MONTH(A200),1),$A$2:$A$800,0))-1,""))</f>
        <v/>
      </c>
    </row>
    <row r="201">
      <c r="A201" s="114" t="n">
        <v>40603</v>
      </c>
      <c r="B201" s="48" t="n">
        <v>458.887</v>
      </c>
      <c r="C201" s="115">
        <f>IF(OR(B201="",B200=""),"",B201/B200-1)</f>
        <v/>
      </c>
      <c r="D201" s="115">
        <f>IF(B201="","",IFERROR(B201/INDEX($B$2:$B$800,MATCH(DATE(YEAR(A201)-1,12,1),$A$2:$A$800,0))-1,""))</f>
        <v/>
      </c>
      <c r="E201" s="115">
        <f>IF(B201="","",IFERROR(B201/INDEX($B$2:$B$800,MATCH(DATE(YEAR(A201)-1,MONTH(A201),1),$A$2:$A$800,0))-1,""))</f>
        <v/>
      </c>
    </row>
    <row r="202">
      <c r="A202" s="114" t="n">
        <v>40634</v>
      </c>
      <c r="B202" s="48" t="n">
        <v>463.766</v>
      </c>
      <c r="C202" s="115">
        <f>IF(OR(B202="",B201=""),"",B202/B201-1)</f>
        <v/>
      </c>
      <c r="D202" s="115">
        <f>IF(B202="","",IFERROR(B202/INDEX($B$2:$B$800,MATCH(DATE(YEAR(A202)-1,12,1),$A$2:$A$800,0))-1,""))</f>
        <v/>
      </c>
      <c r="E202" s="115">
        <f>IF(B202="","",IFERROR(B202/INDEX($B$2:$B$800,MATCH(DATE(YEAR(A202)-1,MONTH(A202),1),$A$2:$A$800,0))-1,""))</f>
        <v/>
      </c>
    </row>
    <row r="203">
      <c r="A203" s="114" t="n">
        <v>40664</v>
      </c>
      <c r="B203" s="48" t="n">
        <v>477.405</v>
      </c>
      <c r="C203" s="115">
        <f>IF(OR(B203="",B202=""),"",B203/B202-1)</f>
        <v/>
      </c>
      <c r="D203" s="115">
        <f>IF(B203="","",IFERROR(B203/INDEX($B$2:$B$800,MATCH(DATE(YEAR(A203)-1,12,1),$A$2:$A$800,0))-1,""))</f>
        <v/>
      </c>
      <c r="E203" s="115">
        <f>IF(B203="","",IFERROR(B203/INDEX($B$2:$B$800,MATCH(DATE(YEAR(A203)-1,MONTH(A203),1),$A$2:$A$800,0))-1,""))</f>
        <v/>
      </c>
    </row>
    <row r="204">
      <c r="A204" s="114" t="n">
        <v>40695</v>
      </c>
      <c r="B204" s="48" t="n">
        <v>479.183</v>
      </c>
      <c r="C204" s="115">
        <f>IF(OR(B204="",B203=""),"",B204/B203-1)</f>
        <v/>
      </c>
      <c r="D204" s="115">
        <f>IF(B204="","",IFERROR(B204/INDEX($B$2:$B$800,MATCH(DATE(YEAR(A204)-1,12,1),$A$2:$A$800,0))-1,""))</f>
        <v/>
      </c>
      <c r="E204" s="115">
        <f>IF(B204="","",IFERROR(B204/INDEX($B$2:$B$800,MATCH(DATE(YEAR(A204)-1,MONTH(A204),1),$A$2:$A$800,0))-1,""))</f>
        <v/>
      </c>
    </row>
    <row r="205">
      <c r="A205" s="114" t="n">
        <v>40726</v>
      </c>
      <c r="B205" s="48" t="n">
        <v>481.33</v>
      </c>
      <c r="C205" s="115">
        <f>IF(OR(B205="",B204=""),"",B205/B204-1)</f>
        <v/>
      </c>
      <c r="D205" s="115">
        <f>IF(B205="","",IFERROR(B205/INDEX($B$2:$B$800,MATCH(DATE(YEAR(A205)-1,12,1),$A$2:$A$800,0))-1,""))</f>
        <v/>
      </c>
      <c r="E205" s="115">
        <f>IF(B205="","",IFERROR(B205/INDEX($B$2:$B$800,MATCH(DATE(YEAR(A205)-1,MONTH(A205),1),$A$2:$A$800,0))-1,""))</f>
        <v/>
      </c>
    </row>
    <row r="206">
      <c r="A206" s="114" t="n">
        <v>40756</v>
      </c>
      <c r="B206" s="48" t="n">
        <v>481.966</v>
      </c>
      <c r="C206" s="115">
        <f>IF(OR(B206="",B205=""),"",B206/B205-1)</f>
        <v/>
      </c>
      <c r="D206" s="115">
        <f>IF(B206="","",IFERROR(B206/INDEX($B$2:$B$800,MATCH(DATE(YEAR(A206)-1,12,1),$A$2:$A$800,0))-1,""))</f>
        <v/>
      </c>
      <c r="E206" s="115">
        <f>IF(B206="","",IFERROR(B206/INDEX($B$2:$B$800,MATCH(DATE(YEAR(A206)-1,MONTH(A206),1),$A$2:$A$800,0))-1,""))</f>
        <v/>
      </c>
    </row>
    <row r="207">
      <c r="A207" s="114" t="n">
        <v>40787</v>
      </c>
      <c r="B207" s="48" t="n">
        <v>482.658</v>
      </c>
      <c r="C207" s="115">
        <f>IF(OR(B207="",B206=""),"",B207/B206-1)</f>
        <v/>
      </c>
      <c r="D207" s="115">
        <f>IF(B207="","",IFERROR(B207/INDEX($B$2:$B$800,MATCH(DATE(YEAR(A207)-1,12,1),$A$2:$A$800,0))-1,""))</f>
        <v/>
      </c>
      <c r="E207" s="115">
        <f>IF(B207="","",IFERROR(B207/INDEX($B$2:$B$800,MATCH(DATE(YEAR(A207)-1,MONTH(A207),1),$A$2:$A$800,0))-1,""))</f>
        <v/>
      </c>
    </row>
    <row r="208">
      <c r="A208" s="114" t="n">
        <v>40817</v>
      </c>
      <c r="B208" s="48" t="n">
        <v>483.758</v>
      </c>
      <c r="C208" s="115">
        <f>IF(OR(B208="",B207=""),"",B208/B207-1)</f>
        <v/>
      </c>
      <c r="D208" s="115">
        <f>IF(B208="","",IFERROR(B208/INDEX($B$2:$B$800,MATCH(DATE(YEAR(A208)-1,12,1),$A$2:$A$800,0))-1,""))</f>
        <v/>
      </c>
      <c r="E208" s="115">
        <f>IF(B208="","",IFERROR(B208/INDEX($B$2:$B$800,MATCH(DATE(YEAR(A208)-1,MONTH(A208),1),$A$2:$A$800,0))-1,""))</f>
        <v/>
      </c>
    </row>
    <row r="209">
      <c r="A209" s="114" t="n">
        <v>40848</v>
      </c>
      <c r="B209" s="48" t="n">
        <v>487.221</v>
      </c>
      <c r="C209" s="115">
        <f>IF(OR(B209="",B208=""),"",B209/B208-1)</f>
        <v/>
      </c>
      <c r="D209" s="115">
        <f>IF(B209="","",IFERROR(B209/INDEX($B$2:$B$800,MATCH(DATE(YEAR(A209)-1,12,1),$A$2:$A$800,0))-1,""))</f>
        <v/>
      </c>
      <c r="E209" s="115">
        <f>IF(B209="","",IFERROR(B209/INDEX($B$2:$B$800,MATCH(DATE(YEAR(A209)-1,MONTH(A209),1),$A$2:$A$800,0))-1,""))</f>
        <v/>
      </c>
    </row>
    <row r="210">
      <c r="A210" s="114" t="n">
        <v>40878</v>
      </c>
      <c r="B210" s="48" t="n">
        <v>487.749</v>
      </c>
      <c r="C210" s="115">
        <f>IF(OR(B210="",B209=""),"",B210/B209-1)</f>
        <v/>
      </c>
      <c r="D210" s="115">
        <f>IF(B210="","",IFERROR(B210/INDEX($B$2:$B$800,MATCH(DATE(YEAR(A210)-1,12,1),$A$2:$A$800,0))-1,""))</f>
        <v/>
      </c>
      <c r="E210" s="115">
        <f>IF(B210="","",IFERROR(B210/INDEX($B$2:$B$800,MATCH(DATE(YEAR(A210)-1,MONTH(A210),1),$A$2:$A$800,0))-1,""))</f>
        <v/>
      </c>
    </row>
    <row r="211">
      <c r="A211" s="114" t="n">
        <v>40909</v>
      </c>
      <c r="B211" s="48" t="n">
        <v>492.106</v>
      </c>
      <c r="C211" s="115">
        <f>IF(OR(B211="",B210=""),"",B211/B210-1)</f>
        <v/>
      </c>
      <c r="D211" s="115">
        <f>IF(B211="","",IFERROR(B211/INDEX($B$2:$B$800,MATCH(DATE(YEAR(A211)-1,12,1),$A$2:$A$800,0))-1,""))</f>
        <v/>
      </c>
      <c r="E211" s="115">
        <f>IF(B211="","",IFERROR(B211/INDEX($B$2:$B$800,MATCH(DATE(YEAR(A211)-1,MONTH(A211),1),$A$2:$A$800,0))-1,""))</f>
        <v/>
      </c>
    </row>
    <row r="212">
      <c r="A212" s="114" t="n">
        <v>40940</v>
      </c>
      <c r="B212" s="48" t="n">
        <v>493.584</v>
      </c>
      <c r="C212" s="115">
        <f>IF(OR(B212="",B211=""),"",B212/B211-1)</f>
        <v/>
      </c>
      <c r="D212" s="115">
        <f>IF(B212="","",IFERROR(B212/INDEX($B$2:$B$800,MATCH(DATE(YEAR(A212)-1,12,1),$A$2:$A$800,0))-1,""))</f>
        <v/>
      </c>
      <c r="E212" s="115">
        <f>IF(B212="","",IFERROR(B212/INDEX($B$2:$B$800,MATCH(DATE(YEAR(A212)-1,MONTH(A212),1),$A$2:$A$800,0))-1,""))</f>
        <v/>
      </c>
    </row>
    <row r="213">
      <c r="A213" s="114" t="n">
        <v>40969</v>
      </c>
      <c r="B213" s="48" t="n">
        <v>496.079</v>
      </c>
      <c r="C213" s="115">
        <f>IF(OR(B213="",B212=""),"",B213/B212-1)</f>
        <v/>
      </c>
      <c r="D213" s="115">
        <f>IF(B213="","",IFERROR(B213/INDEX($B$2:$B$800,MATCH(DATE(YEAR(A213)-1,12,1),$A$2:$A$800,0))-1,""))</f>
        <v/>
      </c>
      <c r="E213" s="115">
        <f>IF(B213="","",IFERROR(B213/INDEX($B$2:$B$800,MATCH(DATE(YEAR(A213)-1,MONTH(A213),1),$A$2:$A$800,0))-1,""))</f>
        <v/>
      </c>
    </row>
    <row r="214">
      <c r="A214" s="114" t="n">
        <v>41000</v>
      </c>
      <c r="B214" s="48" t="n">
        <v>499.791</v>
      </c>
      <c r="C214" s="115">
        <f>IF(OR(B214="",B213=""),"",B214/B213-1)</f>
        <v/>
      </c>
      <c r="D214" s="115">
        <f>IF(B214="","",IFERROR(B214/INDEX($B$2:$B$800,MATCH(DATE(YEAR(A214)-1,12,1),$A$2:$A$800,0))-1,""))</f>
        <v/>
      </c>
      <c r="E214" s="115">
        <f>IF(B214="","",IFERROR(B214/INDEX($B$2:$B$800,MATCH(DATE(YEAR(A214)-1,MONTH(A214),1),$A$2:$A$800,0))-1,""))</f>
        <v/>
      </c>
    </row>
    <row r="215">
      <c r="A215" s="114" t="n">
        <v>41030</v>
      </c>
      <c r="B215" s="48" t="n">
        <v>509.184</v>
      </c>
      <c r="C215" s="115">
        <f>IF(OR(B215="",B214=""),"",B215/B214-1)</f>
        <v/>
      </c>
      <c r="D215" s="115">
        <f>IF(B215="","",IFERROR(B215/INDEX($B$2:$B$800,MATCH(DATE(YEAR(A215)-1,12,1),$A$2:$A$800,0))-1,""))</f>
        <v/>
      </c>
      <c r="E215" s="115">
        <f>IF(B215="","",IFERROR(B215/INDEX($B$2:$B$800,MATCH(DATE(YEAR(A215)-1,MONTH(A215),1),$A$2:$A$800,0))-1,""))</f>
        <v/>
      </c>
    </row>
    <row r="216">
      <c r="A216" s="114" t="n">
        <v>41061</v>
      </c>
      <c r="B216" s="48" t="n">
        <v>512.903</v>
      </c>
      <c r="C216" s="115">
        <f>IF(OR(B216="",B215=""),"",B216/B215-1)</f>
        <v/>
      </c>
      <c r="D216" s="115">
        <f>IF(B216="","",IFERROR(B216/INDEX($B$2:$B$800,MATCH(DATE(YEAR(A216)-1,12,1),$A$2:$A$800,0))-1,""))</f>
        <v/>
      </c>
      <c r="E216" s="115">
        <f>IF(B216="","",IFERROR(B216/INDEX($B$2:$B$800,MATCH(DATE(YEAR(A216)-1,MONTH(A216),1),$A$2:$A$800,0))-1,""))</f>
        <v/>
      </c>
    </row>
    <row r="217">
      <c r="A217" s="114" t="n">
        <v>41091</v>
      </c>
      <c r="B217" s="48" t="n">
        <v>516.318</v>
      </c>
      <c r="C217" s="115">
        <f>IF(OR(B217="",B216=""),"",B217/B216-1)</f>
        <v/>
      </c>
      <c r="D217" s="115">
        <f>IF(B217="","",IFERROR(B217/INDEX($B$2:$B$800,MATCH(DATE(YEAR(A217)-1,12,1),$A$2:$A$800,0))-1,""))</f>
        <v/>
      </c>
      <c r="E217" s="115">
        <f>IF(B217="","",IFERROR(B217/INDEX($B$2:$B$800,MATCH(DATE(YEAR(A217)-1,MONTH(A217),1),$A$2:$A$800,0))-1,""))</f>
        <v/>
      </c>
    </row>
    <row r="218">
      <c r="A218" s="114" t="n">
        <v>41122</v>
      </c>
      <c r="B218" s="48" t="n">
        <v>517.657</v>
      </c>
      <c r="C218" s="115">
        <f>IF(OR(B218="",B217=""),"",B218/B217-1)</f>
        <v/>
      </c>
      <c r="D218" s="115">
        <f>IF(B218="","",IFERROR(B218/INDEX($B$2:$B$800,MATCH(DATE(YEAR(A218)-1,12,1),$A$2:$A$800,0))-1,""))</f>
        <v/>
      </c>
      <c r="E218" s="115">
        <f>IF(B218="","",IFERROR(B218/INDEX($B$2:$B$800,MATCH(DATE(YEAR(A218)-1,MONTH(A218),1),$A$2:$A$800,0))-1,""))</f>
        <v/>
      </c>
    </row>
    <row r="219">
      <c r="A219" s="114" t="n">
        <v>41153</v>
      </c>
      <c r="B219" s="48" t="n">
        <v>518.816</v>
      </c>
      <c r="C219" s="115">
        <f>IF(OR(B219="",B218=""),"",B219/B218-1)</f>
        <v/>
      </c>
      <c r="D219" s="115">
        <f>IF(B219="","",IFERROR(B219/INDEX($B$2:$B$800,MATCH(DATE(YEAR(A219)-1,12,1),$A$2:$A$800,0))-1,""))</f>
        <v/>
      </c>
      <c r="E219" s="115">
        <f>IF(B219="","",IFERROR(B219/INDEX($B$2:$B$800,MATCH(DATE(YEAR(A219)-1,MONTH(A219),1),$A$2:$A$800,0))-1,""))</f>
        <v/>
      </c>
    </row>
    <row r="220">
      <c r="A220" s="114" t="n">
        <v>41183</v>
      </c>
      <c r="B220" s="48" t="n">
        <v>519.907</v>
      </c>
      <c r="C220" s="115">
        <f>IF(OR(B220="",B219=""),"",B220/B219-1)</f>
        <v/>
      </c>
      <c r="D220" s="115">
        <f>IF(B220="","",IFERROR(B220/INDEX($B$2:$B$800,MATCH(DATE(YEAR(A220)-1,12,1),$A$2:$A$800,0))-1,""))</f>
        <v/>
      </c>
      <c r="E220" s="115">
        <f>IF(B220="","",IFERROR(B220/INDEX($B$2:$B$800,MATCH(DATE(YEAR(A220)-1,MONTH(A220),1),$A$2:$A$800,0))-1,""))</f>
        <v/>
      </c>
    </row>
    <row r="221">
      <c r="A221" s="114" t="n">
        <v>41214</v>
      </c>
      <c r="B221" s="48" t="n">
        <v>521.638</v>
      </c>
      <c r="C221" s="115">
        <f>IF(OR(B221="",B220=""),"",B221/B220-1)</f>
        <v/>
      </c>
      <c r="D221" s="115">
        <f>IF(B221="","",IFERROR(B221/INDEX($B$2:$B$800,MATCH(DATE(YEAR(A221)-1,12,1),$A$2:$A$800,0))-1,""))</f>
        <v/>
      </c>
      <c r="E221" s="115">
        <f>IF(B221="","",IFERROR(B221/INDEX($B$2:$B$800,MATCH(DATE(YEAR(A221)-1,MONTH(A221),1),$A$2:$A$800,0))-1,""))</f>
        <v/>
      </c>
    </row>
    <row r="222">
      <c r="A222" s="114" t="n">
        <v>41244</v>
      </c>
      <c r="B222" s="48" t="n">
        <v>522.474</v>
      </c>
      <c r="C222" s="115">
        <f>IF(OR(B222="",B221=""),"",B222/B221-1)</f>
        <v/>
      </c>
      <c r="D222" s="115">
        <f>IF(B222="","",IFERROR(B222/INDEX($B$2:$B$800,MATCH(DATE(YEAR(A222)-1,12,1),$A$2:$A$800,0))-1,""))</f>
        <v/>
      </c>
      <c r="E222" s="115">
        <f>IF(B222="","",IFERROR(B222/INDEX($B$2:$B$800,MATCH(DATE(YEAR(A222)-1,MONTH(A222),1),$A$2:$A$800,0))-1,""))</f>
        <v/>
      </c>
    </row>
    <row r="223">
      <c r="A223" s="114" t="n">
        <v>41275</v>
      </c>
      <c r="B223" s="48" t="n">
        <v>525.85</v>
      </c>
      <c r="C223" s="115">
        <f>IF(OR(B223="",B222=""),"",B223/B222-1)</f>
        <v/>
      </c>
      <c r="D223" s="115">
        <f>IF(B223="","",IFERROR(B223/INDEX($B$2:$B$800,MATCH(DATE(YEAR(A223)-1,12,1),$A$2:$A$800,0))-1,""))</f>
        <v/>
      </c>
      <c r="E223" s="115">
        <f>IF(B223="","",IFERROR(B223/INDEX($B$2:$B$800,MATCH(DATE(YEAR(A223)-1,MONTH(A223),1),$A$2:$A$800,0))-1,""))</f>
        <v/>
      </c>
    </row>
    <row r="224">
      <c r="A224" s="114" t="n">
        <v>41306</v>
      </c>
      <c r="B224" s="48" t="n">
        <v>529.029</v>
      </c>
      <c r="C224" s="115">
        <f>IF(OR(B224="",B223=""),"",B224/B223-1)</f>
        <v/>
      </c>
      <c r="D224" s="115">
        <f>IF(B224="","",IFERROR(B224/INDEX($B$2:$B$800,MATCH(DATE(YEAR(A224)-1,12,1),$A$2:$A$800,0))-1,""))</f>
        <v/>
      </c>
      <c r="E224" s="115">
        <f>IF(B224="","",IFERROR(B224/INDEX($B$2:$B$800,MATCH(DATE(YEAR(A224)-1,MONTH(A224),1),$A$2:$A$800,0))-1,""))</f>
        <v/>
      </c>
    </row>
    <row r="225">
      <c r="A225" s="114" t="n">
        <v>41334</v>
      </c>
      <c r="B225" s="48" t="n">
        <v>531.691</v>
      </c>
      <c r="C225" s="115">
        <f>IF(OR(B225="",B224=""),"",B225/B224-1)</f>
        <v/>
      </c>
      <c r="D225" s="115">
        <f>IF(B225="","",IFERROR(B225/INDEX($B$2:$B$800,MATCH(DATE(YEAR(A225)-1,12,1),$A$2:$A$800,0))-1,""))</f>
        <v/>
      </c>
      <c r="E225" s="115">
        <f>IF(B225="","",IFERROR(B225/INDEX($B$2:$B$800,MATCH(DATE(YEAR(A225)-1,MONTH(A225),1),$A$2:$A$800,0))-1,""))</f>
        <v/>
      </c>
    </row>
    <row r="226">
      <c r="A226" s="114" t="n">
        <v>41365</v>
      </c>
      <c r="B226" s="48" t="n">
        <v>535.601</v>
      </c>
      <c r="C226" s="115">
        <f>IF(OR(B226="",B225=""),"",B226/B225-1)</f>
        <v/>
      </c>
      <c r="D226" s="115">
        <f>IF(B226="","",IFERROR(B226/INDEX($B$2:$B$800,MATCH(DATE(YEAR(A226)-1,12,1),$A$2:$A$800,0))-1,""))</f>
        <v/>
      </c>
      <c r="E226" s="115">
        <f>IF(B226="","",IFERROR(B226/INDEX($B$2:$B$800,MATCH(DATE(YEAR(A226)-1,MONTH(A226),1),$A$2:$A$800,0))-1,""))</f>
        <v/>
      </c>
    </row>
    <row r="227">
      <c r="A227" s="114" t="n">
        <v>41395</v>
      </c>
      <c r="B227" s="48" t="n">
        <v>547.655</v>
      </c>
      <c r="C227" s="115">
        <f>IF(OR(B227="",B226=""),"",B227/B226-1)</f>
        <v/>
      </c>
      <c r="D227" s="115">
        <f>IF(B227="","",IFERROR(B227/INDEX($B$2:$B$800,MATCH(DATE(YEAR(A227)-1,12,1),$A$2:$A$800,0))-1,""))</f>
        <v/>
      </c>
      <c r="E227" s="115">
        <f>IF(B227="","",IFERROR(B227/INDEX($B$2:$B$800,MATCH(DATE(YEAR(A227)-1,MONTH(A227),1),$A$2:$A$800,0))-1,""))</f>
        <v/>
      </c>
    </row>
    <row r="228">
      <c r="A228" s="114" t="n">
        <v>41426</v>
      </c>
      <c r="B228" s="48" t="n">
        <v>553.948</v>
      </c>
      <c r="C228" s="115">
        <f>IF(OR(B228="",B227=""),"",B228/B227-1)</f>
        <v/>
      </c>
      <c r="D228" s="115">
        <f>IF(B228="","",IFERROR(B228/INDEX($B$2:$B$800,MATCH(DATE(YEAR(A228)-1,12,1),$A$2:$A$800,0))-1,""))</f>
        <v/>
      </c>
      <c r="E228" s="115">
        <f>IF(B228="","",IFERROR(B228/INDEX($B$2:$B$800,MATCH(DATE(YEAR(A228)-1,MONTH(A228),1),$A$2:$A$800,0))-1,""))</f>
        <v/>
      </c>
    </row>
    <row r="229">
      <c r="A229" s="114" t="n">
        <v>41456</v>
      </c>
      <c r="B229" s="48" t="n">
        <v>556.6</v>
      </c>
      <c r="C229" s="115">
        <f>IF(OR(B229="",B228=""),"",B229/B228-1)</f>
        <v/>
      </c>
      <c r="D229" s="115">
        <f>IF(B229="","",IFERROR(B229/INDEX($B$2:$B$800,MATCH(DATE(YEAR(A229)-1,12,1),$A$2:$A$800,0))-1,""))</f>
        <v/>
      </c>
      <c r="E229" s="115">
        <f>IF(B229="","",IFERROR(B229/INDEX($B$2:$B$800,MATCH(DATE(YEAR(A229)-1,MONTH(A229),1),$A$2:$A$800,0))-1,""))</f>
        <v/>
      </c>
    </row>
    <row r="230">
      <c r="A230" s="114" t="n">
        <v>41487</v>
      </c>
      <c r="B230" s="48" t="n">
        <v>558.34</v>
      </c>
      <c r="C230" s="115">
        <f>IF(OR(B230="",B229=""),"",B230/B229-1)</f>
        <v/>
      </c>
      <c r="D230" s="115">
        <f>IF(B230="","",IFERROR(B230/INDEX($B$2:$B$800,MATCH(DATE(YEAR(A230)-1,12,1),$A$2:$A$800,0))-1,""))</f>
        <v/>
      </c>
      <c r="E230" s="115">
        <f>IF(B230="","",IFERROR(B230/INDEX($B$2:$B$800,MATCH(DATE(YEAR(A230)-1,MONTH(A230),1),$A$2:$A$800,0))-1,""))</f>
        <v/>
      </c>
    </row>
    <row r="231">
      <c r="A231" s="114" t="n">
        <v>41518</v>
      </c>
      <c r="B231" s="48" t="n">
        <v>560.7670000000001</v>
      </c>
      <c r="C231" s="115">
        <f>IF(OR(B231="",B230=""),"",B231/B230-1)</f>
        <v/>
      </c>
      <c r="D231" s="115">
        <f>IF(B231="","",IFERROR(B231/INDEX($B$2:$B$800,MATCH(DATE(YEAR(A231)-1,12,1),$A$2:$A$800,0))-1,""))</f>
        <v/>
      </c>
      <c r="E231" s="115">
        <f>IF(B231="","",IFERROR(B231/INDEX($B$2:$B$800,MATCH(DATE(YEAR(A231)-1,MONTH(A231),1),$A$2:$A$800,0))-1,""))</f>
        <v/>
      </c>
    </row>
    <row r="232">
      <c r="A232" s="114" t="n">
        <v>41548</v>
      </c>
      <c r="B232" s="48" t="n">
        <v>562.241</v>
      </c>
      <c r="C232" s="115">
        <f>IF(OR(B232="",B231=""),"",B232/B231-1)</f>
        <v/>
      </c>
      <c r="D232" s="115">
        <f>IF(B232="","",IFERROR(B232/INDEX($B$2:$B$800,MATCH(DATE(YEAR(A232)-1,12,1),$A$2:$A$800,0))-1,""))</f>
        <v/>
      </c>
      <c r="E232" s="115">
        <f>IF(B232="","",IFERROR(B232/INDEX($B$2:$B$800,MATCH(DATE(YEAR(A232)-1,MONTH(A232),1),$A$2:$A$800,0))-1,""))</f>
        <v/>
      </c>
    </row>
    <row r="233">
      <c r="A233" s="114" t="n">
        <v>41579</v>
      </c>
      <c r="B233" s="48" t="n">
        <v>564.201</v>
      </c>
      <c r="C233" s="115">
        <f>IF(OR(B233="",B232=""),"",B233/B232-1)</f>
        <v/>
      </c>
      <c r="D233" s="115">
        <f>IF(B233="","",IFERROR(B233/INDEX($B$2:$B$800,MATCH(DATE(YEAR(A233)-1,12,1),$A$2:$A$800,0))-1,""))</f>
        <v/>
      </c>
      <c r="E233" s="115">
        <f>IF(B233="","",IFERROR(B233/INDEX($B$2:$B$800,MATCH(DATE(YEAR(A233)-1,MONTH(A233),1),$A$2:$A$800,0))-1,""))</f>
        <v/>
      </c>
    </row>
    <row r="234">
      <c r="A234" s="114" t="n">
        <v>41609</v>
      </c>
      <c r="B234" s="48" t="n">
        <v>564.765</v>
      </c>
      <c r="C234" s="115">
        <f>IF(OR(B234="",B233=""),"",B234/B233-1)</f>
        <v/>
      </c>
      <c r="D234" s="115">
        <f>IF(B234="","",IFERROR(B234/INDEX($B$2:$B$800,MATCH(DATE(YEAR(A234)-1,12,1),$A$2:$A$800,0))-1,""))</f>
        <v/>
      </c>
      <c r="E234" s="115">
        <f>IF(B234="","",IFERROR(B234/INDEX($B$2:$B$800,MATCH(DATE(YEAR(A234)-1,MONTH(A234),1),$A$2:$A$800,0))-1,""))</f>
        <v/>
      </c>
    </row>
    <row r="235">
      <c r="A235" s="114" t="n">
        <v>41640</v>
      </c>
      <c r="B235" s="48" t="n">
        <v>569.72</v>
      </c>
      <c r="C235" s="115">
        <f>IF(OR(B235="",B234=""),"",B235/B234-1)</f>
        <v/>
      </c>
      <c r="D235" s="115">
        <f>IF(B235="","",IFERROR(B235/INDEX($B$2:$B$800,MATCH(DATE(YEAR(A235)-1,12,1),$A$2:$A$800,0))-1,""))</f>
        <v/>
      </c>
      <c r="E235" s="115">
        <f>IF(B235="","",IFERROR(B235/INDEX($B$2:$B$800,MATCH(DATE(YEAR(A235)-1,MONTH(A235),1),$A$2:$A$800,0))-1,""))</f>
        <v/>
      </c>
    </row>
    <row r="236">
      <c r="A236" s="114" t="n">
        <v>41671</v>
      </c>
      <c r="B236" s="48" t="n">
        <v>571.577</v>
      </c>
      <c r="C236" s="115">
        <f>IF(OR(B236="",B235=""),"",B236/B235-1)</f>
        <v/>
      </c>
      <c r="D236" s="115">
        <f>IF(B236="","",IFERROR(B236/INDEX($B$2:$B$800,MATCH(DATE(YEAR(A236)-1,12,1),$A$2:$A$800,0))-1,""))</f>
        <v/>
      </c>
      <c r="E236" s="115">
        <f>IF(B236="","",IFERROR(B236/INDEX($B$2:$B$800,MATCH(DATE(YEAR(A236)-1,MONTH(A236),1),$A$2:$A$800,0))-1,""))</f>
        <v/>
      </c>
    </row>
    <row r="237">
      <c r="A237" s="114" t="n">
        <v>41699</v>
      </c>
      <c r="B237" s="48" t="n">
        <v>573.1559999999999</v>
      </c>
      <c r="C237" s="115">
        <f>IF(OR(B237="",B236=""),"",B237/B236-1)</f>
        <v/>
      </c>
      <c r="D237" s="115">
        <f>IF(B237="","",IFERROR(B237/INDEX($B$2:$B$800,MATCH(DATE(YEAR(A237)-1,12,1),$A$2:$A$800,0))-1,""))</f>
        <v/>
      </c>
      <c r="E237" s="115">
        <f>IF(B237="","",IFERROR(B237/INDEX($B$2:$B$800,MATCH(DATE(YEAR(A237)-1,MONTH(A237),1),$A$2:$A$800,0))-1,""))</f>
        <v/>
      </c>
    </row>
    <row r="238">
      <c r="A238" s="114" t="n">
        <v>41730</v>
      </c>
      <c r="B238" s="48" t="n">
        <v>578.224</v>
      </c>
      <c r="C238" s="115">
        <f>IF(OR(B238="",B237=""),"",B238/B237-1)</f>
        <v/>
      </c>
      <c r="D238" s="115">
        <f>IF(B238="","",IFERROR(B238/INDEX($B$2:$B$800,MATCH(DATE(YEAR(A238)-1,12,1),$A$2:$A$800,0))-1,""))</f>
        <v/>
      </c>
      <c r="E238" s="115">
        <f>IF(B238="","",IFERROR(B238/INDEX($B$2:$B$800,MATCH(DATE(YEAR(A238)-1,MONTH(A238),1),$A$2:$A$800,0))-1,""))</f>
        <v/>
      </c>
    </row>
    <row r="239">
      <c r="A239" s="114" t="n">
        <v>41760</v>
      </c>
      <c r="B239" s="48" t="n">
        <v>590.099</v>
      </c>
      <c r="C239" s="115">
        <f>IF(OR(B239="",B238=""),"",B239/B238-1)</f>
        <v/>
      </c>
      <c r="D239" s="115">
        <f>IF(B239="","",IFERROR(B239/INDEX($B$2:$B$800,MATCH(DATE(YEAR(A239)-1,12,1),$A$2:$A$800,0))-1,""))</f>
        <v/>
      </c>
      <c r="E239" s="115">
        <f>IF(B239="","",IFERROR(B239/INDEX($B$2:$B$800,MATCH(DATE(YEAR(A239)-1,MONTH(A239),1),$A$2:$A$800,0))-1,""))</f>
        <v/>
      </c>
    </row>
    <row r="240">
      <c r="A240" s="114" t="n">
        <v>41791</v>
      </c>
      <c r="B240" s="48" t="n">
        <v>594.013</v>
      </c>
      <c r="C240" s="115">
        <f>IF(OR(B240="",B239=""),"",B240/B239-1)</f>
        <v/>
      </c>
      <c r="D240" s="115">
        <f>IF(B240="","",IFERROR(B240/INDEX($B$2:$B$800,MATCH(DATE(YEAR(A240)-1,12,1),$A$2:$A$800,0))-1,""))</f>
        <v/>
      </c>
      <c r="E240" s="115">
        <f>IF(B240="","",IFERROR(B240/INDEX($B$2:$B$800,MATCH(DATE(YEAR(A240)-1,MONTH(A240),1),$A$2:$A$800,0))-1,""))</f>
        <v/>
      </c>
    </row>
    <row r="241">
      <c r="A241" s="114" t="n">
        <v>41821</v>
      </c>
      <c r="B241" s="48" t="n">
        <v>598.441</v>
      </c>
      <c r="C241" s="115">
        <f>IF(OR(B241="",B240=""),"",B241/B240-1)</f>
        <v/>
      </c>
      <c r="D241" s="115">
        <f>IF(B241="","",IFERROR(B241/INDEX($B$2:$B$800,MATCH(DATE(YEAR(A241)-1,12,1),$A$2:$A$800,0))-1,""))</f>
        <v/>
      </c>
      <c r="E241" s="115">
        <f>IF(B241="","",IFERROR(B241/INDEX($B$2:$B$800,MATCH(DATE(YEAR(A241)-1,MONTH(A241),1),$A$2:$A$800,0))-1,""))</f>
        <v/>
      </c>
    </row>
    <row r="242">
      <c r="A242" s="114" t="n">
        <v>41852</v>
      </c>
      <c r="B242" s="48" t="n">
        <v>598.898</v>
      </c>
      <c r="C242" s="115">
        <f>IF(OR(B242="",B241=""),"",B242/B241-1)</f>
        <v/>
      </c>
      <c r="D242" s="115">
        <f>IF(B242="","",IFERROR(B242/INDEX($B$2:$B$800,MATCH(DATE(YEAR(A242)-1,12,1),$A$2:$A$800,0))-1,""))</f>
        <v/>
      </c>
      <c r="E242" s="115">
        <f>IF(B242="","",IFERROR(B242/INDEX($B$2:$B$800,MATCH(DATE(YEAR(A242)-1,MONTH(A242),1),$A$2:$A$800,0))-1,""))</f>
        <v/>
      </c>
    </row>
    <row r="243">
      <c r="A243" s="114" t="n">
        <v>41883</v>
      </c>
      <c r="B243" s="48" t="n">
        <v>599.823</v>
      </c>
      <c r="C243" s="115">
        <f>IF(OR(B243="",B242=""),"",B243/B242-1)</f>
        <v/>
      </c>
      <c r="D243" s="115">
        <f>IF(B243="","",IFERROR(B243/INDEX($B$2:$B$800,MATCH(DATE(YEAR(A243)-1,12,1),$A$2:$A$800,0))-1,""))</f>
        <v/>
      </c>
      <c r="E243" s="115">
        <f>IF(B243="","",IFERROR(B243/INDEX($B$2:$B$800,MATCH(DATE(YEAR(A243)-1,MONTH(A243),1),$A$2:$A$800,0))-1,""))</f>
        <v/>
      </c>
    </row>
    <row r="244">
      <c r="A244" s="114" t="n">
        <v>41913</v>
      </c>
      <c r="B244" s="48" t="n">
        <v>600.865</v>
      </c>
      <c r="C244" s="115">
        <f>IF(OR(B244="",B243=""),"",B244/B243-1)</f>
        <v/>
      </c>
      <c r="D244" s="115">
        <f>IF(B244="","",IFERROR(B244/INDEX($B$2:$B$800,MATCH(DATE(YEAR(A244)-1,12,1),$A$2:$A$800,0))-1,""))</f>
        <v/>
      </c>
      <c r="E244" s="115">
        <f>IF(B244="","",IFERROR(B244/INDEX($B$2:$B$800,MATCH(DATE(YEAR(A244)-1,MONTH(A244),1),$A$2:$A$800,0))-1,""))</f>
        <v/>
      </c>
    </row>
    <row r="245">
      <c r="A245" s="114" t="n">
        <v>41944</v>
      </c>
      <c r="B245" s="48" t="n">
        <v>603.524</v>
      </c>
      <c r="C245" s="115">
        <f>IF(OR(B245="",B244=""),"",B245/B244-1)</f>
        <v/>
      </c>
      <c r="D245" s="115">
        <f>IF(B245="","",IFERROR(B245/INDEX($B$2:$B$800,MATCH(DATE(YEAR(A245)-1,12,1),$A$2:$A$800,0))-1,""))</f>
        <v/>
      </c>
      <c r="E245" s="115">
        <f>IF(B245="","",IFERROR(B245/INDEX($B$2:$B$800,MATCH(DATE(YEAR(A245)-1,MONTH(A245),1),$A$2:$A$800,0))-1,""))</f>
        <v/>
      </c>
    </row>
    <row r="246">
      <c r="A246" s="114" t="n">
        <v>41974</v>
      </c>
      <c r="B246" s="48" t="n">
        <v>604.026</v>
      </c>
      <c r="C246" s="115">
        <f>IF(OR(B246="",B245=""),"",B246/B245-1)</f>
        <v/>
      </c>
      <c r="D246" s="115">
        <f>IF(B246="","",IFERROR(B246/INDEX($B$2:$B$800,MATCH(DATE(YEAR(A246)-1,12,1),$A$2:$A$800,0))-1,""))</f>
        <v/>
      </c>
      <c r="E246" s="115">
        <f>IF(B246="","",IFERROR(B246/INDEX($B$2:$B$800,MATCH(DATE(YEAR(A246)-1,MONTH(A246),1),$A$2:$A$800,0))-1,""))</f>
        <v/>
      </c>
    </row>
    <row r="247">
      <c r="A247" s="114" t="n">
        <v>42005</v>
      </c>
      <c r="B247" s="48" t="n">
        <v>609.568</v>
      </c>
      <c r="C247" s="115">
        <f>IF(OR(B247="",B246=""),"",B247/B246-1)</f>
        <v/>
      </c>
      <c r="D247" s="115">
        <f>IF(B247="","",IFERROR(B247/INDEX($B$2:$B$800,MATCH(DATE(YEAR(A247)-1,12,1),$A$2:$A$800,0))-1,""))</f>
        <v/>
      </c>
      <c r="E247" s="115">
        <f>IF(B247="","",IFERROR(B247/INDEX($B$2:$B$800,MATCH(DATE(YEAR(A247)-1,MONTH(A247),1),$A$2:$A$800,0))-1,""))</f>
        <v/>
      </c>
    </row>
    <row r="248">
      <c r="A248" s="114" t="n">
        <v>42036</v>
      </c>
      <c r="B248" s="48" t="n">
        <v>611.447</v>
      </c>
      <c r="C248" s="115">
        <f>IF(OR(B248="",B247=""),"",B248/B247-1)</f>
        <v/>
      </c>
      <c r="D248" s="115">
        <f>IF(B248="","",IFERROR(B248/INDEX($B$2:$B$800,MATCH(DATE(YEAR(A248)-1,12,1),$A$2:$A$800,0))-1,""))</f>
        <v/>
      </c>
      <c r="E248" s="115">
        <f>IF(B248="","",IFERROR(B248/INDEX($B$2:$B$800,MATCH(DATE(YEAR(A248)-1,MONTH(A248),1),$A$2:$A$800,0))-1,""))</f>
        <v/>
      </c>
    </row>
    <row r="249">
      <c r="A249" s="114" t="n">
        <v>42064</v>
      </c>
      <c r="B249" s="48" t="n">
        <v>615.248</v>
      </c>
      <c r="C249" s="115">
        <f>IF(OR(B249="",B248=""),"",B249/B248-1)</f>
        <v/>
      </c>
      <c r="D249" s="115">
        <f>IF(B249="","",IFERROR(B249/INDEX($B$2:$B$800,MATCH(DATE(YEAR(A249)-1,12,1),$A$2:$A$800,0))-1,""))</f>
        <v/>
      </c>
      <c r="E249" s="115">
        <f>IF(B249="","",IFERROR(B249/INDEX($B$2:$B$800,MATCH(DATE(YEAR(A249)-1,MONTH(A249),1),$A$2:$A$800,0))-1,""))</f>
        <v/>
      </c>
    </row>
    <row r="250">
      <c r="A250" s="114" t="n">
        <v>42095</v>
      </c>
      <c r="B250" s="48" t="n">
        <v>618.0599999999999</v>
      </c>
      <c r="C250" s="115">
        <f>IF(OR(B250="",B249=""),"",B250/B249-1)</f>
        <v/>
      </c>
      <c r="D250" s="115">
        <f>IF(B250="","",IFERROR(B250/INDEX($B$2:$B$800,MATCH(DATE(YEAR(A250)-1,12,1),$A$2:$A$800,0))-1,""))</f>
        <v/>
      </c>
      <c r="E250" s="115">
        <f>IF(B250="","",IFERROR(B250/INDEX($B$2:$B$800,MATCH(DATE(YEAR(A250)-1,MONTH(A250),1),$A$2:$A$800,0))-1,""))</f>
        <v/>
      </c>
    </row>
    <row r="251">
      <c r="A251" s="114" t="n">
        <v>42125</v>
      </c>
      <c r="B251" s="48" t="n">
        <v>623.951</v>
      </c>
      <c r="C251" s="115">
        <f>IF(OR(B251="",B250=""),"",B251/B250-1)</f>
        <v/>
      </c>
      <c r="D251" s="115">
        <f>IF(B251="","",IFERROR(B251/INDEX($B$2:$B$800,MATCH(DATE(YEAR(A251)-1,12,1),$A$2:$A$800,0))-1,""))</f>
        <v/>
      </c>
      <c r="E251" s="115">
        <f>IF(B251="","",IFERROR(B251/INDEX($B$2:$B$800,MATCH(DATE(YEAR(A251)-1,MONTH(A251),1),$A$2:$A$800,0))-1,""))</f>
        <v/>
      </c>
    </row>
    <row r="252">
      <c r="A252" s="114" t="n">
        <v>42156</v>
      </c>
      <c r="B252" s="48" t="n">
        <v>635.403</v>
      </c>
      <c r="C252" s="115">
        <f>IF(OR(B252="",B251=""),"",B252/B251-1)</f>
        <v/>
      </c>
      <c r="D252" s="115">
        <f>IF(B252="","",IFERROR(B252/INDEX($B$2:$B$800,MATCH(DATE(YEAR(A252)-1,12,1),$A$2:$A$800,0))-1,""))</f>
        <v/>
      </c>
      <c r="E252" s="115">
        <f>IF(B252="","",IFERROR(B252/INDEX($B$2:$B$800,MATCH(DATE(YEAR(A252)-1,MONTH(A252),1),$A$2:$A$800,0))-1,""))</f>
        <v/>
      </c>
    </row>
    <row r="253">
      <c r="A253" s="114" t="n">
        <v>42186</v>
      </c>
      <c r="B253" s="48" t="n">
        <v>638.88</v>
      </c>
      <c r="C253" s="115">
        <f>IF(OR(B253="",B252=""),"",B253/B252-1)</f>
        <v/>
      </c>
      <c r="D253" s="115">
        <f>IF(B253="","",IFERROR(B253/INDEX($B$2:$B$800,MATCH(DATE(YEAR(A253)-1,12,1),$A$2:$A$800,0))-1,""))</f>
        <v/>
      </c>
      <c r="E253" s="115">
        <f>IF(B253="","",IFERROR(B253/INDEX($B$2:$B$800,MATCH(DATE(YEAR(A253)-1,MONTH(A253),1),$A$2:$A$800,0))-1,""))</f>
        <v/>
      </c>
    </row>
    <row r="254">
      <c r="A254" s="114" t="n">
        <v>42217</v>
      </c>
      <c r="B254" s="48" t="n">
        <v>642.644</v>
      </c>
      <c r="C254" s="115">
        <f>IF(OR(B254="",B253=""),"",B254/B253-1)</f>
        <v/>
      </c>
      <c r="D254" s="115">
        <f>IF(B254="","",IFERROR(B254/INDEX($B$2:$B$800,MATCH(DATE(YEAR(A254)-1,12,1),$A$2:$A$800,0))-1,""))</f>
        <v/>
      </c>
      <c r="E254" s="115">
        <f>IF(B254="","",IFERROR(B254/INDEX($B$2:$B$800,MATCH(DATE(YEAR(A254)-1,MONTH(A254),1),$A$2:$A$800,0))-1,""))</f>
        <v/>
      </c>
    </row>
    <row r="255">
      <c r="A255" s="114" t="n">
        <v>42248</v>
      </c>
      <c r="B255" s="48" t="n">
        <v>644.046</v>
      </c>
      <c r="C255" s="115">
        <f>IF(OR(B255="",B254=""),"",B255/B254-1)</f>
        <v/>
      </c>
      <c r="D255" s="115">
        <f>IF(B255="","",IFERROR(B255/INDEX($B$2:$B$800,MATCH(DATE(YEAR(A255)-1,12,1),$A$2:$A$800,0))-1,""))</f>
        <v/>
      </c>
      <c r="E255" s="115">
        <f>IF(B255="","",IFERROR(B255/INDEX($B$2:$B$800,MATCH(DATE(YEAR(A255)-1,MONTH(A255),1),$A$2:$A$800,0))-1,""))</f>
        <v/>
      </c>
    </row>
    <row r="256">
      <c r="A256" s="114" t="n">
        <v>42278</v>
      </c>
      <c r="B256" s="48" t="n">
        <v>646.355</v>
      </c>
      <c r="C256" s="115">
        <f>IF(OR(B256="",B255=""),"",B256/B255-1)</f>
        <v/>
      </c>
      <c r="D256" s="115">
        <f>IF(B256="","",IFERROR(B256/INDEX($B$2:$B$800,MATCH(DATE(YEAR(A256)-1,12,1),$A$2:$A$800,0))-1,""))</f>
        <v/>
      </c>
      <c r="E256" s="115">
        <f>IF(B256="","",IFERROR(B256/INDEX($B$2:$B$800,MATCH(DATE(YEAR(A256)-1,MONTH(A256),1),$A$2:$A$800,0))-1,""))</f>
        <v/>
      </c>
    </row>
    <row r="257">
      <c r="A257" s="114" t="n">
        <v>42309</v>
      </c>
      <c r="B257" s="48" t="n">
        <v>648.542</v>
      </c>
      <c r="C257" s="115">
        <f>IF(OR(B257="",B256=""),"",B257/B256-1)</f>
        <v/>
      </c>
      <c r="D257" s="115">
        <f>IF(B257="","",IFERROR(B257/INDEX($B$2:$B$800,MATCH(DATE(YEAR(A257)-1,12,1),$A$2:$A$800,0))-1,""))</f>
        <v/>
      </c>
      <c r="E257" s="115">
        <f>IF(B257="","",IFERROR(B257/INDEX($B$2:$B$800,MATCH(DATE(YEAR(A257)-1,MONTH(A257),1),$A$2:$A$800,0))-1,""))</f>
        <v/>
      </c>
    </row>
    <row r="258">
      <c r="A258" s="114" t="n">
        <v>42339</v>
      </c>
      <c r="B258" s="48" t="n">
        <v>649.216</v>
      </c>
      <c r="C258" s="115">
        <f>IF(OR(B258="",B257=""),"",B258/B257-1)</f>
        <v/>
      </c>
      <c r="D258" s="115">
        <f>IF(B258="","",IFERROR(B258/INDEX($B$2:$B$800,MATCH(DATE(YEAR(A258)-1,12,1),$A$2:$A$800,0))-1,""))</f>
        <v/>
      </c>
      <c r="E258" s="115">
        <f>IF(B258="","",IFERROR(B258/INDEX($B$2:$B$800,MATCH(DATE(YEAR(A258)-1,MONTH(A258),1),$A$2:$A$800,0))-1,""))</f>
        <v/>
      </c>
    </row>
    <row r="259">
      <c r="A259" s="114" t="n">
        <v>42370</v>
      </c>
      <c r="B259" s="48" t="n">
        <v>651.759</v>
      </c>
      <c r="C259" s="115">
        <f>IF(OR(B259="",B258=""),"",B259/B258-1)</f>
        <v/>
      </c>
      <c r="D259" s="115">
        <f>IF(B259="","",IFERROR(B259/INDEX($B$2:$B$800,MATCH(DATE(YEAR(A259)-1,12,1),$A$2:$A$800,0))-1,""))</f>
        <v/>
      </c>
      <c r="E259" s="115">
        <f>IF(B259="","",IFERROR(B259/INDEX($B$2:$B$800,MATCH(DATE(YEAR(A259)-1,MONTH(A259),1),$A$2:$A$800,0))-1,""))</f>
        <v/>
      </c>
    </row>
    <row r="260">
      <c r="A260" s="114" t="n">
        <v>42401</v>
      </c>
      <c r="B260" s="48" t="n">
        <v>655.263</v>
      </c>
      <c r="C260" s="115">
        <f>IF(OR(B260="",B259=""),"",B260/B259-1)</f>
        <v/>
      </c>
      <c r="D260" s="115">
        <f>IF(B260="","",IFERROR(B260/INDEX($B$2:$B$800,MATCH(DATE(YEAR(A260)-1,12,1),$A$2:$A$800,0))-1,""))</f>
        <v/>
      </c>
      <c r="E260" s="115">
        <f>IF(B260="","",IFERROR(B260/INDEX($B$2:$B$800,MATCH(DATE(YEAR(A260)-1,MONTH(A260),1),$A$2:$A$800,0))-1,""))</f>
        <v/>
      </c>
    </row>
    <row r="261">
      <c r="A261" s="114" t="n">
        <v>42430</v>
      </c>
      <c r="B261" s="48" t="n">
        <v>659.446</v>
      </c>
      <c r="C261" s="115">
        <f>IF(OR(B261="",B260=""),"",B261/B260-1)</f>
        <v/>
      </c>
      <c r="D261" s="115">
        <f>IF(B261="","",IFERROR(B261/INDEX($B$2:$B$800,MATCH(DATE(YEAR(A261)-1,12,1),$A$2:$A$800,0))-1,""))</f>
        <v/>
      </c>
      <c r="E261" s="115">
        <f>IF(B261="","",IFERROR(B261/INDEX($B$2:$B$800,MATCH(DATE(YEAR(A261)-1,MONTH(A261),1),$A$2:$A$800,0))-1,""))</f>
        <v/>
      </c>
    </row>
    <row r="262">
      <c r="A262" s="114" t="n">
        <v>42461</v>
      </c>
      <c r="B262" s="48" t="n">
        <v>663.057</v>
      </c>
      <c r="C262" s="115">
        <f>IF(OR(B262="",B261=""),"",B262/B261-1)</f>
        <v/>
      </c>
      <c r="D262" s="115">
        <f>IF(B262="","",IFERROR(B262/INDEX($B$2:$B$800,MATCH(DATE(YEAR(A262)-1,12,1),$A$2:$A$800,0))-1,""))</f>
        <v/>
      </c>
      <c r="E262" s="115">
        <f>IF(B262="","",IFERROR(B262/INDEX($B$2:$B$800,MATCH(DATE(YEAR(A262)-1,MONTH(A262),1),$A$2:$A$800,0))-1,""))</f>
        <v/>
      </c>
    </row>
    <row r="263">
      <c r="A263" s="114" t="n">
        <v>42491</v>
      </c>
      <c r="B263" s="48" t="n">
        <v>663.61</v>
      </c>
      <c r="C263" s="115">
        <f>IF(OR(B263="",B262=""),"",B263/B262-1)</f>
        <v/>
      </c>
      <c r="D263" s="115">
        <f>IF(B263="","",IFERROR(B263/INDEX($B$2:$B$800,MATCH(DATE(YEAR(A263)-1,12,1),$A$2:$A$800,0))-1,""))</f>
        <v/>
      </c>
      <c r="E263" s="115">
        <f>IF(B263="","",IFERROR(B263/INDEX($B$2:$B$800,MATCH(DATE(YEAR(A263)-1,MONTH(A263),1),$A$2:$A$800,0))-1,""))</f>
        <v/>
      </c>
    </row>
    <row r="264">
      <c r="A264" s="114" t="n">
        <v>42522</v>
      </c>
      <c r="B264" s="48" t="n">
        <v>676.42</v>
      </c>
      <c r="C264" s="115">
        <f>IF(OR(B264="",B263=""),"",B264/B263-1)</f>
        <v/>
      </c>
      <c r="D264" s="115">
        <f>IF(B264="","",IFERROR(B264/INDEX($B$2:$B$800,MATCH(DATE(YEAR(A264)-1,12,1),$A$2:$A$800,0))-1,""))</f>
        <v/>
      </c>
      <c r="E264" s="115">
        <f>IF(B264="","",IFERROR(B264/INDEX($B$2:$B$800,MATCH(DATE(YEAR(A264)-1,MONTH(A264),1),$A$2:$A$800,0))-1,""))</f>
        <v/>
      </c>
    </row>
    <row r="265">
      <c r="A265" s="114" t="n">
        <v>42552</v>
      </c>
      <c r="B265" s="48" t="n">
        <v>679.751</v>
      </c>
      <c r="C265" s="115">
        <f>IF(OR(B265="",B264=""),"",B265/B264-1)</f>
        <v/>
      </c>
      <c r="D265" s="115">
        <f>IF(B265="","",IFERROR(B265/INDEX($B$2:$B$800,MATCH(DATE(YEAR(A265)-1,12,1),$A$2:$A$800,0))-1,""))</f>
        <v/>
      </c>
      <c r="E265" s="115">
        <f>IF(B265="","",IFERROR(B265/INDEX($B$2:$B$800,MATCH(DATE(YEAR(A265)-1,MONTH(A265),1),$A$2:$A$800,0))-1,""))</f>
        <v/>
      </c>
    </row>
    <row r="266">
      <c r="A266" s="114" t="n">
        <v>42583</v>
      </c>
      <c r="B266" s="48" t="n">
        <v>681.756</v>
      </c>
      <c r="C266" s="115">
        <f>IF(OR(B266="",B265=""),"",B266/B265-1)</f>
        <v/>
      </c>
      <c r="D266" s="115">
        <f>IF(B266="","",IFERROR(B266/INDEX($B$2:$B$800,MATCH(DATE(YEAR(A266)-1,12,1),$A$2:$A$800,0))-1,""))</f>
        <v/>
      </c>
      <c r="E266" s="115">
        <f>IF(B266="","",IFERROR(B266/INDEX($B$2:$B$800,MATCH(DATE(YEAR(A266)-1,MONTH(A266),1),$A$2:$A$800,0))-1,""))</f>
        <v/>
      </c>
    </row>
    <row r="267">
      <c r="A267" s="114" t="n">
        <v>42614</v>
      </c>
      <c r="B267" s="48" t="n">
        <v>684.025</v>
      </c>
      <c r="C267" s="115">
        <f>IF(OR(B267="",B266=""),"",B267/B266-1)</f>
        <v/>
      </c>
      <c r="D267" s="115">
        <f>IF(B267="","",IFERROR(B267/INDEX($B$2:$B$800,MATCH(DATE(YEAR(A267)-1,12,1),$A$2:$A$800,0))-1,""))</f>
        <v/>
      </c>
      <c r="E267" s="115">
        <f>IF(B267="","",IFERROR(B267/INDEX($B$2:$B$800,MATCH(DATE(YEAR(A267)-1,MONTH(A267),1),$A$2:$A$800,0))-1,""))</f>
        <v/>
      </c>
    </row>
    <row r="268">
      <c r="A268" s="114" t="n">
        <v>42644</v>
      </c>
      <c r="B268" s="48" t="n">
        <v>685.489</v>
      </c>
      <c r="C268" s="115">
        <f>IF(OR(B268="",B267=""),"",B268/B267-1)</f>
        <v/>
      </c>
      <c r="D268" s="115">
        <f>IF(B268="","",IFERROR(B268/INDEX($B$2:$B$800,MATCH(DATE(YEAR(A268)-1,12,1),$A$2:$A$800,0))-1,""))</f>
        <v/>
      </c>
      <c r="E268" s="115">
        <f>IF(B268="","",IFERROR(B268/INDEX($B$2:$B$800,MATCH(DATE(YEAR(A268)-1,MONTH(A268),1),$A$2:$A$800,0))-1,""))</f>
        <v/>
      </c>
    </row>
    <row r="269">
      <c r="A269" s="114" t="n">
        <v>42675</v>
      </c>
      <c r="B269" s="48" t="n">
        <v>686.607</v>
      </c>
      <c r="C269" s="115">
        <f>IF(OR(B269="",B268=""),"",B269/B268-1)</f>
        <v/>
      </c>
      <c r="D269" s="115">
        <f>IF(B269="","",IFERROR(B269/INDEX($B$2:$B$800,MATCH(DATE(YEAR(A269)-1,12,1),$A$2:$A$800,0))-1,""))</f>
        <v/>
      </c>
      <c r="E269" s="115">
        <f>IF(B269="","",IFERROR(B269/INDEX($B$2:$B$800,MATCH(DATE(YEAR(A269)-1,MONTH(A269),1),$A$2:$A$800,0))-1,""))</f>
        <v/>
      </c>
    </row>
    <row r="270">
      <c r="A270" s="114" t="n">
        <v>42705</v>
      </c>
      <c r="B270" s="48" t="n">
        <v>688.985</v>
      </c>
      <c r="C270" s="115">
        <f>IF(OR(B270="",B269=""),"",B270/B269-1)</f>
        <v/>
      </c>
      <c r="D270" s="115">
        <f>IF(B270="","",IFERROR(B270/INDEX($B$2:$B$800,MATCH(DATE(YEAR(A270)-1,12,1),$A$2:$A$800,0))-1,""))</f>
        <v/>
      </c>
      <c r="E270" s="115">
        <f>IF(B270="","",IFERROR(B270/INDEX($B$2:$B$800,MATCH(DATE(YEAR(A270)-1,MONTH(A270),1),$A$2:$A$800,0))-1,""))</f>
        <v/>
      </c>
    </row>
    <row r="271">
      <c r="A271" s="114" t="n">
        <v>42736</v>
      </c>
      <c r="B271" s="48" t="n">
        <v>691.792</v>
      </c>
      <c r="C271" s="115">
        <f>IF(OR(B271="",B270=""),"",B271/B270-1)</f>
        <v/>
      </c>
      <c r="D271" s="115">
        <f>IF(B271="","",IFERROR(B271/INDEX($B$2:$B$800,MATCH(DATE(YEAR(A271)-1,12,1),$A$2:$A$800,0))-1,""))</f>
        <v/>
      </c>
      <c r="E271" s="115">
        <f>IF(B271="","",IFERROR(B271/INDEX($B$2:$B$800,MATCH(DATE(YEAR(A271)-1,MONTH(A271),1),$A$2:$A$800,0))-1,""))</f>
        <v/>
      </c>
    </row>
    <row r="272">
      <c r="A272" s="114" t="n">
        <v>42767</v>
      </c>
      <c r="B272" s="48" t="n">
        <v>696.314</v>
      </c>
      <c r="C272" s="115">
        <f>IF(OR(B272="",B271=""),"",B272/B271-1)</f>
        <v/>
      </c>
      <c r="D272" s="115">
        <f>IF(B272="","",IFERROR(B272/INDEX($B$2:$B$800,MATCH(DATE(YEAR(A272)-1,12,1),$A$2:$A$800,0))-1,""))</f>
        <v/>
      </c>
      <c r="E272" s="115">
        <f>IF(B272="","",IFERROR(B272/INDEX($B$2:$B$800,MATCH(DATE(YEAR(A272)-1,MONTH(A272),1),$A$2:$A$800,0))-1,""))</f>
        <v/>
      </c>
    </row>
    <row r="273">
      <c r="A273" s="114" t="n">
        <v>42795</v>
      </c>
      <c r="B273" s="48" t="n">
        <v>697.41</v>
      </c>
      <c r="C273" s="115">
        <f>IF(OR(B273="",B272=""),"",B273/B272-1)</f>
        <v/>
      </c>
      <c r="D273" s="115">
        <f>IF(B273="","",IFERROR(B273/INDEX($B$2:$B$800,MATCH(DATE(YEAR(A273)-1,12,1),$A$2:$A$800,0))-1,""))</f>
        <v/>
      </c>
      <c r="E273" s="115">
        <f>IF(B273="","",IFERROR(B273/INDEX($B$2:$B$800,MATCH(DATE(YEAR(A273)-1,MONTH(A273),1),$A$2:$A$800,0))-1,""))</f>
        <v/>
      </c>
    </row>
    <row r="274">
      <c r="A274" s="114" t="n">
        <v>42826</v>
      </c>
      <c r="B274" s="48" t="n">
        <v>697.244</v>
      </c>
      <c r="C274" s="115">
        <f>IF(OR(B274="",B273=""),"",B274/B273-1)</f>
        <v/>
      </c>
      <c r="D274" s="115">
        <f>IF(B274="","",IFERROR(B274/INDEX($B$2:$B$800,MATCH(DATE(YEAR(A274)-1,12,1),$A$2:$A$800,0))-1,""))</f>
        <v/>
      </c>
      <c r="E274" s="115">
        <f>IF(B274="","",IFERROR(B274/INDEX($B$2:$B$800,MATCH(DATE(YEAR(A274)-1,MONTH(A274),1),$A$2:$A$800,0))-1,""))</f>
        <v/>
      </c>
    </row>
    <row r="275">
      <c r="A275" s="114" t="n">
        <v>42856</v>
      </c>
      <c r="B275" s="48" t="n">
        <v>701.664</v>
      </c>
      <c r="C275" s="115">
        <f>IF(OR(B275="",B274=""),"",B275/B274-1)</f>
        <v/>
      </c>
      <c r="D275" s="115">
        <f>IF(B275="","",IFERROR(B275/INDEX($B$2:$B$800,MATCH(DATE(YEAR(A275)-1,12,1),$A$2:$A$800,0))-1,""))</f>
        <v/>
      </c>
      <c r="E275" s="115">
        <f>IF(B275="","",IFERROR(B275/INDEX($B$2:$B$800,MATCH(DATE(YEAR(A275)-1,MONTH(A275),1),$A$2:$A$800,0))-1,""))</f>
        <v/>
      </c>
    </row>
    <row r="276">
      <c r="A276" s="114" t="n">
        <v>42887</v>
      </c>
      <c r="B276" s="48" t="n">
        <v>708.197</v>
      </c>
      <c r="C276" s="115">
        <f>IF(OR(B276="",B275=""),"",B276/B275-1)</f>
        <v/>
      </c>
      <c r="D276" s="115">
        <f>IF(B276="","",IFERROR(B276/INDEX($B$2:$B$800,MATCH(DATE(YEAR(A276)-1,12,1),$A$2:$A$800,0))-1,""))</f>
        <v/>
      </c>
      <c r="E276" s="115">
        <f>IF(B276="","",IFERROR(B276/INDEX($B$2:$B$800,MATCH(DATE(YEAR(A276)-1,MONTH(A276),1),$A$2:$A$800,0))-1,""))</f>
        <v/>
      </c>
    </row>
    <row r="277">
      <c r="A277" s="114" t="n">
        <v>42917</v>
      </c>
      <c r="B277" s="48" t="n">
        <v>710.355</v>
      </c>
      <c r="C277" s="115">
        <f>IF(OR(B277="",B276=""),"",B277/B276-1)</f>
        <v/>
      </c>
      <c r="D277" s="115">
        <f>IF(B277="","",IFERROR(B277/INDEX($B$2:$B$800,MATCH(DATE(YEAR(A277)-1,12,1),$A$2:$A$800,0))-1,""))</f>
        <v/>
      </c>
      <c r="E277" s="115">
        <f>IF(B277="","",IFERROR(B277/INDEX($B$2:$B$800,MATCH(DATE(YEAR(A277)-1,MONTH(A277),1),$A$2:$A$800,0))-1,""))</f>
        <v/>
      </c>
    </row>
    <row r="278">
      <c r="A278" s="114" t="n">
        <v>42948</v>
      </c>
      <c r="B278" s="48" t="n">
        <v>712.884</v>
      </c>
      <c r="C278" s="115">
        <f>IF(OR(B278="",B277=""),"",B278/B277-1)</f>
        <v/>
      </c>
      <c r="D278" s="115">
        <f>IF(B278="","",IFERROR(B278/INDEX($B$2:$B$800,MATCH(DATE(YEAR(A278)-1,12,1),$A$2:$A$800,0))-1,""))</f>
        <v/>
      </c>
      <c r="E278" s="115">
        <f>IF(B278="","",IFERROR(B278/INDEX($B$2:$B$800,MATCH(DATE(YEAR(A278)-1,MONTH(A278),1),$A$2:$A$800,0))-1,""))</f>
        <v/>
      </c>
    </row>
    <row r="279">
      <c r="A279" s="114" t="n">
        <v>42979</v>
      </c>
      <c r="B279" s="48" t="n">
        <v>713.33</v>
      </c>
      <c r="C279" s="115">
        <f>IF(OR(B279="",B278=""),"",B279/B278-1)</f>
        <v/>
      </c>
      <c r="D279" s="115">
        <f>IF(B279="","",IFERROR(B279/INDEX($B$2:$B$800,MATCH(DATE(YEAR(A279)-1,12,1),$A$2:$A$800,0))-1,""))</f>
        <v/>
      </c>
      <c r="E279" s="115">
        <f>IF(B279="","",IFERROR(B279/INDEX($B$2:$B$800,MATCH(DATE(YEAR(A279)-1,MONTH(A279),1),$A$2:$A$800,0))-1,""))</f>
        <v/>
      </c>
    </row>
    <row r="280">
      <c r="A280" s="114" t="n">
        <v>43009</v>
      </c>
      <c r="B280" s="48" t="n">
        <v>715.527</v>
      </c>
      <c r="C280" s="115">
        <f>IF(OR(B280="",B279=""),"",B280/B279-1)</f>
        <v/>
      </c>
      <c r="D280" s="115">
        <f>IF(B280="","",IFERROR(B280/INDEX($B$2:$B$800,MATCH(DATE(YEAR(A280)-1,12,1),$A$2:$A$800,0))-1,""))</f>
        <v/>
      </c>
      <c r="E280" s="115">
        <f>IF(B280="","",IFERROR(B280/INDEX($B$2:$B$800,MATCH(DATE(YEAR(A280)-1,MONTH(A280),1),$A$2:$A$800,0))-1,""))</f>
        <v/>
      </c>
    </row>
    <row r="281">
      <c r="A281" s="114" t="n">
        <v>43040</v>
      </c>
      <c r="B281" s="48" t="n">
        <v>717.751</v>
      </c>
      <c r="C281" s="115">
        <f>IF(OR(B281="",B280=""),"",B281/B280-1)</f>
        <v/>
      </c>
      <c r="D281" s="115">
        <f>IF(B281="","",IFERROR(B281/INDEX($B$2:$B$800,MATCH(DATE(YEAR(A281)-1,12,1),$A$2:$A$800,0))-1,""))</f>
        <v/>
      </c>
      <c r="E281" s="115">
        <f>IF(B281="","",IFERROR(B281/INDEX($B$2:$B$800,MATCH(DATE(YEAR(A281)-1,MONTH(A281),1),$A$2:$A$800,0))-1,""))</f>
        <v/>
      </c>
    </row>
    <row r="282">
      <c r="A282" s="114" t="n">
        <v>43070</v>
      </c>
      <c r="B282" s="48" t="n">
        <v>718.276</v>
      </c>
      <c r="C282" s="115">
        <f>IF(OR(B282="",B281=""),"",B282/B281-1)</f>
        <v/>
      </c>
      <c r="D282" s="115">
        <f>IF(B282="","",IFERROR(B282/INDEX($B$2:$B$800,MATCH(DATE(YEAR(A282)-1,12,1),$A$2:$A$800,0))-1,""))</f>
        <v/>
      </c>
      <c r="E282" s="115">
        <f>IF(B282="","",IFERROR(B282/INDEX($B$2:$B$800,MATCH(DATE(YEAR(A282)-1,MONTH(A282),1),$A$2:$A$800,0))-1,""))</f>
        <v/>
      </c>
    </row>
    <row r="283">
      <c r="A283" s="114" t="n">
        <v>43101</v>
      </c>
      <c r="B283" s="48" t="n">
        <v>720.495</v>
      </c>
      <c r="C283" s="115">
        <f>IF(OR(B283="",B282=""),"",B283/B282-1)</f>
        <v/>
      </c>
      <c r="D283" s="115">
        <f>IF(B283="","",IFERROR(B283/INDEX($B$2:$B$800,MATCH(DATE(YEAR(A283)-1,12,1),$A$2:$A$800,0))-1,""))</f>
        <v/>
      </c>
      <c r="E283" s="115">
        <f>IF(B283="","",IFERROR(B283/INDEX($B$2:$B$800,MATCH(DATE(YEAR(A283)-1,MONTH(A283),1),$A$2:$A$800,0))-1,""))</f>
        <v/>
      </c>
    </row>
    <row r="284">
      <c r="A284" s="114" t="n">
        <v>43132</v>
      </c>
      <c r="B284" s="48" t="n">
        <v>721.414</v>
      </c>
      <c r="C284" s="115">
        <f>IF(OR(B284="",B283=""),"",B284/B283-1)</f>
        <v/>
      </c>
      <c r="D284" s="115">
        <f>IF(B284="","",IFERROR(B284/INDEX($B$2:$B$800,MATCH(DATE(YEAR(A284)-1,12,1),$A$2:$A$800,0))-1,""))</f>
        <v/>
      </c>
      <c r="E284" s="115">
        <f>IF(B284="","",IFERROR(B284/INDEX($B$2:$B$800,MATCH(DATE(YEAR(A284)-1,MONTH(A284),1),$A$2:$A$800,0))-1,""))</f>
        <v/>
      </c>
    </row>
    <row r="285">
      <c r="A285" s="114" t="n">
        <v>43160</v>
      </c>
      <c r="B285" s="48" t="n">
        <v>723.163</v>
      </c>
      <c r="C285" s="115">
        <f>IF(OR(B285="",B284=""),"",B285/B284-1)</f>
        <v/>
      </c>
      <c r="D285" s="115">
        <f>IF(B285="","",IFERROR(B285/INDEX($B$2:$B$800,MATCH(DATE(YEAR(A285)-1,12,1),$A$2:$A$800,0))-1,""))</f>
        <v/>
      </c>
      <c r="E285" s="115">
        <f>IF(B285="","",IFERROR(B285/INDEX($B$2:$B$800,MATCH(DATE(YEAR(A285)-1,MONTH(A285),1),$A$2:$A$800,0))-1,""))</f>
        <v/>
      </c>
    </row>
    <row r="286">
      <c r="A286" s="114" t="n">
        <v>43191</v>
      </c>
      <c r="B286" s="48" t="n">
        <v>725.245</v>
      </c>
      <c r="C286" s="115">
        <f>IF(OR(B286="",B285=""),"",B286/B285-1)</f>
        <v/>
      </c>
      <c r="D286" s="115">
        <f>IF(B286="","",IFERROR(B286/INDEX($B$2:$B$800,MATCH(DATE(YEAR(A286)-1,12,1),$A$2:$A$800,0))-1,""))</f>
        <v/>
      </c>
      <c r="E286" s="115">
        <f>IF(B286="","",IFERROR(B286/INDEX($B$2:$B$800,MATCH(DATE(YEAR(A286)-1,MONTH(A286),1),$A$2:$A$800,0))-1,""))</f>
        <v/>
      </c>
    </row>
    <row r="287">
      <c r="A287" s="114" t="n">
        <v>43221</v>
      </c>
      <c r="B287" s="48" t="n">
        <v>726.923</v>
      </c>
      <c r="C287" s="115">
        <f>IF(OR(B287="",B286=""),"",B287/B286-1)</f>
        <v/>
      </c>
      <c r="D287" s="115">
        <f>IF(B287="","",IFERROR(B287/INDEX($B$2:$B$800,MATCH(DATE(YEAR(A287)-1,12,1),$A$2:$A$800,0))-1,""))</f>
        <v/>
      </c>
      <c r="E287" s="115">
        <f>IF(B287="","",IFERROR(B287/INDEX($B$2:$B$800,MATCH(DATE(YEAR(A287)-1,MONTH(A287),1),$A$2:$A$800,0))-1,""))</f>
        <v/>
      </c>
    </row>
    <row r="288">
      <c r="A288" s="114" t="n">
        <v>43252</v>
      </c>
      <c r="B288" s="48" t="n">
        <v>733.984</v>
      </c>
      <c r="C288" s="115">
        <f>IF(OR(B288="",B287=""),"",B288/B287-1)</f>
        <v/>
      </c>
      <c r="D288" s="115">
        <f>IF(B288="","",IFERROR(B288/INDEX($B$2:$B$800,MATCH(DATE(YEAR(A288)-1,12,1),$A$2:$A$800,0))-1,""))</f>
        <v/>
      </c>
      <c r="E288" s="115">
        <f>IF(B288="","",IFERROR(B288/INDEX($B$2:$B$800,MATCH(DATE(YEAR(A288)-1,MONTH(A288),1),$A$2:$A$800,0))-1,""))</f>
        <v/>
      </c>
    </row>
    <row r="289">
      <c r="A289" s="114" t="n">
        <v>43282</v>
      </c>
      <c r="B289" s="48" t="n">
        <v>738.487</v>
      </c>
      <c r="C289" s="115">
        <f>IF(OR(B289="",B288=""),"",B289/B288-1)</f>
        <v/>
      </c>
      <c r="D289" s="115">
        <f>IF(B289="","",IFERROR(B289/INDEX($B$2:$B$800,MATCH(DATE(YEAR(A289)-1,12,1),$A$2:$A$800,0))-1,""))</f>
        <v/>
      </c>
      <c r="E289" s="115">
        <f>IF(B289="","",IFERROR(B289/INDEX($B$2:$B$800,MATCH(DATE(YEAR(A289)-1,MONTH(A289),1),$A$2:$A$800,0))-1,""))</f>
        <v/>
      </c>
    </row>
    <row r="290">
      <c r="A290" s="114" t="n">
        <v>43313</v>
      </c>
      <c r="B290" s="48" t="n">
        <v>739.583</v>
      </c>
      <c r="C290" s="115">
        <f>IF(OR(B290="",B289=""),"",B290/B289-1)</f>
        <v/>
      </c>
      <c r="D290" s="115">
        <f>IF(B290="","",IFERROR(B290/INDEX($B$2:$B$800,MATCH(DATE(YEAR(A290)-1,12,1),$A$2:$A$800,0))-1,""))</f>
        <v/>
      </c>
      <c r="E290" s="115">
        <f>IF(B290="","",IFERROR(B290/INDEX($B$2:$B$800,MATCH(DATE(YEAR(A290)-1,MONTH(A290),1),$A$2:$A$800,0))-1,""))</f>
        <v/>
      </c>
    </row>
    <row r="291">
      <c r="A291" s="114" t="n">
        <v>43344</v>
      </c>
      <c r="B291" s="48" t="n">
        <v>741.3049999999999</v>
      </c>
      <c r="C291" s="115">
        <f>IF(OR(B291="",B290=""),"",B291/B290-1)</f>
        <v/>
      </c>
      <c r="D291" s="115">
        <f>IF(B291="","",IFERROR(B291/INDEX($B$2:$B$800,MATCH(DATE(YEAR(A291)-1,12,1),$A$2:$A$800,0))-1,""))</f>
        <v/>
      </c>
      <c r="E291" s="115">
        <f>IF(B291="","",IFERROR(B291/INDEX($B$2:$B$800,MATCH(DATE(YEAR(A291)-1,MONTH(A291),1),$A$2:$A$800,0))-1,""))</f>
        <v/>
      </c>
    </row>
    <row r="292">
      <c r="A292" s="114" t="n">
        <v>43374</v>
      </c>
      <c r="B292" s="48" t="n">
        <v>743.866</v>
      </c>
      <c r="C292" s="115">
        <f>IF(OR(B292="",B291=""),"",B292/B291-1)</f>
        <v/>
      </c>
      <c r="D292" s="115">
        <f>IF(B292="","",IFERROR(B292/INDEX($B$2:$B$800,MATCH(DATE(YEAR(A292)-1,12,1),$A$2:$A$800,0))-1,""))</f>
        <v/>
      </c>
      <c r="E292" s="115">
        <f>IF(B292="","",IFERROR(B292/INDEX($B$2:$B$800,MATCH(DATE(YEAR(A292)-1,MONTH(A292),1),$A$2:$A$800,0))-1,""))</f>
        <v/>
      </c>
    </row>
    <row r="293">
      <c r="A293" s="114" t="n">
        <v>43405</v>
      </c>
      <c r="B293" s="48" t="n">
        <v>744.865</v>
      </c>
      <c r="C293" s="115">
        <f>IF(OR(B293="",B292=""),"",B293/B292-1)</f>
        <v/>
      </c>
      <c r="D293" s="115">
        <f>IF(B293="","",IFERROR(B293/INDEX($B$2:$B$800,MATCH(DATE(YEAR(A293)-1,12,1),$A$2:$A$800,0))-1,""))</f>
        <v/>
      </c>
      <c r="E293" s="115">
        <f>IF(B293="","",IFERROR(B293/INDEX($B$2:$B$800,MATCH(DATE(YEAR(A293)-1,MONTH(A293),1),$A$2:$A$800,0))-1,""))</f>
        <v/>
      </c>
    </row>
    <row r="294">
      <c r="A294" s="114" t="n">
        <v>43435</v>
      </c>
      <c r="B294" s="48" t="n">
        <v>745.856</v>
      </c>
      <c r="C294" s="115">
        <f>IF(OR(B294="",B293=""),"",B294/B293-1)</f>
        <v/>
      </c>
      <c r="D294" s="115">
        <f>IF(B294="","",IFERROR(B294/INDEX($B$2:$B$800,MATCH(DATE(YEAR(A294)-1,12,1),$A$2:$A$800,0))-1,""))</f>
        <v/>
      </c>
      <c r="E294" s="115">
        <f>IF(B294="","",IFERROR(B294/INDEX($B$2:$B$800,MATCH(DATE(YEAR(A294)-1,MONTH(A294),1),$A$2:$A$800,0))-1,""))</f>
        <v/>
      </c>
    </row>
    <row r="295">
      <c r="A295" s="114" t="n">
        <v>43466</v>
      </c>
      <c r="B295" s="48" t="n">
        <v>749.5170000000001</v>
      </c>
      <c r="C295" s="115">
        <f>IF(OR(B295="",B294=""),"",B295/B294-1)</f>
        <v/>
      </c>
      <c r="D295" s="115">
        <f>IF(B295="","",IFERROR(B295/INDEX($B$2:$B$800,MATCH(DATE(YEAR(A295)-1,12,1),$A$2:$A$800,0))-1,""))</f>
        <v/>
      </c>
      <c r="E295" s="115">
        <f>IF(B295="","",IFERROR(B295/INDEX($B$2:$B$800,MATCH(DATE(YEAR(A295)-1,MONTH(A295),1),$A$2:$A$800,0))-1,""))</f>
        <v/>
      </c>
    </row>
    <row r="296">
      <c r="A296" s="114" t="n">
        <v>43497</v>
      </c>
      <c r="B296" s="48" t="n">
        <v>750.1799999999999</v>
      </c>
      <c r="C296" s="115">
        <f>IF(OR(B296="",B295=""),"",B296/B295-1)</f>
        <v/>
      </c>
      <c r="D296" s="115">
        <f>IF(B296="","",IFERROR(B296/INDEX($B$2:$B$800,MATCH(DATE(YEAR(A296)-1,12,1),$A$2:$A$800,0))-1,""))</f>
        <v/>
      </c>
      <c r="E296" s="115">
        <f>IF(B296="","",IFERROR(B296/INDEX($B$2:$B$800,MATCH(DATE(YEAR(A296)-1,MONTH(A296),1),$A$2:$A$800,0))-1,""))</f>
        <v/>
      </c>
    </row>
    <row r="297">
      <c r="A297" s="114" t="n">
        <v>43525</v>
      </c>
      <c r="B297" s="48" t="n">
        <v>752.524</v>
      </c>
      <c r="C297" s="115">
        <f>IF(OR(B297="",B296=""),"",B297/B296-1)</f>
        <v/>
      </c>
      <c r="D297" s="115">
        <f>IF(B297="","",IFERROR(B297/INDEX($B$2:$B$800,MATCH(DATE(YEAR(A297)-1,12,1),$A$2:$A$800,0))-1,""))</f>
        <v/>
      </c>
      <c r="E297" s="115">
        <f>IF(B297="","",IFERROR(B297/INDEX($B$2:$B$800,MATCH(DATE(YEAR(A297)-1,MONTH(A297),1),$A$2:$A$800,0))-1,""))</f>
        <v/>
      </c>
    </row>
    <row r="298">
      <c r="A298" s="114" t="n">
        <v>43556</v>
      </c>
      <c r="B298" s="48" t="n">
        <v>755.373</v>
      </c>
      <c r="C298" s="115">
        <f>IF(OR(B298="",B297=""),"",B298/B297-1)</f>
        <v/>
      </c>
      <c r="D298" s="115">
        <f>IF(B298="","",IFERROR(B298/INDEX($B$2:$B$800,MATCH(DATE(YEAR(A298)-1,12,1),$A$2:$A$800,0))-1,""))</f>
        <v/>
      </c>
      <c r="E298" s="115">
        <f>IF(B298="","",IFERROR(B298/INDEX($B$2:$B$800,MATCH(DATE(YEAR(A298)-1,MONTH(A298),1),$A$2:$A$800,0))-1,""))</f>
        <v/>
      </c>
    </row>
    <row r="299">
      <c r="A299" s="114" t="n">
        <v>43586</v>
      </c>
      <c r="B299" s="48" t="n">
        <v>755.625</v>
      </c>
      <c r="C299" s="115">
        <f>IF(OR(B299="",B298=""),"",B299/B298-1)</f>
        <v/>
      </c>
      <c r="D299" s="115">
        <f>IF(B299="","",IFERROR(B299/INDEX($B$2:$B$800,MATCH(DATE(YEAR(A299)-1,12,1),$A$2:$A$800,0))-1,""))</f>
        <v/>
      </c>
      <c r="E299" s="115">
        <f>IF(B299="","",IFERROR(B299/INDEX($B$2:$B$800,MATCH(DATE(YEAR(A299)-1,MONTH(A299),1),$A$2:$A$800,0))-1,""))</f>
        <v/>
      </c>
    </row>
    <row r="300">
      <c r="A300" s="114" t="n">
        <v>43617</v>
      </c>
      <c r="B300" s="48" t="n">
        <v>762.304</v>
      </c>
      <c r="C300" s="115">
        <f>IF(OR(B300="",B299=""),"",B300/B299-1)</f>
        <v/>
      </c>
      <c r="D300" s="115">
        <f>IF(B300="","",IFERROR(B300/INDEX($B$2:$B$800,MATCH(DATE(YEAR(A300)-1,12,1),$A$2:$A$800,0))-1,""))</f>
        <v/>
      </c>
      <c r="E300" s="115">
        <f>IF(B300="","",IFERROR(B300/INDEX($B$2:$B$800,MATCH(DATE(YEAR(A300)-1,MONTH(A300),1),$A$2:$A$800,0))-1,""))</f>
        <v/>
      </c>
    </row>
    <row r="301">
      <c r="A301" s="114" t="n">
        <v>43647</v>
      </c>
      <c r="B301" s="48" t="n">
        <v>766.699</v>
      </c>
      <c r="C301" s="115">
        <f>IF(OR(B301="",B300=""),"",B301/B300-1)</f>
        <v/>
      </c>
      <c r="D301" s="115">
        <f>IF(B301="","",IFERROR(B301/INDEX($B$2:$B$800,MATCH(DATE(YEAR(A301)-1,12,1),$A$2:$A$800,0))-1,""))</f>
        <v/>
      </c>
      <c r="E301" s="115">
        <f>IF(B301="","",IFERROR(B301/INDEX($B$2:$B$800,MATCH(DATE(YEAR(A301)-1,MONTH(A301),1),$A$2:$A$800,0))-1,""))</f>
        <v/>
      </c>
    </row>
    <row r="302">
      <c r="A302" s="114" t="n">
        <v>43678</v>
      </c>
      <c r="B302" s="48" t="n">
        <v>769.951</v>
      </c>
      <c r="C302" s="115">
        <f>IF(OR(B302="",B301=""),"",B302/B301-1)</f>
        <v/>
      </c>
      <c r="D302" s="115">
        <f>IF(B302="","",IFERROR(B302/INDEX($B$2:$B$800,MATCH(DATE(YEAR(A302)-1,12,1),$A$2:$A$800,0))-1,""))</f>
        <v/>
      </c>
      <c r="E302" s="115">
        <f>IF(B302="","",IFERROR(B302/INDEX($B$2:$B$800,MATCH(DATE(YEAR(A302)-1,MONTH(A302),1),$A$2:$A$800,0))-1,""))</f>
        <v/>
      </c>
    </row>
    <row r="303">
      <c r="A303" s="114" t="n">
        <v>43709</v>
      </c>
      <c r="B303" s="48" t="n">
        <v>773.52</v>
      </c>
      <c r="C303" s="115">
        <f>IF(OR(B303="",B302=""),"",B303/B302-1)</f>
        <v/>
      </c>
      <c r="D303" s="115">
        <f>IF(B303="","",IFERROR(B303/INDEX($B$2:$B$800,MATCH(DATE(YEAR(A303)-1,12,1),$A$2:$A$800,0))-1,""))</f>
        <v/>
      </c>
      <c r="E303" s="115">
        <f>IF(B303="","",IFERROR(B303/INDEX($B$2:$B$800,MATCH(DATE(YEAR(A303)-1,MONTH(A303),1),$A$2:$A$800,0))-1,""))</f>
        <v/>
      </c>
    </row>
    <row r="304">
      <c r="A304" s="114" t="n">
        <v>43739</v>
      </c>
      <c r="B304" s="48" t="n">
        <v>774.939</v>
      </c>
      <c r="C304" s="115">
        <f>IF(OR(B304="",B303=""),"",B304/B303-1)</f>
        <v/>
      </c>
      <c r="D304" s="115">
        <f>IF(B304="","",IFERROR(B304/INDEX($B$2:$B$800,MATCH(DATE(YEAR(A304)-1,12,1),$A$2:$A$800,0))-1,""))</f>
        <v/>
      </c>
      <c r="E304" s="115">
        <f>IF(B304="","",IFERROR(B304/INDEX($B$2:$B$800,MATCH(DATE(YEAR(A304)-1,MONTH(A304),1),$A$2:$A$800,0))-1,""))</f>
        <v/>
      </c>
    </row>
    <row r="305">
      <c r="A305" s="114" t="n">
        <v>43770</v>
      </c>
      <c r="B305" s="48" t="n">
        <v>775.225</v>
      </c>
      <c r="C305" s="115">
        <f>IF(OR(B305="",B304=""),"",B305/B304-1)</f>
        <v/>
      </c>
      <c r="D305" s="115">
        <f>IF(B305="","",IFERROR(B305/INDEX($B$2:$B$800,MATCH(DATE(YEAR(A305)-1,12,1),$A$2:$A$800,0))-1,""))</f>
        <v/>
      </c>
      <c r="E305" s="115">
        <f>IF(B305="","",IFERROR(B305/INDEX($B$2:$B$800,MATCH(DATE(YEAR(A305)-1,MONTH(A305),1),$A$2:$A$800,0))-1,""))</f>
        <v/>
      </c>
    </row>
    <row r="306">
      <c r="A306" s="114" t="n">
        <v>43800</v>
      </c>
      <c r="B306" s="48" t="n">
        <v>776.8390000000001</v>
      </c>
      <c r="C306" s="115">
        <f>IF(OR(B306="",B305=""),"",B306/B305-1)</f>
        <v/>
      </c>
      <c r="D306" s="115">
        <f>IF(B306="","",IFERROR(B306/INDEX($B$2:$B$800,MATCH(DATE(YEAR(A306)-1,12,1),$A$2:$A$800,0))-1,""))</f>
        <v/>
      </c>
      <c r="E306" s="115">
        <f>IF(B306="","",IFERROR(B306/INDEX($B$2:$B$800,MATCH(DATE(YEAR(A306)-1,MONTH(A306),1),$A$2:$A$800,0))-1,""))</f>
        <v/>
      </c>
    </row>
    <row r="307">
      <c r="A307" s="114" t="n">
        <v>43831</v>
      </c>
      <c r="B307" s="48" t="n">
        <v>779.766</v>
      </c>
      <c r="C307" s="115">
        <f>IF(OR(B307="",B306=""),"",B307/B306-1)</f>
        <v/>
      </c>
      <c r="D307" s="115">
        <f>IF(B307="","",IFERROR(B307/INDEX($B$2:$B$800,MATCH(DATE(YEAR(A307)-1,12,1),$A$2:$A$800,0))-1,""))</f>
        <v/>
      </c>
      <c r="E307" s="115">
        <f>IF(B307="","",IFERROR(B307/INDEX($B$2:$B$800,MATCH(DATE(YEAR(A307)-1,MONTH(A307),1),$A$2:$A$800,0))-1,""))</f>
        <v/>
      </c>
    </row>
    <row r="308">
      <c r="A308" s="114" t="n">
        <v>43862</v>
      </c>
      <c r="B308" s="48" t="n">
        <v>782.336</v>
      </c>
      <c r="C308" s="115">
        <f>IF(OR(B308="",B307=""),"",B308/B307-1)</f>
        <v/>
      </c>
      <c r="D308" s="115">
        <f>IF(B308="","",IFERROR(B308/INDEX($B$2:$B$800,MATCH(DATE(YEAR(A308)-1,12,1),$A$2:$A$800,0))-1,""))</f>
        <v/>
      </c>
      <c r="E308" s="115">
        <f>IF(B308="","",IFERROR(B308/INDEX($B$2:$B$800,MATCH(DATE(YEAR(A308)-1,MONTH(A308),1),$A$2:$A$800,0))-1,""))</f>
        <v/>
      </c>
    </row>
    <row r="309">
      <c r="A309" s="114" t="n">
        <v>43891</v>
      </c>
      <c r="B309" s="48" t="n">
        <v>784.338</v>
      </c>
      <c r="C309" s="115">
        <f>IF(OR(B309="",B308=""),"",B309/B308-1)</f>
        <v/>
      </c>
      <c r="D309" s="115">
        <f>IF(B309="","",IFERROR(B309/INDEX($B$2:$B$800,MATCH(DATE(YEAR(A309)-1,12,1),$A$2:$A$800,0))-1,""))</f>
        <v/>
      </c>
      <c r="E309" s="115">
        <f>IF(B309="","",IFERROR(B309/INDEX($B$2:$B$800,MATCH(DATE(YEAR(A309)-1,MONTH(A309),1),$A$2:$A$800,0))-1,""))</f>
        <v/>
      </c>
    </row>
    <row r="310">
      <c r="A310" s="114" t="n">
        <v>43922</v>
      </c>
      <c r="B310" s="48" t="n">
        <v>786.0700000000001</v>
      </c>
      <c r="C310" s="115">
        <f>IF(OR(B310="",B309=""),"",B310/B309-1)</f>
        <v/>
      </c>
      <c r="D310" s="115">
        <f>IF(B310="","",IFERROR(B310/INDEX($B$2:$B$800,MATCH(DATE(YEAR(A310)-1,12,1),$A$2:$A$800,0))-1,""))</f>
        <v/>
      </c>
      <c r="E310" s="115">
        <f>IF(B310="","",IFERROR(B310/INDEX($B$2:$B$800,MATCH(DATE(YEAR(A310)-1,MONTH(A310),1),$A$2:$A$800,0))-1,""))</f>
        <v/>
      </c>
    </row>
    <row r="311">
      <c r="A311" s="114" t="n">
        <v>43952</v>
      </c>
      <c r="B311" s="48" t="n">
        <v>787.6660000000001</v>
      </c>
      <c r="C311" s="115">
        <f>IF(OR(B311="",B310=""),"",B311/B310-1)</f>
        <v/>
      </c>
      <c r="D311" s="115">
        <f>IF(B311="","",IFERROR(B311/INDEX($B$2:$B$800,MATCH(DATE(YEAR(A311)-1,12,1),$A$2:$A$800,0))-1,""))</f>
        <v/>
      </c>
      <c r="E311" s="115">
        <f>IF(B311="","",IFERROR(B311/INDEX($B$2:$B$800,MATCH(DATE(YEAR(A311)-1,MONTH(A311),1),$A$2:$A$800,0))-1,""))</f>
        <v/>
      </c>
    </row>
    <row r="312">
      <c r="A312" s="114" t="n">
        <v>43983</v>
      </c>
      <c r="B312" s="48" t="n">
        <v>790.331</v>
      </c>
      <c r="C312" s="115">
        <f>IF(OR(B312="",B311=""),"",B312/B311-1)</f>
        <v/>
      </c>
      <c r="D312" s="115">
        <f>IF(B312="","",IFERROR(B312/INDEX($B$2:$B$800,MATCH(DATE(YEAR(A312)-1,12,1),$A$2:$A$800,0))-1,""))</f>
        <v/>
      </c>
      <c r="E312" s="115">
        <f>IF(B312="","",IFERROR(B312/INDEX($B$2:$B$800,MATCH(DATE(YEAR(A312)-1,MONTH(A312),1),$A$2:$A$800,0))-1,""))</f>
        <v/>
      </c>
    </row>
    <row r="313">
      <c r="A313" s="114" t="n">
        <v>44013</v>
      </c>
      <c r="B313" s="48" t="n">
        <v>799.5890000000001</v>
      </c>
      <c r="C313" s="115">
        <f>IF(OR(B313="",B312=""),"",B313/B312-1)</f>
        <v/>
      </c>
      <c r="D313" s="115">
        <f>IF(B313="","",IFERROR(B313/INDEX($B$2:$B$800,MATCH(DATE(YEAR(A313)-1,12,1),$A$2:$A$800,0))-1,""))</f>
        <v/>
      </c>
      <c r="E313" s="115">
        <f>IF(B313="","",IFERROR(B313/INDEX($B$2:$B$800,MATCH(DATE(YEAR(A313)-1,MONTH(A313),1),$A$2:$A$800,0))-1,""))</f>
        <v/>
      </c>
    </row>
    <row r="314">
      <c r="A314" s="114" t="n">
        <v>44044</v>
      </c>
      <c r="B314" s="48" t="n">
        <v>805.356</v>
      </c>
      <c r="C314" s="115">
        <f>IF(OR(B314="",B313=""),"",B314/B313-1)</f>
        <v/>
      </c>
      <c r="D314" s="115">
        <f>IF(B314="","",IFERROR(B314/INDEX($B$2:$B$800,MATCH(DATE(YEAR(A314)-1,12,1),$A$2:$A$800,0))-1,""))</f>
        <v/>
      </c>
      <c r="E314" s="115">
        <f>IF(B314="","",IFERROR(B314/INDEX($B$2:$B$800,MATCH(DATE(YEAR(A314)-1,MONTH(A314),1),$A$2:$A$800,0))-1,""))</f>
        <v/>
      </c>
    </row>
    <row r="315">
      <c r="A315" s="114" t="n">
        <v>44075</v>
      </c>
      <c r="B315" s="48" t="n">
        <v>814.701</v>
      </c>
      <c r="C315" s="115">
        <f>IF(OR(B315="",B314=""),"",B315/B314-1)</f>
        <v/>
      </c>
      <c r="D315" s="115">
        <f>IF(B315="","",IFERROR(B315/INDEX($B$2:$B$800,MATCH(DATE(YEAR(A315)-1,12,1),$A$2:$A$800,0))-1,""))</f>
        <v/>
      </c>
      <c r="E315" s="115">
        <f>IF(B315="","",IFERROR(B315/INDEX($B$2:$B$800,MATCH(DATE(YEAR(A315)-1,MONTH(A315),1),$A$2:$A$800,0))-1,""))</f>
        <v/>
      </c>
    </row>
    <row r="316">
      <c r="A316" s="114" t="n">
        <v>44105</v>
      </c>
      <c r="B316" s="48" t="n">
        <v>828.778</v>
      </c>
      <c r="C316" s="115">
        <f>IF(OR(B316="",B315=""),"",B316/B315-1)</f>
        <v/>
      </c>
      <c r="D316" s="115">
        <f>IF(B316="","",IFERROR(B316/INDEX($B$2:$B$800,MATCH(DATE(YEAR(A316)-1,12,1),$A$2:$A$800,0))-1,""))</f>
        <v/>
      </c>
      <c r="E316" s="115">
        <f>IF(B316="","",IFERROR(B316/INDEX($B$2:$B$800,MATCH(DATE(YEAR(A316)-1,MONTH(A316),1),$A$2:$A$800,0))-1,""))</f>
        <v/>
      </c>
    </row>
    <row r="317">
      <c r="A317" s="114" t="n">
        <v>44136</v>
      </c>
      <c r="B317" s="48" t="n">
        <v>839.3819999999999</v>
      </c>
      <c r="C317" s="115">
        <f>IF(OR(B317="",B316=""),"",B317/B316-1)</f>
        <v/>
      </c>
      <c r="D317" s="115">
        <f>IF(B317="","",IFERROR(B317/INDEX($B$2:$B$800,MATCH(DATE(YEAR(A317)-1,12,1),$A$2:$A$800,0))-1,""))</f>
        <v/>
      </c>
      <c r="E317" s="115">
        <f>IF(B317="","",IFERROR(B317/INDEX($B$2:$B$800,MATCH(DATE(YEAR(A317)-1,MONTH(A317),1),$A$2:$A$800,0))-1,""))</f>
        <v/>
      </c>
    </row>
    <row r="318">
      <c r="A318" s="114" t="n">
        <v>44166</v>
      </c>
      <c r="B318" s="48" t="n">
        <v>845.268</v>
      </c>
      <c r="C318" s="115">
        <f>IF(OR(B318="",B317=""),"",B318/B317-1)</f>
        <v/>
      </c>
      <c r="D318" s="115">
        <f>IF(B318="","",IFERROR(B318/INDEX($B$2:$B$800,MATCH(DATE(YEAR(A318)-1,12,1),$A$2:$A$800,0))-1,""))</f>
        <v/>
      </c>
      <c r="E318" s="115">
        <f>IF(B318="","",IFERROR(B318/INDEX($B$2:$B$800,MATCH(DATE(YEAR(A318)-1,MONTH(A318),1),$A$2:$A$800,0))-1,""))</f>
        <v/>
      </c>
    </row>
    <row r="319">
      <c r="A319" s="114" t="n">
        <v>44197</v>
      </c>
      <c r="B319" s="48" t="n">
        <v>852.809</v>
      </c>
      <c r="C319" s="115">
        <f>IF(OR(B319="",B318=""),"",B319/B318-1)</f>
        <v/>
      </c>
      <c r="D319" s="115">
        <f>IF(B319="","",IFERROR(B319/INDEX($B$2:$B$800,MATCH(DATE(YEAR(A319)-1,12,1),$A$2:$A$800,0))-1,""))</f>
        <v/>
      </c>
      <c r="E319" s="115">
        <f>IF(B319="","",IFERROR(B319/INDEX($B$2:$B$800,MATCH(DATE(YEAR(A319)-1,MONTH(A319),1),$A$2:$A$800,0))-1,""))</f>
        <v/>
      </c>
    </row>
    <row r="320">
      <c r="A320" s="114" t="n">
        <v>44228</v>
      </c>
      <c r="B320" s="48" t="n">
        <v>868.929</v>
      </c>
      <c r="C320" s="115">
        <f>IF(OR(B320="",B319=""),"",B320/B319-1)</f>
        <v/>
      </c>
      <c r="D320" s="115">
        <f>IF(B320="","",IFERROR(B320/INDEX($B$2:$B$800,MATCH(DATE(YEAR(A320)-1,12,1),$A$2:$A$800,0))-1,""))</f>
        <v/>
      </c>
      <c r="E320" s="115">
        <f>IF(B320="","",IFERROR(B320/INDEX($B$2:$B$800,MATCH(DATE(YEAR(A320)-1,MONTH(A320),1),$A$2:$A$800,0))-1,""))</f>
        <v/>
      </c>
    </row>
    <row r="321">
      <c r="A321" s="114" t="n">
        <v>44256</v>
      </c>
      <c r="B321" s="48" t="n">
        <v>880.265</v>
      </c>
      <c r="C321" s="115">
        <f>IF(OR(B321="",B320=""),"",B321/B320-1)</f>
        <v/>
      </c>
      <c r="D321" s="115">
        <f>IF(B321="","",IFERROR(B321/INDEX($B$2:$B$800,MATCH(DATE(YEAR(A321)-1,12,1),$A$2:$A$800,0))-1,""))</f>
        <v/>
      </c>
      <c r="E321" s="115">
        <f>IF(B321="","",IFERROR(B321/INDEX($B$2:$B$800,MATCH(DATE(YEAR(A321)-1,MONTH(A321),1),$A$2:$A$800,0))-1,""))</f>
        <v/>
      </c>
    </row>
    <row r="322">
      <c r="A322" s="114" t="n">
        <v>44287</v>
      </c>
      <c r="B322" s="48" t="n">
        <v>888.191</v>
      </c>
      <c r="C322" s="115">
        <f>IF(OR(B322="",B321=""),"",B322/B321-1)</f>
        <v/>
      </c>
      <c r="D322" s="115">
        <f>IF(B322="","",IFERROR(B322/INDEX($B$2:$B$800,MATCH(DATE(YEAR(A322)-1,12,1),$A$2:$A$800,0))-1,""))</f>
        <v/>
      </c>
      <c r="E322" s="115">
        <f>IF(B322="","",IFERROR(B322/INDEX($B$2:$B$800,MATCH(DATE(YEAR(A322)-1,MONTH(A322),1),$A$2:$A$800,0))-1,""))</f>
        <v/>
      </c>
    </row>
    <row r="323">
      <c r="A323" s="114" t="n">
        <v>44317</v>
      </c>
      <c r="B323" s="48" t="n">
        <v>907.899</v>
      </c>
      <c r="C323" s="115">
        <f>IF(OR(B323="",B322=""),"",B323/B322-1)</f>
        <v/>
      </c>
      <c r="D323" s="115">
        <f>IF(B323="","",IFERROR(B323/INDEX($B$2:$B$800,MATCH(DATE(YEAR(A323)-1,12,1),$A$2:$A$800,0))-1,""))</f>
        <v/>
      </c>
      <c r="E323" s="115">
        <f>IF(B323="","",IFERROR(B323/INDEX($B$2:$B$800,MATCH(DATE(YEAR(A323)-1,MONTH(A323),1),$A$2:$A$800,0))-1,""))</f>
        <v/>
      </c>
    </row>
    <row r="324">
      <c r="A324" s="114" t="n">
        <v>44348</v>
      </c>
      <c r="B324" s="48" t="n">
        <v>927.5119999999999</v>
      </c>
      <c r="C324" s="115">
        <f>IF(OR(B324="",B323=""),"",B324/B323-1)</f>
        <v/>
      </c>
      <c r="D324" s="115">
        <f>IF(B324="","",IFERROR(B324/INDEX($B$2:$B$800,MATCH(DATE(YEAR(A324)-1,12,1),$A$2:$A$800,0))-1,""))</f>
        <v/>
      </c>
      <c r="E324" s="115">
        <f>IF(B324="","",IFERROR(B324/INDEX($B$2:$B$800,MATCH(DATE(YEAR(A324)-1,MONTH(A324),1),$A$2:$A$800,0))-1,""))</f>
        <v/>
      </c>
    </row>
    <row r="325">
      <c r="A325" s="114" t="n">
        <v>44378</v>
      </c>
      <c r="B325" s="48" t="n">
        <v>935.359</v>
      </c>
      <c r="C325" s="115">
        <f>IF(OR(B325="",B324=""),"",B325/B324-1)</f>
        <v/>
      </c>
      <c r="D325" s="115">
        <f>IF(B325="","",IFERROR(B325/INDEX($B$2:$B$800,MATCH(DATE(YEAR(A325)-1,12,1),$A$2:$A$800,0))-1,""))</f>
        <v/>
      </c>
      <c r="E325" s="115">
        <f>IF(B325="","",IFERROR(B325/INDEX($B$2:$B$800,MATCH(DATE(YEAR(A325)-1,MONTH(A325),1),$A$2:$A$800,0))-1,""))</f>
        <v/>
      </c>
    </row>
    <row r="326">
      <c r="A326" s="114" t="n">
        <v>44409</v>
      </c>
      <c r="B326" s="48" t="n">
        <v>939.699</v>
      </c>
      <c r="C326" s="115">
        <f>IF(OR(B326="",B325=""),"",B326/B325-1)</f>
        <v/>
      </c>
      <c r="D326" s="115">
        <f>IF(B326="","",IFERROR(B326/INDEX($B$2:$B$800,MATCH(DATE(YEAR(A326)-1,12,1),$A$2:$A$800,0))-1,""))</f>
        <v/>
      </c>
      <c r="E326" s="115">
        <f>IF(B326="","",IFERROR(B326/INDEX($B$2:$B$800,MATCH(DATE(YEAR(A326)-1,MONTH(A326),1),$A$2:$A$800,0))-1,""))</f>
        <v/>
      </c>
    </row>
    <row r="327">
      <c r="A327" s="114" t="n">
        <v>44440</v>
      </c>
      <c r="B327" s="48" t="n">
        <v>944.52</v>
      </c>
      <c r="C327" s="115">
        <f>IF(OR(B327="",B326=""),"",B327/B326-1)</f>
        <v/>
      </c>
      <c r="D327" s="115">
        <f>IF(B327="","",IFERROR(B327/INDEX($B$2:$B$800,MATCH(DATE(YEAR(A327)-1,12,1),$A$2:$A$800,0))-1,""))</f>
        <v/>
      </c>
      <c r="E327" s="115">
        <f>IF(B327="","",IFERROR(B327/INDEX($B$2:$B$800,MATCH(DATE(YEAR(A327)-1,MONTH(A327),1),$A$2:$A$800,0))-1,""))</f>
        <v/>
      </c>
    </row>
    <row r="328">
      <c r="A328" s="114" t="n">
        <v>44470</v>
      </c>
      <c r="B328" s="48" t="n">
        <v>952.596</v>
      </c>
      <c r="C328" s="115">
        <f>IF(OR(B328="",B327=""),"",B328/B327-1)</f>
        <v/>
      </c>
      <c r="D328" s="115">
        <f>IF(B328="","",IFERROR(B328/INDEX($B$2:$B$800,MATCH(DATE(YEAR(A328)-1,12,1),$A$2:$A$800,0))-1,""))</f>
        <v/>
      </c>
      <c r="E328" s="115">
        <f>IF(B328="","",IFERROR(B328/INDEX($B$2:$B$800,MATCH(DATE(YEAR(A328)-1,MONTH(A328),1),$A$2:$A$800,0))-1,""))</f>
        <v/>
      </c>
    </row>
    <row r="329">
      <c r="A329" s="114" t="n">
        <v>44501</v>
      </c>
      <c r="B329" s="48" t="n">
        <v>959.001</v>
      </c>
      <c r="C329" s="115">
        <f>IF(OR(B329="",B328=""),"",B329/B328-1)</f>
        <v/>
      </c>
      <c r="D329" s="115">
        <f>IF(B329="","",IFERROR(B329/INDEX($B$2:$B$800,MATCH(DATE(YEAR(A329)-1,12,1),$A$2:$A$800,0))-1,""))</f>
        <v/>
      </c>
      <c r="E329" s="115">
        <f>IF(B329="","",IFERROR(B329/INDEX($B$2:$B$800,MATCH(DATE(YEAR(A329)-1,MONTH(A329),1),$A$2:$A$800,0))-1,""))</f>
        <v/>
      </c>
    </row>
    <row r="330">
      <c r="A330" s="114" t="n">
        <v>44531</v>
      </c>
      <c r="B330" s="48" t="n">
        <v>962.321</v>
      </c>
      <c r="C330" s="115">
        <f>IF(OR(B330="",B329=""),"",B330/B329-1)</f>
        <v/>
      </c>
      <c r="D330" s="115">
        <f>IF(B330="","",IFERROR(B330/INDEX($B$2:$B$800,MATCH(DATE(YEAR(A330)-1,12,1),$A$2:$A$800,0))-1,""))</f>
        <v/>
      </c>
      <c r="E330" s="115">
        <f>IF(B330="","",IFERROR(B330/INDEX($B$2:$B$800,MATCH(DATE(YEAR(A330)-1,MONTH(A330),1),$A$2:$A$800,0))-1,""))</f>
        <v/>
      </c>
    </row>
    <row r="331">
      <c r="A331" s="114" t="n">
        <v>44562</v>
      </c>
      <c r="B331" s="48" t="n">
        <v>969.184</v>
      </c>
      <c r="C331" s="115">
        <f>IF(OR(B331="",B330=""),"",B331/B330-1)</f>
        <v/>
      </c>
      <c r="D331" s="115">
        <f>IF(B331="","",IFERROR(B331/INDEX($B$2:$B$800,MATCH(DATE(YEAR(A331)-1,12,1),$A$2:$A$800,0))-1,""))</f>
        <v/>
      </c>
      <c r="E331" s="115">
        <f>IF(B331="","",IFERROR(B331/INDEX($B$2:$B$800,MATCH(DATE(YEAR(A331)-1,MONTH(A331),1),$A$2:$A$800,0))-1,""))</f>
        <v/>
      </c>
    </row>
    <row r="332">
      <c r="A332" s="114" t="n">
        <v>44593</v>
      </c>
      <c r="B332" s="48" t="n">
        <v>972.904</v>
      </c>
      <c r="C332" s="115">
        <f>IF(OR(B332="",B331=""),"",B332/B331-1)</f>
        <v/>
      </c>
      <c r="D332" s="115">
        <f>IF(B332="","",IFERROR(B332/INDEX($B$2:$B$800,MATCH(DATE(YEAR(A332)-1,12,1),$A$2:$A$800,0))-1,""))</f>
        <v/>
      </c>
      <c r="E332" s="115">
        <f>IF(B332="","",IFERROR(B332/INDEX($B$2:$B$800,MATCH(DATE(YEAR(A332)-1,MONTH(A332),1),$A$2:$A$800,0))-1,""))</f>
        <v/>
      </c>
    </row>
    <row r="333">
      <c r="A333" s="114" t="n">
        <v>44621</v>
      </c>
      <c r="B333" s="48" t="n">
        <v>981.244</v>
      </c>
      <c r="C333" s="115">
        <f>IF(OR(B333="",B332=""),"",B333/B332-1)</f>
        <v/>
      </c>
      <c r="D333" s="115">
        <f>IF(B333="","",IFERROR(B333/INDEX($B$2:$B$800,MATCH(DATE(YEAR(A333)-1,12,1),$A$2:$A$800,0))-1,""))</f>
        <v/>
      </c>
      <c r="E333" s="115">
        <f>IF(B333="","",IFERROR(B333/INDEX($B$2:$B$800,MATCH(DATE(YEAR(A333)-1,MONTH(A333),1),$A$2:$A$800,0))-1,""))</f>
        <v/>
      </c>
    </row>
    <row r="334">
      <c r="A334" s="114" t="n">
        <v>44652</v>
      </c>
      <c r="B334" s="48" t="n">
        <v>990.543</v>
      </c>
      <c r="C334" s="115">
        <f>IF(OR(B334="",B333=""),"",B334/B333-1)</f>
        <v/>
      </c>
      <c r="D334" s="115">
        <f>IF(B334="","",IFERROR(B334/INDEX($B$2:$B$800,MATCH(DATE(YEAR(A334)-1,12,1),$A$2:$A$800,0))-1,""))</f>
        <v/>
      </c>
      <c r="E334" s="115">
        <f>IF(B334="","",IFERROR(B334/INDEX($B$2:$B$800,MATCH(DATE(YEAR(A334)-1,MONTH(A334),1),$A$2:$A$800,0))-1,""))</f>
        <v/>
      </c>
    </row>
    <row r="335">
      <c r="A335" s="114" t="n">
        <v>44682</v>
      </c>
      <c r="B335" s="48" t="n">
        <v>1013.164</v>
      </c>
      <c r="C335" s="115">
        <f>IF(OR(B335="",B334=""),"",B335/B334-1)</f>
        <v/>
      </c>
      <c r="D335" s="115">
        <f>IF(B335="","",IFERROR(B335/INDEX($B$2:$B$800,MATCH(DATE(YEAR(A335)-1,12,1),$A$2:$A$800,0))-1,""))</f>
        <v/>
      </c>
      <c r="E335" s="115">
        <f>IF(B335="","",IFERROR(B335/INDEX($B$2:$B$800,MATCH(DATE(YEAR(A335)-1,MONTH(A335),1),$A$2:$A$800,0))-1,""))</f>
        <v/>
      </c>
    </row>
    <row r="336">
      <c r="A336" s="114" t="n">
        <v>44713</v>
      </c>
      <c r="B336" s="48" t="n">
        <v>1034.824</v>
      </c>
      <c r="C336" s="115">
        <f>IF(OR(B336="",B335=""),"",B336/B335-1)</f>
        <v/>
      </c>
      <c r="D336" s="115">
        <f>IF(B336="","",IFERROR(B336/INDEX($B$2:$B$800,MATCH(DATE(YEAR(A336)-1,12,1),$A$2:$A$800,0))-1,""))</f>
        <v/>
      </c>
      <c r="E336" s="115">
        <f>IF(B336="","",IFERROR(B336/INDEX($B$2:$B$800,MATCH(DATE(YEAR(A336)-1,MONTH(A336),1),$A$2:$A$800,0))-1,""))</f>
        <v/>
      </c>
    </row>
    <row r="337">
      <c r="A337" s="114" t="n">
        <v>44743</v>
      </c>
      <c r="B337" s="48" t="n">
        <v>1043.76</v>
      </c>
      <c r="C337" s="115">
        <f>IF(OR(B337="",B336=""),"",B337/B336-1)</f>
        <v/>
      </c>
      <c r="D337" s="115">
        <f>IF(B337="","",IFERROR(B337/INDEX($B$2:$B$800,MATCH(DATE(YEAR(A337)-1,12,1),$A$2:$A$800,0))-1,""))</f>
        <v/>
      </c>
      <c r="E337" s="115">
        <f>IF(B337="","",IFERROR(B337/INDEX($B$2:$B$800,MATCH(DATE(YEAR(A337)-1,MONTH(A337),1),$A$2:$A$800,0))-1,""))</f>
        <v/>
      </c>
    </row>
    <row r="338">
      <c r="A338" s="114" t="n">
        <v>44774</v>
      </c>
      <c r="B338" s="48" t="n">
        <v>1044.679</v>
      </c>
      <c r="C338" s="115">
        <f>IF(OR(B338="",B337=""),"",B338/B337-1)</f>
        <v/>
      </c>
      <c r="D338" s="115">
        <f>IF(B338="","",IFERROR(B338/INDEX($B$2:$B$800,MATCH(DATE(YEAR(A338)-1,12,1),$A$2:$A$800,0))-1,""))</f>
        <v/>
      </c>
      <c r="E338" s="115">
        <f>IF(B338="","",IFERROR(B338/INDEX($B$2:$B$800,MATCH(DATE(YEAR(A338)-1,MONTH(A338),1),$A$2:$A$800,0))-1,""))</f>
        <v/>
      </c>
    </row>
    <row r="339">
      <c r="A339" s="114" t="n">
        <v>44805</v>
      </c>
      <c r="B339" s="48" t="n">
        <v>1045.616</v>
      </c>
      <c r="C339" s="115">
        <f>IF(OR(B339="",B338=""),"",B339/B338-1)</f>
        <v/>
      </c>
      <c r="D339" s="115">
        <f>IF(B339="","",IFERROR(B339/INDEX($B$2:$B$800,MATCH(DATE(YEAR(A339)-1,12,1),$A$2:$A$800,0))-1,""))</f>
        <v/>
      </c>
      <c r="E339" s="115">
        <f>IF(B339="","",IFERROR(B339/INDEX($B$2:$B$800,MATCH(DATE(YEAR(A339)-1,MONTH(A339),1),$A$2:$A$800,0))-1,""))</f>
        <v/>
      </c>
    </row>
    <row r="340">
      <c r="A340" s="114" t="n">
        <v>44835</v>
      </c>
      <c r="B340" s="48" t="n">
        <v>1046.896</v>
      </c>
      <c r="C340" s="115">
        <f>IF(OR(B340="",B339=""),"",B340/B339-1)</f>
        <v/>
      </c>
      <c r="D340" s="115">
        <f>IF(B340="","",IFERROR(B340/INDEX($B$2:$B$800,MATCH(DATE(YEAR(A340)-1,12,1),$A$2:$A$800,0))-1,""))</f>
        <v/>
      </c>
      <c r="E340" s="115">
        <f>IF(B340="","",IFERROR(B340/INDEX($B$2:$B$800,MATCH(DATE(YEAR(A340)-1,MONTH(A340),1),$A$2:$A$800,0))-1,""))</f>
        <v/>
      </c>
    </row>
    <row r="341">
      <c r="A341" s="114" t="n">
        <v>44866</v>
      </c>
      <c r="B341" s="48" t="n">
        <v>1050.701</v>
      </c>
      <c r="C341" s="115">
        <f>IF(OR(B341="",B340=""),"",B341/B340-1)</f>
        <v/>
      </c>
      <c r="D341" s="115">
        <f>IF(B341="","",IFERROR(B341/INDEX($B$2:$B$800,MATCH(DATE(YEAR(A341)-1,12,1),$A$2:$A$800,0))-1,""))</f>
        <v/>
      </c>
      <c r="E341" s="115">
        <f>IF(B341="","",IFERROR(B341/INDEX($B$2:$B$800,MATCH(DATE(YEAR(A341)-1,MONTH(A341),1),$A$2:$A$800,0))-1,""))</f>
        <v/>
      </c>
    </row>
    <row r="342">
      <c r="A342" s="114" t="n">
        <v>44896</v>
      </c>
      <c r="B342" s="48" t="n">
        <v>1051.632</v>
      </c>
      <c r="C342" s="115">
        <f>IF(OR(B342="",B341=""),"",B342/B341-1)</f>
        <v/>
      </c>
      <c r="D342" s="115">
        <f>IF(B342="","",IFERROR(B342/INDEX($B$2:$B$800,MATCH(DATE(YEAR(A342)-1,12,1),$A$2:$A$800,0))-1,""))</f>
        <v/>
      </c>
      <c r="E342" s="115">
        <f>IF(B342="","",IFERROR(B342/INDEX($B$2:$B$800,MATCH(DATE(YEAR(A342)-1,MONTH(A342),1),$A$2:$A$800,0))-1,""))</f>
        <v/>
      </c>
    </row>
    <row r="343">
      <c r="A343" s="114" t="n">
        <v>44927</v>
      </c>
      <c r="B343" s="48" t="n">
        <v>1056.418</v>
      </c>
      <c r="C343" s="115">
        <f>IF(OR(B343="",B342=""),"",B343/B342-1)</f>
        <v/>
      </c>
      <c r="D343" s="115">
        <f>IF(B343="","",IFERROR(B343/INDEX($B$2:$B$800,MATCH(DATE(YEAR(A343)-1,12,1),$A$2:$A$800,0))-1,""))</f>
        <v/>
      </c>
      <c r="E343" s="115">
        <f>IF(B343="","",IFERROR(B343/INDEX($B$2:$B$800,MATCH(DATE(YEAR(A343)-1,MONTH(A343),1),$A$2:$A$800,0))-1,""))</f>
        <v/>
      </c>
    </row>
    <row r="344">
      <c r="A344" s="114" t="n">
        <v>44958</v>
      </c>
      <c r="B344" s="48" t="n">
        <v>1056.896</v>
      </c>
      <c r="C344" s="115">
        <f>IF(OR(B344="",B343=""),"",B344/B343-1)</f>
        <v/>
      </c>
      <c r="D344" s="115">
        <f>IF(B344="","",IFERROR(B344/INDEX($B$2:$B$800,MATCH(DATE(YEAR(A344)-1,12,1),$A$2:$A$800,0))-1,""))</f>
        <v/>
      </c>
      <c r="E344" s="115">
        <f>IF(B344="","",IFERROR(B344/INDEX($B$2:$B$800,MATCH(DATE(YEAR(A344)-1,MONTH(A344),1),$A$2:$A$800,0))-1,""))</f>
        <v/>
      </c>
    </row>
    <row r="345">
      <c r="A345" s="114" t="n">
        <v>44986</v>
      </c>
      <c r="B345" s="48" t="n">
        <v>1060.116</v>
      </c>
      <c r="C345" s="115">
        <f>IF(OR(B345="",B344=""),"",B345/B344-1)</f>
        <v/>
      </c>
      <c r="D345" s="115">
        <f>IF(B345="","",IFERROR(B345/INDEX($B$2:$B$800,MATCH(DATE(YEAR(A345)-1,12,1),$A$2:$A$800,0))-1,""))</f>
        <v/>
      </c>
      <c r="E345" s="115">
        <f>IF(B345="","",IFERROR(B345/INDEX($B$2:$B$800,MATCH(DATE(YEAR(A345)-1,MONTH(A345),1),$A$2:$A$800,0))-1,""))</f>
        <v/>
      </c>
    </row>
    <row r="346">
      <c r="A346" s="114" t="n">
        <v>45017</v>
      </c>
      <c r="B346" s="48" t="n">
        <v>1061.635</v>
      </c>
      <c r="C346" s="115">
        <f>IF(OR(B346="",B345=""),"",B346/B345-1)</f>
        <v/>
      </c>
      <c r="D346" s="115">
        <f>IF(B346="","",IFERROR(B346/INDEX($B$2:$B$800,MATCH(DATE(YEAR(A346)-1,12,1),$A$2:$A$800,0))-1,""))</f>
        <v/>
      </c>
      <c r="E346" s="115">
        <f>IF(B346="","",IFERROR(B346/INDEX($B$2:$B$800,MATCH(DATE(YEAR(A346)-1,MONTH(A346),1),$A$2:$A$800,0))-1,""))</f>
        <v/>
      </c>
    </row>
    <row r="347">
      <c r="A347" s="114" t="n">
        <v>45047</v>
      </c>
      <c r="B347" s="48" t="n">
        <v>1067.919</v>
      </c>
      <c r="C347" s="115">
        <f>IF(OR(B347="",B346=""),"",B347/B346-1)</f>
        <v/>
      </c>
      <c r="D347" s="115">
        <f>IF(B347="","",IFERROR(B347/INDEX($B$2:$B$800,MATCH(DATE(YEAR(A347)-1,12,1),$A$2:$A$800,0))-1,""))</f>
        <v/>
      </c>
      <c r="E347" s="115">
        <f>IF(B347="","",IFERROR(B347/INDEX($B$2:$B$800,MATCH(DATE(YEAR(A347)-1,MONTH(A347),1),$A$2:$A$800,0))-1,""))</f>
        <v/>
      </c>
    </row>
    <row r="348">
      <c r="A348" s="114" t="n">
        <v>45078</v>
      </c>
      <c r="B348" s="48" t="n">
        <v>1075.54</v>
      </c>
      <c r="C348" s="115">
        <f>IF(OR(B348="",B347=""),"",B348/B347-1)</f>
        <v/>
      </c>
      <c r="D348" s="115">
        <f>IF(B348="","",IFERROR(B348/INDEX($B$2:$B$800,MATCH(DATE(YEAR(A348)-1,12,1),$A$2:$A$800,0))-1,""))</f>
        <v/>
      </c>
      <c r="E348" s="115">
        <f>IF(B348="","",IFERROR(B348/INDEX($B$2:$B$800,MATCH(DATE(YEAR(A348)-1,MONTH(A348),1),$A$2:$A$800,0))-1,""))</f>
        <v/>
      </c>
    </row>
    <row r="349">
      <c r="A349" s="114" t="n">
        <v>45108</v>
      </c>
      <c r="B349" s="48" t="n">
        <v>1076.626</v>
      </c>
      <c r="C349" s="115">
        <f>IF(OR(B349="",B348=""),"",B349/B348-1)</f>
        <v/>
      </c>
      <c r="D349" s="115">
        <f>IF(B349="","",IFERROR(B349/INDEX($B$2:$B$800,MATCH(DATE(YEAR(A349)-1,12,1),$A$2:$A$800,0))-1,""))</f>
        <v/>
      </c>
      <c r="E349" s="115">
        <f>IF(B349="","",IFERROR(B349/INDEX($B$2:$B$800,MATCH(DATE(YEAR(A349)-1,MONTH(A349),1),$A$2:$A$800,0))-1,""))</f>
        <v/>
      </c>
    </row>
    <row r="350">
      <c r="A350" s="114" t="n">
        <v>45139</v>
      </c>
      <c r="B350" s="48" t="n">
        <v>1078.412</v>
      </c>
      <c r="C350" s="115">
        <f>IF(OR(B350="",B349=""),"",B350/B349-1)</f>
        <v/>
      </c>
      <c r="D350" s="115">
        <f>IF(B350="","",IFERROR(B350/INDEX($B$2:$B$800,MATCH(DATE(YEAR(A350)-1,12,1),$A$2:$A$800,0))-1,""))</f>
        <v/>
      </c>
      <c r="E350" s="115">
        <f>IF(B350="","",IFERROR(B350/INDEX($B$2:$B$800,MATCH(DATE(YEAR(A350)-1,MONTH(A350),1),$A$2:$A$800,0))-1,""))</f>
        <v/>
      </c>
    </row>
    <row r="351">
      <c r="A351" s="114" t="n">
        <v>45170</v>
      </c>
      <c r="B351" s="48" t="n">
        <v>1082.104</v>
      </c>
      <c r="C351" s="115">
        <f>IF(OR(B351="",B350=""),"",B351/B350-1)</f>
        <v/>
      </c>
      <c r="D351" s="115">
        <f>IF(B351="","",IFERROR(B351/INDEX($B$2:$B$800,MATCH(DATE(YEAR(A351)-1,12,1),$A$2:$A$800,0))-1,""))</f>
        <v/>
      </c>
      <c r="E351" s="115">
        <f>IF(B351="","",IFERROR(B351/INDEX($B$2:$B$800,MATCH(DATE(YEAR(A351)-1,MONTH(A351),1),$A$2:$A$800,0))-1,""))</f>
        <v/>
      </c>
    </row>
    <row r="352">
      <c r="A352" s="114" t="n">
        <v>45200</v>
      </c>
      <c r="B352" s="48" t="n">
        <v>1084.242</v>
      </c>
      <c r="C352" s="115">
        <f>IF(OR(B352="",B351=""),"",B352/B351-1)</f>
        <v/>
      </c>
      <c r="D352" s="115">
        <f>IF(B352="","",IFERROR(B352/INDEX($B$2:$B$800,MATCH(DATE(YEAR(A352)-1,12,1),$A$2:$A$800,0))-1,""))</f>
        <v/>
      </c>
      <c r="E352" s="115">
        <f>IF(B352="","",IFERROR(B352/INDEX($B$2:$B$800,MATCH(DATE(YEAR(A352)-1,MONTH(A352),1),$A$2:$A$800,0))-1,""))</f>
        <v/>
      </c>
    </row>
    <row r="353">
      <c r="A353" s="114" t="n">
        <v>45231</v>
      </c>
      <c r="B353" s="48" t="n">
        <v>1084.986</v>
      </c>
      <c r="C353" s="115">
        <f>IF(OR(B353="",B352=""),"",B353/B352-1)</f>
        <v/>
      </c>
      <c r="D353" s="115">
        <f>IF(B353="","",IFERROR(B353/INDEX($B$2:$B$800,MATCH(DATE(YEAR(A353)-1,12,1),$A$2:$A$800,0))-1,""))</f>
        <v/>
      </c>
      <c r="E353" s="115">
        <f>IF(B353="","",IFERROR(B353/INDEX($B$2:$B$800,MATCH(DATE(YEAR(A353)-1,MONTH(A353),1),$A$2:$A$800,0))-1,""))</f>
        <v/>
      </c>
    </row>
    <row r="354">
      <c r="A354" s="114" t="n">
        <v>45261</v>
      </c>
      <c r="B354" s="48" t="n">
        <v>1088.312</v>
      </c>
      <c r="C354" s="115">
        <f>IF(OR(B354="",B353=""),"",B354/B353-1)</f>
        <v/>
      </c>
      <c r="D354" s="115">
        <f>IF(B354="","",IFERROR(B354/INDEX($B$2:$B$800,MATCH(DATE(YEAR(A354)-1,12,1),$A$2:$A$800,0))-1,""))</f>
        <v/>
      </c>
      <c r="E354" s="115">
        <f>IF(B354="","",IFERROR(B354/INDEX($B$2:$B$800,MATCH(DATE(YEAR(A354)-1,MONTH(A354),1),$A$2:$A$800,0))-1,""))</f>
        <v/>
      </c>
    </row>
    <row r="355">
      <c r="A355" s="114" t="n">
        <v>45292</v>
      </c>
      <c r="B355" s="48" t="n">
        <v>1091.25</v>
      </c>
      <c r="C355" s="115">
        <f>IF(OR(B355="",B354=""),"",B355/B354-1)</f>
        <v/>
      </c>
      <c r="D355" s="115">
        <f>IF(B355="","",IFERROR(B355/INDEX($B$2:$B$800,MATCH(DATE(YEAR(A355)-1,12,1),$A$2:$A$800,0))-1,""))</f>
        <v/>
      </c>
      <c r="E355" s="115">
        <f>IF(B355="","",IFERROR(B355/INDEX($B$2:$B$800,MATCH(DATE(YEAR(A355)-1,MONTH(A355),1),$A$2:$A$800,0))-1,""))</f>
        <v/>
      </c>
    </row>
    <row r="356">
      <c r="A356" s="114" t="n">
        <v>45323</v>
      </c>
      <c r="B356" s="48" t="n">
        <v>1092.685</v>
      </c>
      <c r="C356" s="115">
        <f>IF(OR(B356="",B355=""),"",B356/B355-1)</f>
        <v/>
      </c>
      <c r="D356" s="115">
        <f>IF(B356="","",IFERROR(B356/INDEX($B$2:$B$800,MATCH(DATE(YEAR(A356)-1,12,1),$A$2:$A$800,0))-1,""))</f>
        <v/>
      </c>
      <c r="E356" s="115">
        <f>IF(B356="","",IFERROR(B356/INDEX($B$2:$B$800,MATCH(DATE(YEAR(A356)-1,MONTH(A356),1),$A$2:$A$800,0))-1,""))</f>
        <v/>
      </c>
    </row>
    <row r="357">
      <c r="A357" s="114" t="n">
        <v>45352</v>
      </c>
      <c r="B357" s="48" t="n">
        <v>1095.738</v>
      </c>
      <c r="C357" s="115">
        <f>IF(OR(B357="",B356=""),"",B357/B356-1)</f>
        <v/>
      </c>
      <c r="D357" s="115">
        <f>IF(B357="","",IFERROR(B357/INDEX($B$2:$B$800,MATCH(DATE(YEAR(A357)-1,12,1),$A$2:$A$800,0))-1,""))</f>
        <v/>
      </c>
      <c r="E357" s="115">
        <f>IF(B357="","",IFERROR(B357/INDEX($B$2:$B$800,MATCH(DATE(YEAR(A357)-1,MONTH(A357),1),$A$2:$A$800,0))-1,""))</f>
        <v/>
      </c>
    </row>
    <row r="358">
      <c r="A358" s="114" t="n">
        <v>45383</v>
      </c>
      <c r="B358" s="48" t="n">
        <v>1101.389</v>
      </c>
      <c r="C358" s="115">
        <f>IF(OR(B358="",B357=""),"",B358/B357-1)</f>
        <v/>
      </c>
      <c r="D358" s="115">
        <f>IF(B358="","",IFERROR(B358/INDEX($B$2:$B$800,MATCH(DATE(YEAR(A358)-1,12,1),$A$2:$A$800,0))-1,""))</f>
        <v/>
      </c>
      <c r="E358" s="115">
        <f>IF(B358="","",IFERROR(B358/INDEX($B$2:$B$800,MATCH(DATE(YEAR(A358)-1,MONTH(A358),1),$A$2:$A$800,0))-1,""))</f>
        <v/>
      </c>
    </row>
    <row r="359">
      <c r="A359" s="114" t="n">
        <v>45413</v>
      </c>
      <c r="B359" s="48" t="n">
        <v>1110.887</v>
      </c>
      <c r="C359" s="115">
        <f>IF(OR(B359="",B358=""),"",B359/B358-1)</f>
        <v/>
      </c>
      <c r="D359" s="115">
        <f>IF(B359="","",IFERROR(B359/INDEX($B$2:$B$800,MATCH(DATE(YEAR(A359)-1,12,1),$A$2:$A$800,0))-1,""))</f>
        <v/>
      </c>
      <c r="E359" s="115">
        <f>IF(B359="","",IFERROR(B359/INDEX($B$2:$B$800,MATCH(DATE(YEAR(A359)-1,MONTH(A359),1),$A$2:$A$800,0))-1,""))</f>
        <v/>
      </c>
    </row>
    <row r="360">
      <c r="A360" s="114" t="n">
        <v>45444</v>
      </c>
      <c r="B360" s="48" t="n">
        <v>1118.827</v>
      </c>
      <c r="C360" s="115">
        <f>IF(OR(B360="",B359=""),"",B360/B359-1)</f>
        <v/>
      </c>
      <c r="D360" s="115">
        <f>IF(B360="","",IFERROR(B360/INDEX($B$2:$B$800,MATCH(DATE(YEAR(A360)-1,12,1),$A$2:$A$800,0))-1,""))</f>
        <v/>
      </c>
      <c r="E360" s="115">
        <f>IF(B360="","",IFERROR(B360/INDEX($B$2:$B$800,MATCH(DATE(YEAR(A360)-1,MONTH(A360),1),$A$2:$A$800,0))-1,""))</f>
        <v/>
      </c>
    </row>
    <row r="361">
      <c r="A361" s="114" t="n">
        <v>45474</v>
      </c>
      <c r="B361" s="48" t="n">
        <v>1126.916</v>
      </c>
      <c r="C361" s="115">
        <f>IF(OR(B361="",B360=""),"",B361/B360-1)</f>
        <v/>
      </c>
      <c r="D361" s="115">
        <f>IF(B361="","",IFERROR(B361/INDEX($B$2:$B$800,MATCH(DATE(YEAR(A361)-1,12,1),$A$2:$A$800,0))-1,""))</f>
        <v/>
      </c>
      <c r="E361" s="115">
        <f>IF(B361="","",IFERROR(B361/INDEX($B$2:$B$800,MATCH(DATE(YEAR(A361)-1,MONTH(A361),1),$A$2:$A$800,0))-1,""))</f>
        <v/>
      </c>
    </row>
    <row r="362">
      <c r="A362" s="114" t="n">
        <v>45505</v>
      </c>
      <c r="B362" s="48" t="n">
        <v>1134.775</v>
      </c>
      <c r="C362" s="115">
        <f>IF(OR(B362="",B361=""),"",B362/B361-1)</f>
        <v/>
      </c>
      <c r="D362" s="115">
        <f>IF(B362="","",IFERROR(B362/INDEX($B$2:$B$800,MATCH(DATE(YEAR(A362)-1,12,1),$A$2:$A$800,0))-1,""))</f>
        <v/>
      </c>
      <c r="E362" s="115">
        <f>IF(B362="","",IFERROR(B362/INDEX($B$2:$B$800,MATCH(DATE(YEAR(A362)-1,MONTH(A362),1),$A$2:$A$800,0))-1,""))</f>
        <v/>
      </c>
    </row>
    <row r="363">
      <c r="A363" s="114" t="n">
        <v>45536</v>
      </c>
      <c r="B363" s="48" t="n">
        <v>1141.398</v>
      </c>
      <c r="C363" s="115">
        <f>IF(OR(B363="",B362=""),"",B363/B362-1)</f>
        <v/>
      </c>
      <c r="D363" s="115">
        <f>IF(B363="","",IFERROR(B363/INDEX($B$2:$B$800,MATCH(DATE(YEAR(A363)-1,12,1),$A$2:$A$800,0))-1,""))</f>
        <v/>
      </c>
      <c r="E363" s="115">
        <f>IF(B363="","",IFERROR(B363/INDEX($B$2:$B$800,MATCH(DATE(YEAR(A363)-1,MONTH(A363),1),$A$2:$A$800,0))-1,""))</f>
        <v/>
      </c>
    </row>
    <row r="364">
      <c r="A364" s="114" t="n">
        <v>45566</v>
      </c>
      <c r="B364" s="48" t="n">
        <v>1149.17</v>
      </c>
      <c r="C364" s="115">
        <f>IF(OR(B364="",B363=""),"",B364/B363-1)</f>
        <v/>
      </c>
      <c r="D364" s="115">
        <f>IF(B364="","",IFERROR(B364/INDEX($B$2:$B$800,MATCH(DATE(YEAR(A364)-1,12,1),$A$2:$A$800,0))-1,""))</f>
        <v/>
      </c>
      <c r="E364" s="115">
        <f>IF(B364="","",IFERROR(B364/INDEX($B$2:$B$800,MATCH(DATE(YEAR(A364)-1,MONTH(A364),1),$A$2:$A$800,0))-1,""))</f>
        <v/>
      </c>
    </row>
    <row r="365">
      <c r="A365" s="114" t="n">
        <v>45597</v>
      </c>
      <c r="B365" s="48" t="n">
        <v>1153.725</v>
      </c>
      <c r="C365" s="115">
        <f>IF(OR(B365="",B364=""),"",B365/B364-1)</f>
        <v/>
      </c>
      <c r="D365" s="115">
        <f>IF(B365="","",IFERROR(B365/INDEX($B$2:$B$800,MATCH(DATE(YEAR(A365)-1,12,1),$A$2:$A$800,0))-1,""))</f>
        <v/>
      </c>
      <c r="E365" s="115">
        <f>IF(B365="","",IFERROR(B365/INDEX($B$2:$B$800,MATCH(DATE(YEAR(A365)-1,MONTH(A365),1),$A$2:$A$800,0))-1,""))</f>
        <v/>
      </c>
    </row>
    <row r="366">
      <c r="A366" s="114" t="n">
        <v>45627</v>
      </c>
      <c r="B366" s="48" t="n">
        <v>1159.536</v>
      </c>
      <c r="C366" s="115">
        <f>IF(OR(B366="",B365=""),"",B366/B365-1)</f>
        <v/>
      </c>
      <c r="D366" s="115">
        <f>IF(B366="","",IFERROR(B366/INDEX($B$2:$B$800,MATCH(DATE(YEAR(A366)-1,12,1),$A$2:$A$800,0))-1,""))</f>
        <v/>
      </c>
      <c r="E366" s="115">
        <f>IF(B366="","",IFERROR(B366/INDEX($B$2:$B$800,MATCH(DATE(YEAR(A366)-1,MONTH(A366),1),$A$2:$A$800,0))-1,""))</f>
        <v/>
      </c>
    </row>
    <row r="367">
      <c r="A367" s="114" t="n">
        <v>45658</v>
      </c>
      <c r="B367" s="48" t="n">
        <v>1169.116</v>
      </c>
      <c r="C367" s="115">
        <f>IF(OR(B367="",B366=""),"",B367/B366-1)</f>
        <v/>
      </c>
      <c r="D367" s="115">
        <f>IF(B367="","",IFERROR(B367/INDEX($B$2:$B$800,MATCH(DATE(YEAR(A367)-1,12,1),$A$2:$A$800,0))-1,""))</f>
        <v/>
      </c>
      <c r="E367" s="115">
        <f>IF(B367="","",IFERROR(B367/INDEX($B$2:$B$800,MATCH(DATE(YEAR(A367)-1,MONTH(A367),1),$A$2:$A$800,0))-1,""))</f>
        <v/>
      </c>
    </row>
    <row r="368">
      <c r="A368" s="114" t="n">
        <v>45689</v>
      </c>
      <c r="B368" s="48" t="n">
        <v>1173.775</v>
      </c>
      <c r="C368" s="115">
        <f>IF(OR(B368="",B367=""),"",B368/B367-1)</f>
        <v/>
      </c>
      <c r="D368" s="115">
        <f>IF(B368="","",IFERROR(B368/INDEX($B$2:$B$800,MATCH(DATE(YEAR(A368)-1,12,1),$A$2:$A$800,0))-1,""))</f>
        <v/>
      </c>
      <c r="E368" s="115">
        <f>IF(B368="","",IFERROR(B368/INDEX($B$2:$B$800,MATCH(DATE(YEAR(A368)-1,MONTH(A368),1),$A$2:$A$800,0))-1,""))</f>
        <v/>
      </c>
    </row>
    <row r="369">
      <c r="A369" s="114" t="n">
        <v>45717</v>
      </c>
      <c r="B369" s="48" t="n">
        <v>1178.386</v>
      </c>
      <c r="C369" s="115">
        <f>IF(OR(B369="",B368=""),"",B369/B368-1)</f>
        <v/>
      </c>
      <c r="D369" s="115">
        <f>IF(B369="","",IFERROR(B369/INDEX($B$2:$B$800,MATCH(DATE(YEAR(A369)-1,12,1),$A$2:$A$800,0))-1,""))</f>
        <v/>
      </c>
      <c r="E369" s="115">
        <f>IF(B369="","",IFERROR(B369/INDEX($B$2:$B$800,MATCH(DATE(YEAR(A369)-1,MONTH(A369),1),$A$2:$A$800,0))-1,""))</f>
        <v/>
      </c>
    </row>
    <row r="370">
      <c r="A370" s="114" t="n">
        <v>45748</v>
      </c>
      <c r="B370" s="48" t="n">
        <v>1184.462</v>
      </c>
      <c r="C370" s="115">
        <f>IF(OR(B370="",B369=""),"",B370/B369-1)</f>
        <v/>
      </c>
      <c r="D370" s="115">
        <f>IF(B370="","",IFERROR(B370/INDEX($B$2:$B$800,MATCH(DATE(YEAR(A370)-1,12,1),$A$2:$A$800,0))-1,""))</f>
        <v/>
      </c>
      <c r="E370" s="115">
        <f>IF(B370="","",IFERROR(B370/INDEX($B$2:$B$800,MATCH(DATE(YEAR(A370)-1,MONTH(A370),1),$A$2:$A$800,0))-1,""))</f>
        <v/>
      </c>
    </row>
    <row r="371">
      <c r="A371" s="114" t="n">
        <v>45778</v>
      </c>
      <c r="B371" s="48" t="n">
        <v>1191.327</v>
      </c>
      <c r="C371" s="115">
        <f>IF(OR(B371="",B370=""),"",B371/B370-1)</f>
        <v/>
      </c>
      <c r="D371" s="115">
        <f>IF(B371="","",IFERROR(B371/INDEX($B$2:$B$800,MATCH(DATE(YEAR(A371)-1,12,1),$A$2:$A$800,0))-1,""))</f>
        <v/>
      </c>
      <c r="E371" s="115">
        <f>IF(B371="","",IFERROR(B371/INDEX($B$2:$B$800,MATCH(DATE(YEAR(A371)-1,MONTH(A371),1),$A$2:$A$800,0))-1,""))</f>
        <v/>
      </c>
    </row>
    <row r="372">
      <c r="A372" s="114" t="n">
        <v>45809</v>
      </c>
      <c r="B372" s="48" t="n">
        <v>1199.509</v>
      </c>
      <c r="C372" s="115">
        <f>IF(OR(B372="",B371=""),"",B372/B371-1)</f>
        <v/>
      </c>
      <c r="D372" s="115">
        <f>IF(B372="","",IFERROR(B372/INDEX($B$2:$B$800,MATCH(DATE(YEAR(A372)-1,12,1),$A$2:$A$800,0))-1,""))</f>
        <v/>
      </c>
      <c r="E372" s="115">
        <f>IF(B372="","",IFERROR(B372/INDEX($B$2:$B$800,MATCH(DATE(YEAR(A372)-1,MONTH(A372),1),$A$2:$A$800,0))-1,""))</f>
        <v/>
      </c>
    </row>
    <row r="373">
      <c r="A373" s="114" t="n">
        <v>45839</v>
      </c>
      <c r="B373" s="48" t="n">
        <v>1210.471</v>
      </c>
      <c r="C373" s="115">
        <f>IF(OR(B373="",B372=""),"",B373/B372-1)</f>
        <v/>
      </c>
      <c r="D373" s="115">
        <f>IF(B373="","",IFERROR(B373/INDEX($B$2:$B$800,MATCH(DATE(YEAR(A373)-1,12,1),$A$2:$A$800,0))-1,""))</f>
        <v/>
      </c>
      <c r="E373" s="115">
        <f>IF(B373="","",IFERROR(B373/INDEX($B$2:$B$800,MATCH(DATE(YEAR(A373)-1,MONTH(A373),1),$A$2:$A$800,0))-1,""))</f>
        <v/>
      </c>
    </row>
    <row r="374">
      <c r="A374" s="114" t="n">
        <v>45870</v>
      </c>
      <c r="B374" s="48" t="n">
        <v>1216.706</v>
      </c>
      <c r="C374" s="115">
        <f>IF(OR(B374="",B373=""),"",B374/B373-1)</f>
        <v/>
      </c>
      <c r="D374" s="115">
        <f>IF(B374="","",IFERROR(B374/INDEX($B$2:$B$800,MATCH(DATE(YEAR(A374)-1,12,1),$A$2:$A$800,0))-1,""))</f>
        <v/>
      </c>
      <c r="E374" s="115">
        <f>IF(B374="","",IFERROR(B374/INDEX($B$2:$B$800,MATCH(DATE(YEAR(A374)-1,MONTH(A374),1),$A$2:$A$800,0))-1,""))</f>
        <v/>
      </c>
    </row>
    <row r="375">
      <c r="A375" s="114" t="n">
        <v>45901</v>
      </c>
      <c r="B375" s="48" t="n">
        <v>1218.747</v>
      </c>
      <c r="C375" s="115">
        <f>IF(OR(B375="",B374=""),"",B375/B374-1)</f>
        <v/>
      </c>
      <c r="D375" s="115">
        <f>IF(B375="","",IFERROR(B375/INDEX($B$2:$B$800,MATCH(DATE(YEAR(A375)-1,12,1),$A$2:$A$800,0))-1,""))</f>
        <v/>
      </c>
      <c r="E375" s="115">
        <f>IF(B375="","",IFERROR(B375/INDEX($B$2:$B$800,MATCH(DATE(YEAR(A375)-1,MONTH(A375),1),$A$2:$A$800,0))-1,""))</f>
        <v/>
      </c>
    </row>
    <row r="376">
      <c r="A376" s="114" t="n">
        <v>45931</v>
      </c>
      <c r="B376" s="48" t="n">
        <v>1222.356</v>
      </c>
      <c r="C376" s="115">
        <f>IF(OR(B376="",B375=""),"",B376/B375-1)</f>
        <v/>
      </c>
      <c r="D376" s="115">
        <f>IF(B376="","",IFERROR(B376/INDEX($B$2:$B$800,MATCH(DATE(YEAR(A376)-1,12,1),$A$2:$A$800,0))-1,""))</f>
        <v/>
      </c>
      <c r="E376" s="115">
        <f>IF(B376="","",IFERROR(B376/INDEX($B$2:$B$800,MATCH(DATE(YEAR(A376)-1,MONTH(A376),1),$A$2:$A$800,0))-1,""))</f>
        <v/>
      </c>
    </row>
    <row r="377">
      <c r="A377" s="114" t="n">
        <v>45962</v>
      </c>
      <c r="B377" s="48" t="n">
        <v>1225.633</v>
      </c>
      <c r="C377" s="115">
        <f>IF(OR(B377="",B376=""),"",B377/B376-1)</f>
        <v/>
      </c>
      <c r="D377" s="115">
        <f>IF(B377="","",IFERROR(B377/INDEX($B$2:$B$800,MATCH(DATE(YEAR(A377)-1,12,1),$A$2:$A$800,0))-1,""))</f>
        <v/>
      </c>
      <c r="E377" s="115">
        <f>IF(B377="","",IFERROR(B377/INDEX($B$2:$B$800,MATCH(DATE(YEAR(A377)-1,MONTH(A377),1),$A$2:$A$800,0))-1,""))</f>
        <v/>
      </c>
    </row>
    <row r="378">
      <c r="A378" s="114" t="n">
        <v>45992</v>
      </c>
      <c r="B378" s="48" t="n">
        <v>1228.161</v>
      </c>
      <c r="C378" s="115">
        <f>IF(OR(B378="",B377=""),"",B378/B377-1)</f>
        <v/>
      </c>
      <c r="D378" s="115">
        <f>IF(B378="","",IFERROR(B378/INDEX($B$2:$B$800,MATCH(DATE(YEAR(A378)-1,12,1),$A$2:$A$800,0))-1,""))</f>
        <v/>
      </c>
      <c r="E378" s="115">
        <f>IF(B378="","",IFERROR(B378/INDEX($B$2:$B$800,MATCH(DATE(YEAR(A378)-1,MONTH(A378),1),$A$2:$A$800,0))-1,""))</f>
        <v/>
      </c>
    </row>
    <row r="379">
      <c r="A379" s="114" t="n">
        <v>46023</v>
      </c>
      <c r="B379" s="48" t="n">
        <v>1237.036</v>
      </c>
      <c r="C379" s="115">
        <f>IF(OR(B379="",B378=""),"",B379/B378-1)</f>
        <v/>
      </c>
      <c r="D379" s="115">
        <f>IF(B379="","",IFERROR(B379/INDEX($B$2:$B$800,MATCH(DATE(YEAR(A379)-1,12,1),$A$2:$A$800,0))-1,""))</f>
        <v/>
      </c>
      <c r="E379" s="115">
        <f>IF(B379="","",IFERROR(B379/INDEX($B$2:$B$800,MATCH(DATE(YEAR(A379)-1,MONTH(A379),1),$A$2:$A$800,0))-1,""))</f>
        <v/>
      </c>
    </row>
    <row r="380">
      <c r="A380" s="114" t="n">
        <v>46054</v>
      </c>
      <c r="B380" s="48" t="n">
        <v>1240.481</v>
      </c>
      <c r="C380" s="115">
        <f>IF(OR(B380="",B379=""),"",B380/B379-1)</f>
        <v/>
      </c>
      <c r="D380" s="115">
        <f>IF(B380="","",IFERROR(B380/INDEX($B$2:$B$800,MATCH(DATE(YEAR(A380)-1,12,1),$A$2:$A$800,0))-1,""))</f>
        <v/>
      </c>
      <c r="E380" s="115">
        <f>IF(B380="","",IFERROR(B380/INDEX($B$2:$B$800,MATCH(DATE(YEAR(A380)-1,MONTH(A380),1),$A$2:$A$800,0))-1,""))</f>
        <v/>
      </c>
    </row>
    <row r="381">
      <c r="A381" s="114" t="n">
        <v>46082</v>
      </c>
      <c r="B381" s="48" t="n">
        <v>1247.181</v>
      </c>
      <c r="C381" s="115">
        <f>IF(OR(B381="",B380=""),"",B381/B380-1)</f>
        <v/>
      </c>
      <c r="D381" s="115">
        <f>IF(B381="","",IFERROR(B381/INDEX($B$2:$B$800,MATCH(DATE(YEAR(A381)-1,12,1),$A$2:$A$800,0))-1,""))</f>
        <v/>
      </c>
      <c r="E381" s="115">
        <f>IF(B381="","",IFERROR(B381/INDEX($B$2:$B$800,MATCH(DATE(YEAR(A381)-1,MONTH(A381),1),$A$2:$A$800,0))-1,""))</f>
        <v/>
      </c>
    </row>
    <row r="382">
      <c r="A382" s="114" t="n">
        <v>46113</v>
      </c>
      <c r="B382" s="48" t="n">
        <v>1259.652</v>
      </c>
      <c r="C382" s="115">
        <f>IF(OR(B382="",B381=""),"",B382/B381-1)</f>
        <v/>
      </c>
      <c r="D382" s="115">
        <f>IF(B382="","",IFERROR(B382/INDEX($B$2:$B$800,MATCH(DATE(YEAR(A382)-1,12,1),$A$2:$A$800,0))-1,""))</f>
        <v/>
      </c>
      <c r="E382" s="115">
        <f>IF(B382="","",IFERROR(B382/INDEX($B$2:$B$800,MATCH(DATE(YEAR(A382)-1,MONTH(A382),1),$A$2:$A$800,0))-1,""))</f>
        <v/>
      </c>
    </row>
    <row r="383">
      <c r="A383" s="114" t="n">
        <v>46143</v>
      </c>
      <c r="B383" s="48" t="n">
        <v>1270.695</v>
      </c>
      <c r="C383" s="115">
        <f>IF(OR(B383="",B382=""),"",B383/B382-1)</f>
        <v/>
      </c>
      <c r="D383" s="115">
        <f>IF(B383="","",IFERROR(B383/INDEX($B$2:$B$800,MATCH(DATE(YEAR(A383)-1,12,1),$A$2:$A$800,0))-1,""))</f>
        <v/>
      </c>
      <c r="E383" s="115">
        <f>IF(B383="","",IFERROR(B383/INDEX($B$2:$B$800,MATCH(DATE(YEAR(A383)-1,MONTH(A383),1),$A$2:$A$800,0))-1,""))</f>
        <v/>
      </c>
    </row>
    <row r="384">
      <c r="A384" s="114" t="n">
        <v>46174</v>
      </c>
      <c r="B384" s="48" t="n">
        <v>1280.641</v>
      </c>
      <c r="C384" s="115">
        <f>IF(OR(B384="",B383=""),"",B384/B383-1)</f>
        <v/>
      </c>
      <c r="D384" s="115">
        <f>IF(B384="","",IFERROR(B384/INDEX($B$2:$B$800,MATCH(DATE(YEAR(A384)-1,12,1),$A$2:$A$800,0))-1,""))</f>
        <v/>
      </c>
      <c r="E384" s="115">
        <f>IF(B384="","",IFERROR(B384/INDEX($B$2:$B$800,MATCH(DATE(YEAR(A384)-1,MONTH(A384),1),$A$2:$A$800,0))-1,""))</f>
        <v/>
      </c>
    </row>
    <row r="385">
      <c r="A385" s="114" t="n">
        <v>46204</v>
      </c>
      <c r="B385" s="48" t="n">
        <v>1288.431</v>
      </c>
      <c r="C385" s="115">
        <f>IF(OR(B385="",B384=""),"",B385/B384-1)</f>
        <v/>
      </c>
      <c r="D385" s="115">
        <f>IF(B385="","",IFERROR(B385/INDEX($B$2:$B$800,MATCH(DATE(YEAR(A385)-1,12,1),$A$2:$A$800,0))-1,""))</f>
        <v/>
      </c>
      <c r="E385" s="115">
        <f>IF(B385="","",IFERROR(B385/INDEX($B$2:$B$800,MATCH(DATE(YEAR(A385)-1,MONTH(A385),1),$A$2:$A$800,0))-1,""))</f>
        <v/>
      </c>
    </row>
    <row r="386">
      <c r="A386" s="114" t="n">
        <v>46235</v>
      </c>
      <c r="B386" s="48" t="n">
        <v>1296.889</v>
      </c>
      <c r="C386" s="115">
        <f>IF(OR(B386="",B385=""),"",B386/B385-1)</f>
        <v/>
      </c>
      <c r="D386" s="115">
        <f>IF(B386="","",IFERROR(B386/INDEX($B$2:$B$800,MATCH(DATE(YEAR(A386)-1,12,1),$A$2:$A$800,0))-1,""))</f>
        <v/>
      </c>
      <c r="E386" s="115">
        <f>IF(B386="","",IFERROR(B386/INDEX($B$2:$B$800,MATCH(DATE(YEAR(A386)-1,MONTH(A386),1),$A$2:$A$800,0))-1,""))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IF(B387="","",IFERROR(B387/INDEX($B$2:$B$800,MATCH(DATE(YEAR(A387)-1,12,1),$A$2:$A$800,0))-1,""))</f>
        <v/>
      </c>
      <c r="E387" s="115">
        <f>IF(B387="","",IFERROR(B387/INDEX($B$2:$B$800,MATCH(DATE(YEAR(A387)-1,MONTH(A387),1),$A$2:$A$800,0))-1,""))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IF(B388="","",IFERROR(B388/INDEX($B$2:$B$800,MATCH(DATE(YEAR(A388)-1,12,1),$A$2:$A$800,0))-1,""))</f>
        <v/>
      </c>
      <c r="E388" s="115">
        <f>IF(B388="","",IFERROR(B388/INDEX($B$2:$B$800,MATCH(DATE(YEAR(A388)-1,MONTH(A388),1),$A$2:$A$800,0))-1,""))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IF(B389="","",IFERROR(B389/INDEX($B$2:$B$800,MATCH(DATE(YEAR(A389)-1,12,1),$A$2:$A$800,0))-1,""))</f>
        <v/>
      </c>
      <c r="E389" s="115">
        <f>IF(B389="","",IFERROR(B389/INDEX($B$2:$B$800,MATCH(DATE(YEAR(A389)-1,MONTH(A389),1),$A$2:$A$800,0))-1,""))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IF(B390="","",IFERROR(B390/INDEX($B$2:$B$800,MATCH(DATE(YEAR(A390)-1,12,1),$A$2:$A$800,0))-1,""))</f>
        <v/>
      </c>
      <c r="E390" s="115">
        <f>IF(B390="","",IFERROR(B390/INDEX($B$2:$B$800,MATCH(DATE(YEAR(A390)-1,MONTH(A390),1),$A$2:$A$800,0))-1,""))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IF(B391="","",IFERROR(B391/INDEX($B$2:$B$800,MATCH(DATE(YEAR(A391)-1,12,1),$A$2:$A$800,0))-1,""))</f>
        <v/>
      </c>
      <c r="E391" s="115">
        <f>IF(B391="","",IFERROR(B391/INDEX($B$2:$B$800,MATCH(DATE(YEAR(A391)-1,MONTH(A391),1),$A$2:$A$800,0))-1,""))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IF(B392="","",IFERROR(B392/INDEX($B$2:$B$800,MATCH(DATE(YEAR(A392)-1,12,1),$A$2:$A$800,0))-1,""))</f>
        <v/>
      </c>
      <c r="E392" s="115">
        <f>IF(B392="","",IFERROR(B392/INDEX($B$2:$B$800,MATCH(DATE(YEAR(A392)-1,MONTH(A392),1),$A$2:$A$800,0))-1,""))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IF(B393="","",IFERROR(B393/INDEX($B$2:$B$800,MATCH(DATE(YEAR(A393)-1,12,1),$A$2:$A$800,0))-1,""))</f>
        <v/>
      </c>
      <c r="E393" s="115">
        <f>IF(B393="","",IFERROR(B393/INDEX($B$2:$B$800,MATCH(DATE(YEAR(A393)-1,MONTH(A393),1),$A$2:$A$800,0))-1,""))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IF(B394="","",IFERROR(B394/INDEX($B$2:$B$800,MATCH(DATE(YEAR(A394)-1,12,1),$A$2:$A$800,0))-1,""))</f>
        <v/>
      </c>
      <c r="E394" s="115">
        <f>IF(B394="","",IFERROR(B394/INDEX($B$2:$B$800,MATCH(DATE(YEAR(A394)-1,MONTH(A394),1),$A$2:$A$800,0))-1,""))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IF(B395="","",IFERROR(B395/INDEX($B$2:$B$800,MATCH(DATE(YEAR(A395)-1,12,1),$A$2:$A$800,0))-1,""))</f>
        <v/>
      </c>
      <c r="E395" s="115">
        <f>IF(B395="","",IFERROR(B395/INDEX($B$2:$B$800,MATCH(DATE(YEAR(A395)-1,MONTH(A395),1),$A$2:$A$800,0))-1,""))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IF(B396="","",IFERROR(B396/INDEX($B$2:$B$800,MATCH(DATE(YEAR(A396)-1,12,1),$A$2:$A$800,0))-1,""))</f>
        <v/>
      </c>
      <c r="E396" s="115">
        <f>IF(B396="","",IFERROR(B396/INDEX($B$2:$B$800,MATCH(DATE(YEAR(A396)-1,MONTH(A396),1),$A$2:$A$800,0))-1,""))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IF(B397="","",IFERROR(B397/INDEX($B$2:$B$800,MATCH(DATE(YEAR(A397)-1,12,1),$A$2:$A$800,0))-1,""))</f>
        <v/>
      </c>
      <c r="E397" s="115">
        <f>IF(B397="","",IFERROR(B397/INDEX($B$2:$B$800,MATCH(DATE(YEAR(A397)-1,MONTH(A397),1),$A$2:$A$800,0))-1,""))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IF(B398="","",IFERROR(B398/INDEX($B$2:$B$800,MATCH(DATE(YEAR(A398)-1,12,1),$A$2:$A$800,0))-1,""))</f>
        <v/>
      </c>
      <c r="E398" s="115">
        <f>IF(B398="","",IFERROR(B398/INDEX($B$2:$B$800,MATCH(DATE(YEAR(A398)-1,MONTH(A398),1),$A$2:$A$800,0))-1,""))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IF(B399="","",IFERROR(B399/INDEX($B$2:$B$800,MATCH(DATE(YEAR(A399)-1,12,1),$A$2:$A$800,0))-1,""))</f>
        <v/>
      </c>
      <c r="E399" s="115">
        <f>IF(B399="","",IFERROR(B399/INDEX($B$2:$B$800,MATCH(DATE(YEAR(A399)-1,MONTH(A399),1),$A$2:$A$800,0))-1,""))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IF(B400="","",IFERROR(B400/INDEX($B$2:$B$800,MATCH(DATE(YEAR(A400)-1,12,1),$A$2:$A$800,0))-1,""))</f>
        <v/>
      </c>
      <c r="E400" s="115">
        <f>IF(B400="","",IFERROR(B400/INDEX($B$2:$B$800,MATCH(DATE(YEAR(A400)-1,MONTH(A400),1),$A$2:$A$800,0))-1,""))</f>
        <v/>
      </c>
    </row>
    <row r="401">
      <c r="A401" s="117" t="n"/>
      <c r="B401" s="118" t="n"/>
      <c r="C401" s="115">
        <f>IF(OR(B401="",B400=""),"",B401/B400-1)</f>
        <v/>
      </c>
      <c r="D401" s="115">
        <f>IF(B401="","",IFERROR(B401/INDEX($B$2:$B$800,MATCH(DATE(YEAR(A401)-1,12,1),$A$2:$A$800,0))-1,""))</f>
        <v/>
      </c>
      <c r="E401" s="115">
        <f>IF(B401="","",IFERROR(B401/INDEX($B$2:$B$800,MATCH(DATE(YEAR(A401)-1,MONTH(A401),1),$A$2:$A$800,0))-1,""))</f>
        <v/>
      </c>
    </row>
    <row r="402">
      <c r="A402" s="117" t="n"/>
      <c r="B402" s="118" t="n"/>
      <c r="C402" s="115">
        <f>IF(OR(B402="",B401=""),"",B402/B401-1)</f>
        <v/>
      </c>
      <c r="D402" s="115">
        <f>IF(B402="","",IFERROR(B402/INDEX($B$2:$B$800,MATCH(DATE(YEAR(A402)-1,12,1),$A$2:$A$800,0))-1,""))</f>
        <v/>
      </c>
      <c r="E402" s="115">
        <f>IF(B402="","",IFERROR(B402/INDEX($B$2:$B$800,MATCH(DATE(YEAR(A402)-1,MONTH(A402),1),$A$2:$A$800,0))-1,""))</f>
        <v/>
      </c>
    </row>
    <row r="403">
      <c r="A403" s="117" t="n"/>
      <c r="B403" s="118" t="n"/>
      <c r="C403" s="115">
        <f>IF(OR(B403="",B402=""),"",B403/B402-1)</f>
        <v/>
      </c>
      <c r="D403" s="115">
        <f>IF(B403="","",IFERROR(B403/INDEX($B$2:$B$800,MATCH(DATE(YEAR(A403)-1,12,1),$A$2:$A$800,0))-1,""))</f>
        <v/>
      </c>
      <c r="E403" s="115">
        <f>IF(B403="","",IFERROR(B403/INDEX($B$2:$B$800,MATCH(DATE(YEAR(A403)-1,MONTH(A403),1),$A$2:$A$800,0))-1,""))</f>
        <v/>
      </c>
    </row>
    <row r="404">
      <c r="A404" s="117" t="n"/>
      <c r="B404" s="118" t="n"/>
      <c r="C404" s="115">
        <f>IF(OR(B404="",B403=""),"",B404/B403-1)</f>
        <v/>
      </c>
      <c r="D404" s="115">
        <f>IF(B404="","",IFERROR(B404/INDEX($B$2:$B$800,MATCH(DATE(YEAR(A404)-1,12,1),$A$2:$A$800,0))-1,""))</f>
        <v/>
      </c>
      <c r="E404" s="115">
        <f>IF(B404="","",IFERROR(B404/INDEX($B$2:$B$800,MATCH(DATE(YEAR(A404)-1,MONTH(A404),1),$A$2:$A$800,0))-1,""))</f>
        <v/>
      </c>
    </row>
    <row r="405">
      <c r="A405" s="117" t="n"/>
      <c r="B405" s="118" t="n"/>
      <c r="C405" s="115">
        <f>IF(OR(B405="",B404=""),"",B405/B404-1)</f>
        <v/>
      </c>
      <c r="D405" s="115">
        <f>IF(B405="","",IFERROR(B405/INDEX($B$2:$B$800,MATCH(DATE(YEAR(A405)-1,12,1),$A$2:$A$800,0))-1,""))</f>
        <v/>
      </c>
      <c r="E405" s="115">
        <f>IF(B405="","",IFERROR(B405/INDEX($B$2:$B$800,MATCH(DATE(YEAR(A405)-1,MONTH(A405),1),$A$2:$A$800,0))-1,""))</f>
        <v/>
      </c>
    </row>
    <row r="406">
      <c r="A406" s="117" t="n"/>
      <c r="B406" s="118" t="n"/>
      <c r="C406" s="115">
        <f>IF(OR(B406="",B405=""),"",B406/B405-1)</f>
        <v/>
      </c>
      <c r="D406" s="115">
        <f>IF(B406="","",IFERROR(B406/INDEX($B$2:$B$800,MATCH(DATE(YEAR(A406)-1,12,1),$A$2:$A$800,0))-1,""))</f>
        <v/>
      </c>
      <c r="E406" s="115">
        <f>IF(B406="","",IFERROR(B406/INDEX($B$2:$B$800,MATCH(DATE(YEAR(A406)-1,MONTH(A406),1),$A$2:$A$800,0))-1,""))</f>
        <v/>
      </c>
    </row>
    <row r="407">
      <c r="A407" s="117" t="n"/>
      <c r="B407" s="118" t="n"/>
      <c r="C407" s="115">
        <f>IF(OR(B407="",B406=""),"",B407/B406-1)</f>
        <v/>
      </c>
      <c r="D407" s="115">
        <f>IF(B407="","",IFERROR(B407/INDEX($B$2:$B$800,MATCH(DATE(YEAR(A407)-1,12,1),$A$2:$A$800,0))-1,""))</f>
        <v/>
      </c>
      <c r="E407" s="115">
        <f>IF(B407="","",IFERROR(B407/INDEX($B$2:$B$800,MATCH(DATE(YEAR(A407)-1,MONTH(A407),1),$A$2:$A$800,0))-1,""))</f>
        <v/>
      </c>
    </row>
    <row r="408">
      <c r="A408" s="117" t="n"/>
      <c r="B408" s="118" t="n"/>
      <c r="C408" s="115">
        <f>IF(OR(B408="",B407=""),"",B408/B407-1)</f>
        <v/>
      </c>
      <c r="D408" s="115">
        <f>IF(B408="","",IFERROR(B408/INDEX($B$2:$B$800,MATCH(DATE(YEAR(A408)-1,12,1),$A$2:$A$800,0))-1,""))</f>
        <v/>
      </c>
      <c r="E408" s="115">
        <f>IF(B408="","",IFERROR(B408/INDEX($B$2:$B$800,MATCH(DATE(YEAR(A408)-1,MONTH(A408),1),$A$2:$A$800,0))-1,""))</f>
        <v/>
      </c>
    </row>
    <row r="409">
      <c r="A409" s="117" t="n"/>
      <c r="B409" s="118" t="n"/>
      <c r="C409" s="115">
        <f>IF(OR(B409="",B408=""),"",B409/B408-1)</f>
        <v/>
      </c>
      <c r="D409" s="115">
        <f>IF(B409="","",IFERROR(B409/INDEX($B$2:$B$800,MATCH(DATE(YEAR(A409)-1,12,1),$A$2:$A$800,0))-1,""))</f>
        <v/>
      </c>
      <c r="E409" s="115">
        <f>IF(B409="","",IFERROR(B409/INDEX($B$2:$B$800,MATCH(DATE(YEAR(A409)-1,MONTH(A409),1),$A$2:$A$800,0))-1,""))</f>
        <v/>
      </c>
    </row>
    <row r="410">
      <c r="A410" s="117" t="n"/>
      <c r="B410" s="118" t="n"/>
      <c r="C410" s="115">
        <f>IF(OR(B410="",B409=""),"",B410/B409-1)</f>
        <v/>
      </c>
      <c r="D410" s="115">
        <f>IF(B410="","",IFERROR(B410/INDEX($B$2:$B$800,MATCH(DATE(YEAR(A410)-1,12,1),$A$2:$A$800,0))-1,""))</f>
        <v/>
      </c>
      <c r="E410" s="115">
        <f>IF(B410="","",IFERROR(B410/INDEX($B$2:$B$800,MATCH(DATE(YEAR(A410)-1,MONTH(A410),1),$A$2:$A$800,0))-1,""))</f>
        <v/>
      </c>
    </row>
    <row r="411">
      <c r="A411" s="117" t="n"/>
      <c r="B411" s="118" t="n"/>
      <c r="C411" s="115">
        <f>IF(OR(B411="",B410=""),"",B411/B410-1)</f>
        <v/>
      </c>
      <c r="D411" s="115">
        <f>IF(B411="","",IFERROR(B411/INDEX($B$2:$B$800,MATCH(DATE(YEAR(A411)-1,12,1),$A$2:$A$800,0))-1,""))</f>
        <v/>
      </c>
      <c r="E411" s="115">
        <f>IF(B411="","",IFERROR(B411/INDEX($B$2:$B$800,MATCH(DATE(YEAR(A411)-1,MONTH(A411),1),$A$2:$A$800,0))-1,""))</f>
        <v/>
      </c>
    </row>
    <row r="412">
      <c r="A412" s="117" t="n"/>
      <c r="B412" s="118" t="n"/>
      <c r="C412" s="115">
        <f>IF(OR(B412="",B411=""),"",B412/B411-1)</f>
        <v/>
      </c>
      <c r="D412" s="115">
        <f>IF(B412="","",IFERROR(B412/INDEX($B$2:$B$800,MATCH(DATE(YEAR(A412)-1,12,1),$A$2:$A$800,0))-1,""))</f>
        <v/>
      </c>
      <c r="E412" s="115">
        <f>IF(B412="","",IFERROR(B412/INDEX($B$2:$B$800,MATCH(DATE(YEAR(A412)-1,MONTH(A412),1),$A$2:$A$800,0))-1,""))</f>
        <v/>
      </c>
    </row>
    <row r="413">
      <c r="A413" s="117" t="n"/>
      <c r="B413" s="118" t="n"/>
      <c r="C413" s="115">
        <f>IF(OR(B413="",B412=""),"",B413/B412-1)</f>
        <v/>
      </c>
      <c r="D413" s="115">
        <f>IF(B413="","",IFERROR(B413/INDEX($B$2:$B$800,MATCH(DATE(YEAR(A413)-1,12,1),$A$2:$A$800,0))-1,""))</f>
        <v/>
      </c>
      <c r="E413" s="115">
        <f>IF(B413="","",IFERROR(B413/INDEX($B$2:$B$800,MATCH(DATE(YEAR(A413)-1,MONTH(A413),1),$A$2:$A$800,0))-1,""))</f>
        <v/>
      </c>
    </row>
    <row r="414">
      <c r="A414" s="117" t="n"/>
      <c r="B414" s="118" t="n"/>
      <c r="C414" s="115">
        <f>IF(OR(B414="",B413=""),"",B414/B413-1)</f>
        <v/>
      </c>
      <c r="D414" s="115">
        <f>IF(B414="","",IFERROR(B414/INDEX($B$2:$B$800,MATCH(DATE(YEAR(A414)-1,12,1),$A$2:$A$800,0))-1,""))</f>
        <v/>
      </c>
      <c r="E414" s="115">
        <f>IF(B414="","",IFERROR(B414/INDEX($B$2:$B$800,MATCH(DATE(YEAR(A414)-1,MONTH(A414),1),$A$2:$A$800,0))-1,""))</f>
        <v/>
      </c>
    </row>
    <row r="415">
      <c r="A415" s="117" t="n"/>
      <c r="B415" s="118" t="n"/>
      <c r="C415" s="115">
        <f>IF(OR(B415="",B414=""),"",B415/B414-1)</f>
        <v/>
      </c>
      <c r="D415" s="115">
        <f>IF(B415="","",IFERROR(B415/INDEX($B$2:$B$800,MATCH(DATE(YEAR(A415)-1,12,1),$A$2:$A$800,0))-1,""))</f>
        <v/>
      </c>
      <c r="E415" s="115">
        <f>IF(B415="","",IFERROR(B415/INDEX($B$2:$B$800,MATCH(DATE(YEAR(A415)-1,MONTH(A415),1),$A$2:$A$800,0))-1,""))</f>
        <v/>
      </c>
    </row>
    <row r="416">
      <c r="A416" s="117" t="n"/>
      <c r="B416" s="118" t="n"/>
      <c r="C416" s="115">
        <f>IF(OR(B416="",B415=""),"",B416/B415-1)</f>
        <v/>
      </c>
      <c r="D416" s="115">
        <f>IF(B416="","",IFERROR(B416/INDEX($B$2:$B$800,MATCH(DATE(YEAR(A416)-1,12,1),$A$2:$A$800,0))-1,""))</f>
        <v/>
      </c>
      <c r="E416" s="115">
        <f>IF(B416="","",IFERROR(B416/INDEX($B$2:$B$800,MATCH(DATE(YEAR(A416)-1,MONTH(A416),1),$A$2:$A$800,0))-1,""))</f>
        <v/>
      </c>
    </row>
    <row r="417">
      <c r="A417" s="117" t="n"/>
      <c r="B417" s="118" t="n"/>
      <c r="C417" s="115">
        <f>IF(OR(B417="",B416=""),"",B417/B416-1)</f>
        <v/>
      </c>
      <c r="D417" s="115">
        <f>IF(B417="","",IFERROR(B417/INDEX($B$2:$B$800,MATCH(DATE(YEAR(A417)-1,12,1),$A$2:$A$800,0))-1,""))</f>
        <v/>
      </c>
      <c r="E417" s="115">
        <f>IF(B417="","",IFERROR(B417/INDEX($B$2:$B$800,MATCH(DATE(YEAR(A417)-1,MONTH(A417),1),$A$2:$A$800,0))-1,""))</f>
        <v/>
      </c>
    </row>
    <row r="418">
      <c r="A418" s="117" t="n"/>
      <c r="B418" s="118" t="n"/>
      <c r="C418" s="115">
        <f>IF(OR(B418="",B417=""),"",B418/B417-1)</f>
        <v/>
      </c>
      <c r="D418" s="115">
        <f>IF(B418="","",IFERROR(B418/INDEX($B$2:$B$800,MATCH(DATE(YEAR(A418)-1,12,1),$A$2:$A$800,0))-1,""))</f>
        <v/>
      </c>
      <c r="E418" s="115">
        <f>IF(B418="","",IFERROR(B418/INDEX($B$2:$B$800,MATCH(DATE(YEAR(A418)-1,MONTH(A418),1),$A$2:$A$800,0))-1,""))</f>
        <v/>
      </c>
    </row>
    <row r="419">
      <c r="A419" s="117" t="n"/>
      <c r="B419" s="118" t="n"/>
      <c r="C419" s="115">
        <f>IF(OR(B419="",B418=""),"",B419/B418-1)</f>
        <v/>
      </c>
      <c r="D419" s="115">
        <f>IF(B419="","",IFERROR(B419/INDEX($B$2:$B$800,MATCH(DATE(YEAR(A419)-1,12,1),$A$2:$A$800,0))-1,""))</f>
        <v/>
      </c>
      <c r="E419" s="115">
        <f>IF(B419="","",IFERROR(B419/INDEX($B$2:$B$800,MATCH(DATE(YEAR(A419)-1,MONTH(A419),1),$A$2:$A$800,0))-1,""))</f>
        <v/>
      </c>
    </row>
    <row r="420">
      <c r="A420" s="117" t="n"/>
      <c r="B420" s="118" t="n"/>
      <c r="C420" s="115">
        <f>IF(OR(B420="",B419=""),"",B420/B419-1)</f>
        <v/>
      </c>
      <c r="D420" s="115">
        <f>IF(B420="","",IFERROR(B420/INDEX($B$2:$B$800,MATCH(DATE(YEAR(A420)-1,12,1),$A$2:$A$800,0))-1,""))</f>
        <v/>
      </c>
      <c r="E420" s="115">
        <f>IF(B420="","",IFERROR(B420/INDEX($B$2:$B$800,MATCH(DATE(YEAR(A420)-1,MONTH(A420),1),$A$2:$A$800,0))-1,""))</f>
        <v/>
      </c>
    </row>
    <row r="421">
      <c r="A421" s="117" t="n"/>
      <c r="B421" s="118" t="n"/>
      <c r="C421" s="115">
        <f>IF(OR(B421="",B420=""),"",B421/B420-1)</f>
        <v/>
      </c>
      <c r="D421" s="115">
        <f>IF(B421="","",IFERROR(B421/INDEX($B$2:$B$800,MATCH(DATE(YEAR(A421)-1,12,1),$A$2:$A$800,0))-1,""))</f>
        <v/>
      </c>
      <c r="E421" s="115">
        <f>IF(B421="","",IFERROR(B421/INDEX($B$2:$B$800,MATCH(DATE(YEAR(A421)-1,MONTH(A421),1),$A$2:$A$800,0))-1,""))</f>
        <v/>
      </c>
    </row>
    <row r="422">
      <c r="A422" s="117" t="n"/>
      <c r="B422" s="118" t="n"/>
      <c r="C422" s="115">
        <f>IF(OR(B422="",B421=""),"",B422/B421-1)</f>
        <v/>
      </c>
      <c r="D422" s="115">
        <f>IF(B422="","",IFERROR(B422/INDEX($B$2:$B$800,MATCH(DATE(YEAR(A422)-1,12,1),$A$2:$A$800,0))-1,""))</f>
        <v/>
      </c>
      <c r="E422" s="115">
        <f>IF(B422="","",IFERROR(B422/INDEX($B$2:$B$800,MATCH(DATE(YEAR(A422)-1,MONTH(A422),1),$A$2:$A$800,0))-1,""))</f>
        <v/>
      </c>
    </row>
    <row r="423">
      <c r="A423" s="117" t="n"/>
      <c r="B423" s="118" t="n"/>
      <c r="C423" s="115">
        <f>IF(OR(B423="",B422=""),"",B423/B422-1)</f>
        <v/>
      </c>
      <c r="D423" s="115">
        <f>IF(B423="","",IFERROR(B423/INDEX($B$2:$B$800,MATCH(DATE(YEAR(A423)-1,12,1),$A$2:$A$800,0))-1,""))</f>
        <v/>
      </c>
      <c r="E423" s="115">
        <f>IF(B423="","",IFERROR(B423/INDEX($B$2:$B$800,MATCH(DATE(YEAR(A423)-1,MONTH(A423),1),$A$2:$A$800,0))-1,""))</f>
        <v/>
      </c>
    </row>
    <row r="424">
      <c r="A424" s="117" t="n"/>
      <c r="B424" s="118" t="n"/>
      <c r="C424" s="115">
        <f>IF(OR(B424="",B423=""),"",B424/B423-1)</f>
        <v/>
      </c>
      <c r="D424" s="115">
        <f>IF(B424="","",IFERROR(B424/INDEX($B$2:$B$800,MATCH(DATE(YEAR(A424)-1,12,1),$A$2:$A$800,0))-1,""))</f>
        <v/>
      </c>
      <c r="E424" s="115">
        <f>IF(B424="","",IFERROR(B424/INDEX($B$2:$B$800,MATCH(DATE(YEAR(A424)-1,MONTH(A424),1),$A$2:$A$800,0))-1,""))</f>
        <v/>
      </c>
    </row>
    <row r="425">
      <c r="A425" s="117" t="n"/>
      <c r="B425" s="118" t="n"/>
      <c r="C425" s="115">
        <f>IF(OR(B425="",B424=""),"",B425/B424-1)</f>
        <v/>
      </c>
      <c r="D425" s="115">
        <f>IF(B425="","",IFERROR(B425/INDEX($B$2:$B$800,MATCH(DATE(YEAR(A425)-1,12,1),$A$2:$A$800,0))-1,""))</f>
        <v/>
      </c>
      <c r="E425" s="115">
        <f>IF(B425="","",IFERROR(B425/INDEX($B$2:$B$800,MATCH(DATE(YEAR(A425)-1,MONTH(A425),1),$A$2:$A$800,0))-1,""))</f>
        <v/>
      </c>
    </row>
    <row r="426">
      <c r="A426" s="117" t="n"/>
      <c r="B426" s="118" t="n"/>
      <c r="C426" s="115">
        <f>IF(OR(B426="",B425=""),"",B426/B425-1)</f>
        <v/>
      </c>
      <c r="D426" s="115">
        <f>IF(B426="","",IFERROR(B426/INDEX($B$2:$B$800,MATCH(DATE(YEAR(A426)-1,12,1),$A$2:$A$800,0))-1,""))</f>
        <v/>
      </c>
      <c r="E426" s="115">
        <f>IF(B426="","",IFERROR(B426/INDEX($B$2:$B$800,MATCH(DATE(YEAR(A426)-1,MONTH(A426),1),$A$2:$A$800,0))-1,""))</f>
        <v/>
      </c>
    </row>
    <row r="427">
      <c r="A427" s="117" t="n"/>
      <c r="B427" s="118" t="n"/>
      <c r="C427" s="115">
        <f>IF(OR(B427="",B426=""),"",B427/B426-1)</f>
        <v/>
      </c>
      <c r="D427" s="115">
        <f>IF(B427="","",IFERROR(B427/INDEX($B$2:$B$800,MATCH(DATE(YEAR(A427)-1,12,1),$A$2:$A$800,0))-1,""))</f>
        <v/>
      </c>
      <c r="E427" s="115">
        <f>IF(B427="","",IFERROR(B427/INDEX($B$2:$B$800,MATCH(DATE(YEAR(A427)-1,MONTH(A427),1),$A$2:$A$800,0))-1,""))</f>
        <v/>
      </c>
    </row>
    <row r="428">
      <c r="A428" s="117" t="n"/>
      <c r="B428" s="118" t="n"/>
      <c r="C428" s="115">
        <f>IF(OR(B428="",B427=""),"",B428/B427-1)</f>
        <v/>
      </c>
      <c r="D428" s="115">
        <f>IF(B428="","",IFERROR(B428/INDEX($B$2:$B$800,MATCH(DATE(YEAR(A428)-1,12,1),$A$2:$A$800,0))-1,""))</f>
        <v/>
      </c>
      <c r="E428" s="115">
        <f>IF(B428="","",IFERROR(B428/INDEX($B$2:$B$800,MATCH(DATE(YEAR(A428)-1,MONTH(A428),1),$A$2:$A$800,0))-1,""))</f>
        <v/>
      </c>
    </row>
    <row r="429">
      <c r="A429" s="117" t="n"/>
      <c r="B429" s="118" t="n"/>
      <c r="C429" s="115">
        <f>IF(OR(B429="",B428=""),"",B429/B428-1)</f>
        <v/>
      </c>
      <c r="D429" s="115">
        <f>IF(B429="","",IFERROR(B429/INDEX($B$2:$B$800,MATCH(DATE(YEAR(A429)-1,12,1),$A$2:$A$800,0))-1,""))</f>
        <v/>
      </c>
      <c r="E429" s="115">
        <f>IF(B429="","",IFERROR(B429/INDEX($B$2:$B$800,MATCH(DATE(YEAR(A429)-1,MONTH(A429),1),$A$2:$A$800,0))-1,""))</f>
        <v/>
      </c>
    </row>
    <row r="430">
      <c r="A430" s="117" t="n"/>
      <c r="B430" s="118" t="n"/>
      <c r="C430" s="115">
        <f>IF(OR(B430="",B429=""),"",B430/B429-1)</f>
        <v/>
      </c>
      <c r="D430" s="115">
        <f>IF(B430="","",IFERROR(B430/INDEX($B$2:$B$800,MATCH(DATE(YEAR(A430)-1,12,1),$A$2:$A$800,0))-1,""))</f>
        <v/>
      </c>
      <c r="E430" s="115">
        <f>IF(B430="","",IFERROR(B430/INDEX($B$2:$B$800,MATCH(DATE(YEAR(A430)-1,MONTH(A430),1),$A$2:$A$800,0))-1,""))</f>
        <v/>
      </c>
    </row>
    <row r="431">
      <c r="A431" s="117" t="n"/>
      <c r="B431" s="118" t="n"/>
      <c r="C431" s="115">
        <f>IF(OR(B431="",B430=""),"",B431/B430-1)</f>
        <v/>
      </c>
      <c r="D431" s="115">
        <f>IF(B431="","",IFERROR(B431/INDEX($B$2:$B$800,MATCH(DATE(YEAR(A431)-1,12,1),$A$2:$A$800,0))-1,""))</f>
        <v/>
      </c>
      <c r="E431" s="115">
        <f>IF(B431="","",IFERROR(B431/INDEX($B$2:$B$800,MATCH(DATE(YEAR(A431)-1,MONTH(A431),1),$A$2:$A$800,0))-1,""))</f>
        <v/>
      </c>
    </row>
    <row r="432">
      <c r="A432" s="117" t="n"/>
      <c r="B432" s="118" t="n"/>
      <c r="C432" s="115">
        <f>IF(OR(B432="",B431=""),"",B432/B431-1)</f>
        <v/>
      </c>
      <c r="D432" s="115">
        <f>IF(B432="","",IFERROR(B432/INDEX($B$2:$B$800,MATCH(DATE(YEAR(A432)-1,12,1),$A$2:$A$800,0))-1,""))</f>
        <v/>
      </c>
      <c r="E432" s="115">
        <f>IF(B432="","",IFERROR(B432/INDEX($B$2:$B$800,MATCH(DATE(YEAR(A432)-1,MONTH(A432),1),$A$2:$A$800,0))-1,""))</f>
        <v/>
      </c>
    </row>
    <row r="433">
      <c r="A433" s="117" t="n"/>
      <c r="B433" s="118" t="n"/>
      <c r="C433" s="115">
        <f>IF(OR(B433="",B432=""),"",B433/B432-1)</f>
        <v/>
      </c>
      <c r="D433" s="115">
        <f>IF(B433="","",IFERROR(B433/INDEX($B$2:$B$800,MATCH(DATE(YEAR(A433)-1,12,1),$A$2:$A$800,0))-1,""))</f>
        <v/>
      </c>
      <c r="E433" s="115">
        <f>IF(B433="","",IFERROR(B433/INDEX($B$2:$B$800,MATCH(DATE(YEAR(A433)-1,MONTH(A433),1),$A$2:$A$800,0))-1,""))</f>
        <v/>
      </c>
    </row>
    <row r="434">
      <c r="A434" s="117" t="n"/>
      <c r="B434" s="118" t="n"/>
      <c r="C434" s="115">
        <f>IF(OR(B434="",B433=""),"",B434/B433-1)</f>
        <v/>
      </c>
      <c r="D434" s="115">
        <f>IF(B434="","",IFERROR(B434/INDEX($B$2:$B$800,MATCH(DATE(YEAR(A434)-1,12,1),$A$2:$A$800,0))-1,""))</f>
        <v/>
      </c>
      <c r="E434" s="115">
        <f>IF(B434="","",IFERROR(B434/INDEX($B$2:$B$800,MATCH(DATE(YEAR(A434)-1,MONTH(A434),1),$A$2:$A$800,0))-1,""))</f>
        <v/>
      </c>
    </row>
    <row r="435">
      <c r="A435" s="117" t="n"/>
      <c r="B435" s="118" t="n"/>
      <c r="C435" s="115">
        <f>IF(OR(B435="",B434=""),"",B435/B434-1)</f>
        <v/>
      </c>
      <c r="D435" s="115">
        <f>IF(B435="","",IFERROR(B435/INDEX($B$2:$B$800,MATCH(DATE(YEAR(A435)-1,12,1),$A$2:$A$800,0))-1,""))</f>
        <v/>
      </c>
      <c r="E435" s="115">
        <f>IF(B435="","",IFERROR(B435/INDEX($B$2:$B$800,MATCH(DATE(YEAR(A435)-1,MONTH(A435),1),$A$2:$A$800,0))-1,""))</f>
        <v/>
      </c>
    </row>
    <row r="436">
      <c r="A436" s="117" t="n"/>
      <c r="B436" s="118" t="n"/>
      <c r="C436" s="115">
        <f>IF(OR(B436="",B435=""),"",B436/B435-1)</f>
        <v/>
      </c>
      <c r="D436" s="115">
        <f>IF(B436="","",IFERROR(B436/INDEX($B$2:$B$800,MATCH(DATE(YEAR(A436)-1,12,1),$A$2:$A$800,0))-1,""))</f>
        <v/>
      </c>
      <c r="E436" s="115">
        <f>IF(B436="","",IFERROR(B436/INDEX($B$2:$B$800,MATCH(DATE(YEAR(A436)-1,MONTH(A436),1),$A$2:$A$800,0))-1,""))</f>
        <v/>
      </c>
    </row>
    <row r="437">
      <c r="A437" s="117" t="n"/>
      <c r="B437" s="118" t="n"/>
      <c r="C437" s="115">
        <f>IF(OR(B437="",B436=""),"",B437/B436-1)</f>
        <v/>
      </c>
      <c r="D437" s="115">
        <f>IF(B437="","",IFERROR(B437/INDEX($B$2:$B$800,MATCH(DATE(YEAR(A437)-1,12,1),$A$2:$A$800,0))-1,""))</f>
        <v/>
      </c>
      <c r="E437" s="115">
        <f>IF(B437="","",IFERROR(B437/INDEX($B$2:$B$800,MATCH(DATE(YEAR(A437)-1,MONTH(A437),1),$A$2:$A$800,0))-1,""))</f>
        <v/>
      </c>
    </row>
    <row r="438">
      <c r="A438" s="117" t="n"/>
      <c r="B438" s="118" t="n"/>
      <c r="C438" s="115">
        <f>IF(OR(B438="",B437=""),"",B438/B437-1)</f>
        <v/>
      </c>
      <c r="D438" s="115">
        <f>IF(B438="","",IFERROR(B438/INDEX($B$2:$B$800,MATCH(DATE(YEAR(A438)-1,12,1),$A$2:$A$800,0))-1,""))</f>
        <v/>
      </c>
      <c r="E438" s="115">
        <f>IF(B438="","",IFERROR(B438/INDEX($B$2:$B$800,MATCH(DATE(YEAR(A438)-1,MONTH(A438),1),$A$2:$A$800,0))-1,""))</f>
        <v/>
      </c>
    </row>
    <row r="439">
      <c r="A439" s="117" t="n"/>
      <c r="B439" s="118" t="n"/>
      <c r="C439" s="115">
        <f>IF(OR(B439="",B438=""),"",B439/B438-1)</f>
        <v/>
      </c>
      <c r="D439" s="115">
        <f>IF(B439="","",IFERROR(B439/INDEX($B$2:$B$800,MATCH(DATE(YEAR(A439)-1,12,1),$A$2:$A$800,0))-1,""))</f>
        <v/>
      </c>
      <c r="E439" s="115">
        <f>IF(B439="","",IFERROR(B439/INDEX($B$2:$B$800,MATCH(DATE(YEAR(A439)-1,MONTH(A439),1),$A$2:$A$800,0))-1,""))</f>
        <v/>
      </c>
    </row>
    <row r="440">
      <c r="A440" s="117" t="n"/>
      <c r="B440" s="118" t="n"/>
      <c r="C440" s="115">
        <f>IF(OR(B440="",B439=""),"",B440/B439-1)</f>
        <v/>
      </c>
      <c r="D440" s="115">
        <f>IF(B440="","",IFERROR(B440/INDEX($B$2:$B$800,MATCH(DATE(YEAR(A440)-1,12,1),$A$2:$A$800,0))-1,""))</f>
        <v/>
      </c>
      <c r="E440" s="115">
        <f>IF(B440="","",IFERROR(B440/INDEX($B$2:$B$800,MATCH(DATE(YEAR(A440)-1,MONTH(A440),1),$A$2:$A$800,0))-1,""))</f>
        <v/>
      </c>
    </row>
    <row r="441">
      <c r="A441" s="117" t="n"/>
      <c r="B441" s="118" t="n"/>
      <c r="C441" s="115">
        <f>IF(OR(B441="",B440=""),"",B441/B440-1)</f>
        <v/>
      </c>
      <c r="D441" s="115">
        <f>IF(B441="","",IFERROR(B441/INDEX($B$2:$B$800,MATCH(DATE(YEAR(A441)-1,12,1),$A$2:$A$800,0))-1,""))</f>
        <v/>
      </c>
      <c r="E441" s="115">
        <f>IF(B441="","",IFERROR(B441/INDEX($B$2:$B$800,MATCH(DATE(YEAR(A441)-1,MONTH(A441),1),$A$2:$A$800,0))-1,""))</f>
        <v/>
      </c>
    </row>
    <row r="442">
      <c r="A442" s="117" t="n"/>
      <c r="B442" s="118" t="n"/>
      <c r="C442" s="115">
        <f>IF(OR(B442="",B441=""),"",B442/B441-1)</f>
        <v/>
      </c>
      <c r="D442" s="115">
        <f>IF(B442="","",IFERROR(B442/INDEX($B$2:$B$800,MATCH(DATE(YEAR(A442)-1,12,1),$A$2:$A$800,0))-1,""))</f>
        <v/>
      </c>
      <c r="E442" s="115">
        <f>IF(B442="","",IFERROR(B442/INDEX($B$2:$B$800,MATCH(DATE(YEAR(A442)-1,MONTH(A442),1),$A$2:$A$800,0))-1,""))</f>
        <v/>
      </c>
    </row>
    <row r="443">
      <c r="A443" s="117" t="n"/>
      <c r="B443" s="118" t="n"/>
      <c r="C443" s="115">
        <f>IF(OR(B443="",B442=""),"",B443/B442-1)</f>
        <v/>
      </c>
      <c r="D443" s="115">
        <f>IF(B443="","",IFERROR(B443/INDEX($B$2:$B$800,MATCH(DATE(YEAR(A443)-1,12,1),$A$2:$A$800,0))-1,""))</f>
        <v/>
      </c>
      <c r="E443" s="115">
        <f>IF(B443="","",IFERROR(B443/INDEX($B$2:$B$800,MATCH(DATE(YEAR(A443)-1,MONTH(A443),1),$A$2:$A$800,0))-1,""))</f>
        <v/>
      </c>
    </row>
    <row r="444">
      <c r="A444" s="117" t="n"/>
      <c r="B444" s="118" t="n"/>
      <c r="C444" s="115">
        <f>IF(OR(B444="",B443=""),"",B444/B443-1)</f>
        <v/>
      </c>
      <c r="D444" s="115">
        <f>IF(B444="","",IFERROR(B444/INDEX($B$2:$B$800,MATCH(DATE(YEAR(A444)-1,12,1),$A$2:$A$800,0))-1,""))</f>
        <v/>
      </c>
      <c r="E444" s="115">
        <f>IF(B444="","",IFERROR(B444/INDEX($B$2:$B$800,MATCH(DATE(YEAR(A444)-1,MONTH(A444),1),$A$2:$A$800,0))-1,""))</f>
        <v/>
      </c>
    </row>
    <row r="445">
      <c r="A445" s="117" t="n"/>
      <c r="B445" s="118" t="n"/>
      <c r="C445" s="115">
        <f>IF(OR(B445="",B444=""),"",B445/B444-1)</f>
        <v/>
      </c>
      <c r="D445" s="115">
        <f>IF(B445="","",IFERROR(B445/INDEX($B$2:$B$800,MATCH(DATE(YEAR(A445)-1,12,1),$A$2:$A$800,0))-1,""))</f>
        <v/>
      </c>
      <c r="E445" s="115">
        <f>IF(B445="","",IFERROR(B445/INDEX($B$2:$B$800,MATCH(DATE(YEAR(A445)-1,MONTH(A445),1),$A$2:$A$800,0))-1,""))</f>
        <v/>
      </c>
    </row>
    <row r="446">
      <c r="A446" s="117" t="n"/>
      <c r="B446" s="118" t="n"/>
      <c r="C446" s="115">
        <f>IF(OR(B446="",B445=""),"",B446/B445-1)</f>
        <v/>
      </c>
      <c r="D446" s="115">
        <f>IF(B446="","",IFERROR(B446/INDEX($B$2:$B$800,MATCH(DATE(YEAR(A446)-1,12,1),$A$2:$A$800,0))-1,""))</f>
        <v/>
      </c>
      <c r="E446" s="115">
        <f>IF(B446="","",IFERROR(B446/INDEX($B$2:$B$800,MATCH(DATE(YEAR(A446)-1,MONTH(A446),1),$A$2:$A$800,0))-1,""))</f>
        <v/>
      </c>
    </row>
    <row r="447">
      <c r="A447" s="117" t="n"/>
      <c r="B447" s="118" t="n"/>
      <c r="C447" s="115">
        <f>IF(OR(B447="",B446=""),"",B447/B446-1)</f>
        <v/>
      </c>
      <c r="D447" s="115">
        <f>IF(B447="","",IFERROR(B447/INDEX($B$2:$B$800,MATCH(DATE(YEAR(A447)-1,12,1),$A$2:$A$800,0))-1,""))</f>
        <v/>
      </c>
      <c r="E447" s="115">
        <f>IF(B447="","",IFERROR(B447/INDEX($B$2:$B$800,MATCH(DATE(YEAR(A447)-1,MONTH(A447),1),$A$2:$A$800,0))-1,""))</f>
        <v/>
      </c>
    </row>
    <row r="448">
      <c r="A448" s="117" t="n"/>
      <c r="B448" s="118" t="n"/>
      <c r="C448" s="115">
        <f>IF(OR(B448="",B447=""),"",B448/B447-1)</f>
        <v/>
      </c>
      <c r="D448" s="115">
        <f>IF(B448="","",IFERROR(B448/INDEX($B$2:$B$800,MATCH(DATE(YEAR(A448)-1,12,1),$A$2:$A$800,0))-1,""))</f>
        <v/>
      </c>
      <c r="E448" s="115">
        <f>IF(B448="","",IFERROR(B448/INDEX($B$2:$B$800,MATCH(DATE(YEAR(A448)-1,MONTH(A448),1),$A$2:$A$800,0))-1,""))</f>
        <v/>
      </c>
    </row>
    <row r="449">
      <c r="A449" s="117" t="n"/>
      <c r="B449" s="118" t="n"/>
      <c r="C449" s="115">
        <f>IF(OR(B449="",B448=""),"",B449/B448-1)</f>
        <v/>
      </c>
      <c r="D449" s="115">
        <f>IF(B449="","",IFERROR(B449/INDEX($B$2:$B$800,MATCH(DATE(YEAR(A449)-1,12,1),$A$2:$A$800,0))-1,""))</f>
        <v/>
      </c>
      <c r="E449" s="115">
        <f>IF(B449="","",IFERROR(B449/INDEX($B$2:$B$800,MATCH(DATE(YEAR(A449)-1,MONTH(A449),1),$A$2:$A$800,0))-1,""))</f>
        <v/>
      </c>
    </row>
    <row r="450">
      <c r="A450" s="117" t="n"/>
      <c r="B450" s="118" t="n"/>
      <c r="C450" s="115">
        <f>IF(OR(B450="",B449=""),"",B450/B449-1)</f>
        <v/>
      </c>
      <c r="D450" s="115">
        <f>IF(B450="","",IFERROR(B450/INDEX($B$2:$B$800,MATCH(DATE(YEAR(A450)-1,12,1),$A$2:$A$800,0))-1,""))</f>
        <v/>
      </c>
      <c r="E450" s="115">
        <f>IF(B450="","",IFERROR(B450/INDEX($B$2:$B$800,MATCH(DATE(YEAR(A450)-1,MONTH(A450),1),$A$2:$A$800,0))-1,""))</f>
        <v/>
      </c>
    </row>
    <row r="451">
      <c r="A451" s="117" t="n"/>
      <c r="B451" s="118" t="n"/>
      <c r="C451" s="115">
        <f>IF(OR(B451="",B450=""),"",B451/B450-1)</f>
        <v/>
      </c>
      <c r="D451" s="115">
        <f>IF(B451="","",IFERROR(B451/INDEX($B$2:$B$800,MATCH(DATE(YEAR(A451)-1,12,1),$A$2:$A$800,0))-1,""))</f>
        <v/>
      </c>
      <c r="E451" s="115">
        <f>IF(B451="","",IFERROR(B451/INDEX($B$2:$B$800,MATCH(DATE(YEAR(A451)-1,MONTH(A451),1),$A$2:$A$800,0))-1,""))</f>
        <v/>
      </c>
    </row>
    <row r="452">
      <c r="A452" s="117" t="n"/>
      <c r="B452" s="118" t="n"/>
      <c r="C452" s="115">
        <f>IF(OR(B452="",B451=""),"",B452/B451-1)</f>
        <v/>
      </c>
      <c r="D452" s="115">
        <f>IF(B452="","",IFERROR(B452/INDEX($B$2:$B$800,MATCH(DATE(YEAR(A452)-1,12,1),$A$2:$A$800,0))-1,""))</f>
        <v/>
      </c>
      <c r="E452" s="115">
        <f>IF(B452="","",IFERROR(B452/INDEX($B$2:$B$800,MATCH(DATE(YEAR(A452)-1,MONTH(A452),1),$A$2:$A$800,0))-1,""))</f>
        <v/>
      </c>
    </row>
    <row r="453">
      <c r="A453" s="117" t="n"/>
      <c r="B453" s="118" t="n"/>
      <c r="C453" s="115">
        <f>IF(OR(B453="",B452=""),"",B453/B452-1)</f>
        <v/>
      </c>
      <c r="D453" s="115">
        <f>IF(B453="","",IFERROR(B453/INDEX($B$2:$B$800,MATCH(DATE(YEAR(A453)-1,12,1),$A$2:$A$800,0))-1,""))</f>
        <v/>
      </c>
      <c r="E453" s="115">
        <f>IF(B453="","",IFERROR(B453/INDEX($B$2:$B$800,MATCH(DATE(YEAR(A453)-1,MONTH(A453),1),$A$2:$A$800,0))-1,""))</f>
        <v/>
      </c>
    </row>
    <row r="454">
      <c r="A454" s="117" t="n"/>
      <c r="B454" s="118" t="n"/>
      <c r="C454" s="115">
        <f>IF(OR(B454="",B453=""),"",B454/B453-1)</f>
        <v/>
      </c>
      <c r="D454" s="115">
        <f>IF(B454="","",IFERROR(B454/INDEX($B$2:$B$800,MATCH(DATE(YEAR(A454)-1,12,1),$A$2:$A$800,0))-1,""))</f>
        <v/>
      </c>
      <c r="E454" s="115">
        <f>IF(B454="","",IFERROR(B454/INDEX($B$2:$B$800,MATCH(DATE(YEAR(A454)-1,MONTH(A454),1),$A$2:$A$800,0))-1,""))</f>
        <v/>
      </c>
    </row>
    <row r="455">
      <c r="A455" s="117" t="n"/>
      <c r="B455" s="118" t="n"/>
      <c r="C455" s="115">
        <f>IF(OR(B455="",B454=""),"",B455/B454-1)</f>
        <v/>
      </c>
      <c r="D455" s="115">
        <f>IF(B455="","",IFERROR(B455/INDEX($B$2:$B$800,MATCH(DATE(YEAR(A455)-1,12,1),$A$2:$A$800,0))-1,""))</f>
        <v/>
      </c>
      <c r="E455" s="115">
        <f>IF(B455="","",IFERROR(B455/INDEX($B$2:$B$800,MATCH(DATE(YEAR(A455)-1,MONTH(A455),1),$A$2:$A$800,0))-1,""))</f>
        <v/>
      </c>
    </row>
    <row r="456">
      <c r="A456" s="117" t="n"/>
      <c r="B456" s="118" t="n"/>
      <c r="C456" s="115">
        <f>IF(OR(B456="",B455=""),"",B456/B455-1)</f>
        <v/>
      </c>
      <c r="D456" s="115">
        <f>IF(B456="","",IFERROR(B456/INDEX($B$2:$B$800,MATCH(DATE(YEAR(A456)-1,12,1),$A$2:$A$800,0))-1,""))</f>
        <v/>
      </c>
      <c r="E456" s="115">
        <f>IF(B456="","",IFERROR(B456/INDEX($B$2:$B$800,MATCH(DATE(YEAR(A456)-1,MONTH(A456),1),$A$2:$A$800,0))-1,""))</f>
        <v/>
      </c>
    </row>
    <row r="457">
      <c r="A457" s="117" t="n"/>
      <c r="B457" s="118" t="n"/>
      <c r="C457" s="115">
        <f>IF(OR(B457="",B456=""),"",B457/B456-1)</f>
        <v/>
      </c>
      <c r="D457" s="115">
        <f>IF(B457="","",IFERROR(B457/INDEX($B$2:$B$800,MATCH(DATE(YEAR(A457)-1,12,1),$A$2:$A$800,0))-1,""))</f>
        <v/>
      </c>
      <c r="E457" s="115">
        <f>IF(B457="","",IFERROR(B457/INDEX($B$2:$B$800,MATCH(DATE(YEAR(A457)-1,MONTH(A457),1),$A$2:$A$800,0))-1,""))</f>
        <v/>
      </c>
    </row>
    <row r="458">
      <c r="A458" s="117" t="n"/>
      <c r="B458" s="118" t="n"/>
      <c r="C458" s="115">
        <f>IF(OR(B458="",B457=""),"",B458/B457-1)</f>
        <v/>
      </c>
      <c r="D458" s="115">
        <f>IF(B458="","",IFERROR(B458/INDEX($B$2:$B$800,MATCH(DATE(YEAR(A458)-1,12,1),$A$2:$A$800,0))-1,""))</f>
        <v/>
      </c>
      <c r="E458" s="115">
        <f>IF(B458="","",IFERROR(B458/INDEX($B$2:$B$800,MATCH(DATE(YEAR(A458)-1,MONTH(A458),1),$A$2:$A$800,0))-1,""))</f>
        <v/>
      </c>
    </row>
    <row r="459">
      <c r="A459" s="117" t="n"/>
      <c r="B459" s="118" t="n"/>
      <c r="C459" s="115">
        <f>IF(OR(B459="",B458=""),"",B459/B458-1)</f>
        <v/>
      </c>
      <c r="D459" s="115">
        <f>IF(B459="","",IFERROR(B459/INDEX($B$2:$B$800,MATCH(DATE(YEAR(A459)-1,12,1),$A$2:$A$800,0))-1,""))</f>
        <v/>
      </c>
      <c r="E459" s="115">
        <f>IF(B459="","",IFERROR(B459/INDEX($B$2:$B$800,MATCH(DATE(YEAR(A459)-1,MONTH(A459),1),$A$2:$A$800,0))-1,""))</f>
        <v/>
      </c>
    </row>
    <row r="460">
      <c r="A460" s="117" t="n"/>
      <c r="B460" s="118" t="n"/>
      <c r="C460" s="115">
        <f>IF(OR(B460="",B459=""),"",B460/B459-1)</f>
        <v/>
      </c>
      <c r="D460" s="115">
        <f>IF(B460="","",IFERROR(B460/INDEX($B$2:$B$800,MATCH(DATE(YEAR(A460)-1,12,1),$A$2:$A$800,0))-1,""))</f>
        <v/>
      </c>
      <c r="E460" s="115">
        <f>IF(B460="","",IFERROR(B460/INDEX($B$2:$B$800,MATCH(DATE(YEAR(A460)-1,MONTH(A460),1),$A$2:$A$800,0))-1,""))</f>
        <v/>
      </c>
    </row>
    <row r="461">
      <c r="A461" s="117" t="n"/>
      <c r="B461" s="118" t="n"/>
      <c r="C461" s="115">
        <f>IF(OR(B461="",B460=""),"",B461/B460-1)</f>
        <v/>
      </c>
      <c r="D461" s="115">
        <f>IF(B461="","",IFERROR(B461/INDEX($B$2:$B$800,MATCH(DATE(YEAR(A461)-1,12,1),$A$2:$A$800,0))-1,""))</f>
        <v/>
      </c>
      <c r="E461" s="115">
        <f>IF(B461="","",IFERROR(B461/INDEX($B$2:$B$800,MATCH(DATE(YEAR(A461)-1,MONTH(A461),1),$A$2:$A$800,0))-1,""))</f>
        <v/>
      </c>
    </row>
    <row r="462">
      <c r="A462" s="117" t="n"/>
      <c r="B462" s="118" t="n"/>
      <c r="C462" s="115">
        <f>IF(OR(B462="",B461=""),"",B462/B461-1)</f>
        <v/>
      </c>
      <c r="D462" s="115">
        <f>IF(B462="","",IFERROR(B462/INDEX($B$2:$B$800,MATCH(DATE(YEAR(A462)-1,12,1),$A$2:$A$800,0))-1,""))</f>
        <v/>
      </c>
      <c r="E462" s="115">
        <f>IF(B462="","",IFERROR(B462/INDEX($B$2:$B$800,MATCH(DATE(YEAR(A462)-1,MONTH(A462),1),$A$2:$A$800,0))-1,""))</f>
        <v/>
      </c>
    </row>
    <row r="463">
      <c r="A463" s="117" t="n"/>
      <c r="B463" s="118" t="n"/>
      <c r="C463" s="115">
        <f>IF(OR(B463="",B462=""),"",B463/B462-1)</f>
        <v/>
      </c>
      <c r="D463" s="115">
        <f>IF(B463="","",IFERROR(B463/INDEX($B$2:$B$800,MATCH(DATE(YEAR(A463)-1,12,1),$A$2:$A$800,0))-1,""))</f>
        <v/>
      </c>
      <c r="E463" s="115">
        <f>IF(B463="","",IFERROR(B463/INDEX($B$2:$B$800,MATCH(DATE(YEAR(A463)-1,MONTH(A463),1),$A$2:$A$800,0))-1,""))</f>
        <v/>
      </c>
    </row>
    <row r="464">
      <c r="A464" s="117" t="n"/>
      <c r="B464" s="118" t="n"/>
      <c r="C464" s="115">
        <f>IF(OR(B464="",B463=""),"",B464/B463-1)</f>
        <v/>
      </c>
      <c r="D464" s="115">
        <f>IF(B464="","",IFERROR(B464/INDEX($B$2:$B$800,MATCH(DATE(YEAR(A464)-1,12,1),$A$2:$A$800,0))-1,""))</f>
        <v/>
      </c>
      <c r="E464" s="115">
        <f>IF(B464="","",IFERROR(B464/INDEX($B$2:$B$800,MATCH(DATE(YEAR(A464)-1,MONTH(A464),1),$A$2:$A$800,0))-1,""))</f>
        <v/>
      </c>
    </row>
    <row r="465">
      <c r="A465" s="117" t="n"/>
      <c r="B465" s="118" t="n"/>
      <c r="C465" s="115">
        <f>IF(OR(B465="",B464=""),"",B465/B464-1)</f>
        <v/>
      </c>
      <c r="D465" s="115">
        <f>IF(B465="","",IFERROR(B465/INDEX($B$2:$B$800,MATCH(DATE(YEAR(A465)-1,12,1),$A$2:$A$800,0))-1,""))</f>
        <v/>
      </c>
      <c r="E465" s="115">
        <f>IF(B465="","",IFERROR(B465/INDEX($B$2:$B$800,MATCH(DATE(YEAR(A465)-1,MONTH(A465),1),$A$2:$A$800,0))-1,""))</f>
        <v/>
      </c>
    </row>
    <row r="466">
      <c r="A466" s="117" t="n"/>
      <c r="B466" s="118" t="n"/>
      <c r="C466" s="115">
        <f>IF(OR(B466="",B465=""),"",B466/B465-1)</f>
        <v/>
      </c>
      <c r="D466" s="115">
        <f>IF(B466="","",IFERROR(B466/INDEX($B$2:$B$800,MATCH(DATE(YEAR(A466)-1,12,1),$A$2:$A$800,0))-1,""))</f>
        <v/>
      </c>
      <c r="E466" s="115">
        <f>IF(B466="","",IFERROR(B466/INDEX($B$2:$B$800,MATCH(DATE(YEAR(A466)-1,MONTH(A466),1),$A$2:$A$800,0))-1,""))</f>
        <v/>
      </c>
    </row>
    <row r="467">
      <c r="A467" s="117" t="n"/>
      <c r="B467" s="118" t="n"/>
      <c r="C467" s="115">
        <f>IF(OR(B467="",B466=""),"",B467/B466-1)</f>
        <v/>
      </c>
      <c r="D467" s="115">
        <f>IF(B467="","",IFERROR(B467/INDEX($B$2:$B$800,MATCH(DATE(YEAR(A467)-1,12,1),$A$2:$A$800,0))-1,""))</f>
        <v/>
      </c>
      <c r="E467" s="115">
        <f>IF(B467="","",IFERROR(B467/INDEX($B$2:$B$800,MATCH(DATE(YEAR(A467)-1,MONTH(A467),1),$A$2:$A$800,0))-1,""))</f>
        <v/>
      </c>
    </row>
    <row r="468">
      <c r="A468" s="117" t="n"/>
      <c r="B468" s="118" t="n"/>
      <c r="C468" s="115">
        <f>IF(OR(B468="",B467=""),"",B468/B467-1)</f>
        <v/>
      </c>
      <c r="D468" s="115">
        <f>IF(B468="","",IFERROR(B468/INDEX($B$2:$B$800,MATCH(DATE(YEAR(A468)-1,12,1),$A$2:$A$800,0))-1,""))</f>
        <v/>
      </c>
      <c r="E468" s="115">
        <f>IF(B468="","",IFERROR(B468/INDEX($B$2:$B$800,MATCH(DATE(YEAR(A468)-1,MONTH(A468),1),$A$2:$A$800,0))-1,""))</f>
        <v/>
      </c>
    </row>
    <row r="469">
      <c r="A469" s="117" t="n"/>
      <c r="B469" s="118" t="n"/>
      <c r="C469" s="115">
        <f>IF(OR(B469="",B468=""),"",B469/B468-1)</f>
        <v/>
      </c>
      <c r="D469" s="115">
        <f>IF(B469="","",IFERROR(B469/INDEX($B$2:$B$800,MATCH(DATE(YEAR(A469)-1,12,1),$A$2:$A$800,0))-1,""))</f>
        <v/>
      </c>
      <c r="E469" s="115">
        <f>IF(B469="","",IFERROR(B469/INDEX($B$2:$B$800,MATCH(DATE(YEAR(A469)-1,MONTH(A469),1),$A$2:$A$800,0))-1,""))</f>
        <v/>
      </c>
    </row>
    <row r="470">
      <c r="A470" s="117" t="n"/>
      <c r="B470" s="118" t="n"/>
      <c r="C470" s="115">
        <f>IF(OR(B470="",B469=""),"",B470/B469-1)</f>
        <v/>
      </c>
      <c r="D470" s="115">
        <f>IF(B470="","",IFERROR(B470/INDEX($B$2:$B$800,MATCH(DATE(YEAR(A470)-1,12,1),$A$2:$A$800,0))-1,""))</f>
        <v/>
      </c>
      <c r="E470" s="115">
        <f>IF(B470="","",IFERROR(B470/INDEX($B$2:$B$800,MATCH(DATE(YEAR(A470)-1,MONTH(A470),1),$A$2:$A$800,0))-1,""))</f>
        <v/>
      </c>
    </row>
    <row r="471">
      <c r="A471" s="117" t="n"/>
      <c r="B471" s="118" t="n"/>
      <c r="C471" s="115">
        <f>IF(OR(B471="",B470=""),"",B471/B470-1)</f>
        <v/>
      </c>
      <c r="D471" s="115">
        <f>IF(B471="","",IFERROR(B471/INDEX($B$2:$B$800,MATCH(DATE(YEAR(A471)-1,12,1),$A$2:$A$800,0))-1,""))</f>
        <v/>
      </c>
      <c r="E471" s="115">
        <f>IF(B471="","",IFERROR(B471/INDEX($B$2:$B$800,MATCH(DATE(YEAR(A471)-1,MONTH(A471),1),$A$2:$A$800,0))-1,""))</f>
        <v/>
      </c>
    </row>
    <row r="472">
      <c r="A472" s="117" t="n"/>
      <c r="B472" s="118" t="n"/>
      <c r="C472" s="115">
        <f>IF(OR(B472="",B471=""),"",B472/B471-1)</f>
        <v/>
      </c>
      <c r="D472" s="115">
        <f>IF(B472="","",IFERROR(B472/INDEX($B$2:$B$800,MATCH(DATE(YEAR(A472)-1,12,1),$A$2:$A$800,0))-1,""))</f>
        <v/>
      </c>
      <c r="E472" s="115">
        <f>IF(B472="","",IFERROR(B472/INDEX($B$2:$B$800,MATCH(DATE(YEAR(A472)-1,MONTH(A472),1),$A$2:$A$800,0))-1,""))</f>
        <v/>
      </c>
    </row>
    <row r="473">
      <c r="A473" s="117" t="n"/>
      <c r="B473" s="118" t="n"/>
      <c r="C473" s="115">
        <f>IF(OR(B473="",B472=""),"",B473/B472-1)</f>
        <v/>
      </c>
      <c r="D473" s="115">
        <f>IF(B473="","",IFERROR(B473/INDEX($B$2:$B$800,MATCH(DATE(YEAR(A473)-1,12,1),$A$2:$A$800,0))-1,""))</f>
        <v/>
      </c>
      <c r="E473" s="115">
        <f>IF(B473="","",IFERROR(B473/INDEX($B$2:$B$800,MATCH(DATE(YEAR(A473)-1,MONTH(A473),1),$A$2:$A$800,0))-1,""))</f>
        <v/>
      </c>
    </row>
    <row r="474">
      <c r="A474" s="117" t="n"/>
      <c r="B474" s="118" t="n"/>
      <c r="C474" s="115">
        <f>IF(OR(B474="",B473=""),"",B474/B473-1)</f>
        <v/>
      </c>
      <c r="D474" s="115">
        <f>IF(B474="","",IFERROR(B474/INDEX($B$2:$B$800,MATCH(DATE(YEAR(A474)-1,12,1),$A$2:$A$800,0))-1,""))</f>
        <v/>
      </c>
      <c r="E474" s="115">
        <f>IF(B474="","",IFERROR(B474/INDEX($B$2:$B$800,MATCH(DATE(YEAR(A474)-1,MONTH(A474),1),$A$2:$A$800,0))-1,""))</f>
        <v/>
      </c>
    </row>
    <row r="475">
      <c r="A475" s="117" t="n"/>
      <c r="B475" s="118" t="n"/>
      <c r="C475" s="115">
        <f>IF(OR(B475="",B474=""),"",B475/B474-1)</f>
        <v/>
      </c>
      <c r="D475" s="115">
        <f>IF(B475="","",IFERROR(B475/INDEX($B$2:$B$800,MATCH(DATE(YEAR(A475)-1,12,1),$A$2:$A$800,0))-1,""))</f>
        <v/>
      </c>
      <c r="E475" s="115">
        <f>IF(B475="","",IFERROR(B475/INDEX($B$2:$B$800,MATCH(DATE(YEAR(A475)-1,MONTH(A475),1),$A$2:$A$800,0))-1,""))</f>
        <v/>
      </c>
    </row>
    <row r="476">
      <c r="A476" s="117" t="n"/>
      <c r="B476" s="118" t="n"/>
      <c r="C476" s="115">
        <f>IF(OR(B476="",B475=""),"",B476/B475-1)</f>
        <v/>
      </c>
      <c r="D476" s="115">
        <f>IF(B476="","",IFERROR(B476/INDEX($B$2:$B$800,MATCH(DATE(YEAR(A476)-1,12,1),$A$2:$A$800,0))-1,""))</f>
        <v/>
      </c>
      <c r="E476" s="115">
        <f>IF(B476="","",IFERROR(B476/INDEX($B$2:$B$800,MATCH(DATE(YEAR(A476)-1,MONTH(A476),1),$A$2:$A$800,0))-1,""))</f>
        <v/>
      </c>
    </row>
    <row r="477">
      <c r="A477" s="117" t="n"/>
      <c r="B477" s="118" t="n"/>
      <c r="C477" s="115">
        <f>IF(OR(B477="",B476=""),"",B477/B476-1)</f>
        <v/>
      </c>
      <c r="D477" s="115">
        <f>IF(B477="","",IFERROR(B477/INDEX($B$2:$B$800,MATCH(DATE(YEAR(A477)-1,12,1),$A$2:$A$800,0))-1,""))</f>
        <v/>
      </c>
      <c r="E477" s="115">
        <f>IF(B477="","",IFERROR(B477/INDEX($B$2:$B$800,MATCH(DATE(YEAR(A477)-1,MONTH(A477),1),$A$2:$A$800,0))-1,""))</f>
        <v/>
      </c>
    </row>
    <row r="478">
      <c r="A478" s="117" t="n"/>
      <c r="B478" s="118" t="n"/>
      <c r="C478" s="115">
        <f>IF(OR(B478="",B477=""),"",B478/B477-1)</f>
        <v/>
      </c>
      <c r="D478" s="115">
        <f>IF(B478="","",IFERROR(B478/INDEX($B$2:$B$800,MATCH(DATE(YEAR(A478)-1,12,1),$A$2:$A$800,0))-1,""))</f>
        <v/>
      </c>
      <c r="E478" s="115">
        <f>IF(B478="","",IFERROR(B478/INDEX($B$2:$B$800,MATCH(DATE(YEAR(A478)-1,MONTH(A478),1),$A$2:$A$800,0))-1,""))</f>
        <v/>
      </c>
    </row>
    <row r="479">
      <c r="A479" s="117" t="n"/>
      <c r="B479" s="118" t="n"/>
      <c r="C479" s="115">
        <f>IF(OR(B479="",B478=""),"",B479/B478-1)</f>
        <v/>
      </c>
      <c r="D479" s="115">
        <f>IF(B479="","",IFERROR(B479/INDEX($B$2:$B$800,MATCH(DATE(YEAR(A479)-1,12,1),$A$2:$A$800,0))-1,""))</f>
        <v/>
      </c>
      <c r="E479" s="115">
        <f>IF(B479="","",IFERROR(B479/INDEX($B$2:$B$800,MATCH(DATE(YEAR(A479)-1,MONTH(A479),1),$A$2:$A$800,0))-1,""))</f>
        <v/>
      </c>
    </row>
    <row r="480">
      <c r="A480" s="117" t="n"/>
      <c r="B480" s="118" t="n"/>
      <c r="C480" s="115">
        <f>IF(OR(B480="",B479=""),"",B480/B479-1)</f>
        <v/>
      </c>
      <c r="D480" s="115">
        <f>IF(B480="","",IFERROR(B480/INDEX($B$2:$B$800,MATCH(DATE(YEAR(A480)-1,12,1),$A$2:$A$800,0))-1,""))</f>
        <v/>
      </c>
      <c r="E480" s="115">
        <f>IF(B480="","",IFERROR(B480/INDEX($B$2:$B$800,MATCH(DATE(YEAR(A480)-1,MONTH(A480),1),$A$2:$A$800,0))-1,""))</f>
        <v/>
      </c>
    </row>
    <row r="481">
      <c r="A481" s="117" t="n"/>
      <c r="B481" s="118" t="n"/>
      <c r="C481" s="115">
        <f>IF(OR(B481="",B480=""),"",B481/B480-1)</f>
        <v/>
      </c>
      <c r="D481" s="115">
        <f>IF(B481="","",IFERROR(B481/INDEX($B$2:$B$800,MATCH(DATE(YEAR(A481)-1,12,1),$A$2:$A$800,0))-1,""))</f>
        <v/>
      </c>
      <c r="E481" s="115">
        <f>IF(B481="","",IFERROR(B481/INDEX($B$2:$B$800,MATCH(DATE(YEAR(A481)-1,MONTH(A481),1),$A$2:$A$800,0))-1,""))</f>
        <v/>
      </c>
    </row>
    <row r="482">
      <c r="A482" s="117" t="n"/>
      <c r="B482" s="118" t="n"/>
      <c r="C482" s="115">
        <f>IF(OR(B482="",B481=""),"",B482/B481-1)</f>
        <v/>
      </c>
      <c r="D482" s="115">
        <f>IF(B482="","",IFERROR(B482/INDEX($B$2:$B$800,MATCH(DATE(YEAR(A482)-1,12,1),$A$2:$A$800,0))-1,""))</f>
        <v/>
      </c>
      <c r="E482" s="115">
        <f>IF(B482="","",IFERROR(B482/INDEX($B$2:$B$800,MATCH(DATE(YEAR(A482)-1,MONTH(A482),1),$A$2:$A$800,0))-1,""))</f>
        <v/>
      </c>
    </row>
    <row r="483">
      <c r="A483" s="117" t="n"/>
      <c r="B483" s="118" t="n"/>
      <c r="C483" s="115">
        <f>IF(OR(B483="",B482=""),"",B483/B482-1)</f>
        <v/>
      </c>
      <c r="D483" s="115">
        <f>IF(B483="","",IFERROR(B483/INDEX($B$2:$B$800,MATCH(DATE(YEAR(A483)-1,12,1),$A$2:$A$800,0))-1,""))</f>
        <v/>
      </c>
      <c r="E483" s="115">
        <f>IF(B483="","",IFERROR(B483/INDEX($B$2:$B$800,MATCH(DATE(YEAR(A483)-1,MONTH(A483),1),$A$2:$A$800,0))-1,""))</f>
        <v/>
      </c>
    </row>
    <row r="484">
      <c r="A484" s="117" t="n"/>
      <c r="B484" s="118" t="n"/>
      <c r="C484" s="115">
        <f>IF(OR(B484="",B483=""),"",B484/B483-1)</f>
        <v/>
      </c>
      <c r="D484" s="115">
        <f>IF(B484="","",IFERROR(B484/INDEX($B$2:$B$800,MATCH(DATE(YEAR(A484)-1,12,1),$A$2:$A$800,0))-1,""))</f>
        <v/>
      </c>
      <c r="E484" s="115">
        <f>IF(B484="","",IFERROR(B484/INDEX($B$2:$B$800,MATCH(DATE(YEAR(A484)-1,MONTH(A484),1),$A$2:$A$800,0))-1,""))</f>
        <v/>
      </c>
    </row>
    <row r="485">
      <c r="A485" s="117" t="n"/>
      <c r="B485" s="118" t="n"/>
      <c r="C485" s="115">
        <f>IF(OR(B485="",B484=""),"",B485/B484-1)</f>
        <v/>
      </c>
      <c r="D485" s="115">
        <f>IF(B485="","",IFERROR(B485/INDEX($B$2:$B$800,MATCH(DATE(YEAR(A485)-1,12,1),$A$2:$A$800,0))-1,""))</f>
        <v/>
      </c>
      <c r="E485" s="115">
        <f>IF(B485="","",IFERROR(B485/INDEX($B$2:$B$800,MATCH(DATE(YEAR(A485)-1,MONTH(A485),1),$A$2:$A$800,0))-1,""))</f>
        <v/>
      </c>
    </row>
    <row r="486">
      <c r="A486" s="117" t="n"/>
      <c r="B486" s="118" t="n"/>
      <c r="C486" s="115">
        <f>IF(OR(B486="",B485=""),"",B486/B485-1)</f>
        <v/>
      </c>
      <c r="D486" s="115">
        <f>IF(B486="","",IFERROR(B486/INDEX($B$2:$B$800,MATCH(DATE(YEAR(A486)-1,12,1),$A$2:$A$800,0))-1,""))</f>
        <v/>
      </c>
      <c r="E486" s="115">
        <f>IF(B486="","",IFERROR(B486/INDEX($B$2:$B$800,MATCH(DATE(YEAR(A486)-1,MONTH(A486),1),$A$2:$A$800,0))-1,""))</f>
        <v/>
      </c>
    </row>
    <row r="487">
      <c r="A487" s="117" t="n"/>
      <c r="B487" s="118" t="n"/>
      <c r="C487" s="115">
        <f>IF(OR(B487="",B486=""),"",B487/B486-1)</f>
        <v/>
      </c>
      <c r="D487" s="115">
        <f>IF(B487="","",IFERROR(B487/INDEX($B$2:$B$800,MATCH(DATE(YEAR(A487)-1,12,1),$A$2:$A$800,0))-1,""))</f>
        <v/>
      </c>
      <c r="E487" s="115">
        <f>IF(B487="","",IFERROR(B487/INDEX($B$2:$B$800,MATCH(DATE(YEAR(A487)-1,MONTH(A487),1),$A$2:$A$800,0))-1,""))</f>
        <v/>
      </c>
    </row>
    <row r="488">
      <c r="A488" s="117" t="n"/>
      <c r="B488" s="118" t="n"/>
      <c r="C488" s="115">
        <f>IF(OR(B488="",B487=""),"",B488/B487-1)</f>
        <v/>
      </c>
      <c r="D488" s="115">
        <f>IF(B488="","",IFERROR(B488/INDEX($B$2:$B$800,MATCH(DATE(YEAR(A488)-1,12,1),$A$2:$A$800,0))-1,""))</f>
        <v/>
      </c>
      <c r="E488" s="115">
        <f>IF(B488="","",IFERROR(B488/INDEX($B$2:$B$800,MATCH(DATE(YEAR(A488)-1,MONTH(A488),1),$A$2:$A$800,0))-1,""))</f>
        <v/>
      </c>
    </row>
    <row r="489">
      <c r="A489" s="117" t="n"/>
      <c r="B489" s="118" t="n"/>
      <c r="C489" s="115">
        <f>IF(OR(B489="",B488=""),"",B489/B488-1)</f>
        <v/>
      </c>
      <c r="D489" s="115">
        <f>IF(B489="","",IFERROR(B489/INDEX($B$2:$B$800,MATCH(DATE(YEAR(A489)-1,12,1),$A$2:$A$800,0))-1,""))</f>
        <v/>
      </c>
      <c r="E489" s="115">
        <f>IF(B489="","",IFERROR(B489/INDEX($B$2:$B$800,MATCH(DATE(YEAR(A489)-1,MONTH(A489),1),$A$2:$A$800,0))-1,""))</f>
        <v/>
      </c>
    </row>
    <row r="490">
      <c r="A490" s="117" t="n"/>
      <c r="B490" s="118" t="n"/>
      <c r="C490" s="115">
        <f>IF(OR(B490="",B489=""),"",B490/B489-1)</f>
        <v/>
      </c>
      <c r="D490" s="115">
        <f>IF(B490="","",IFERROR(B490/INDEX($B$2:$B$800,MATCH(DATE(YEAR(A490)-1,12,1),$A$2:$A$800,0))-1,""))</f>
        <v/>
      </c>
      <c r="E490" s="115">
        <f>IF(B490="","",IFERROR(B490/INDEX($B$2:$B$800,MATCH(DATE(YEAR(A490)-1,MONTH(A490),1),$A$2:$A$800,0))-1,""))</f>
        <v/>
      </c>
    </row>
    <row r="491">
      <c r="A491" s="117" t="n"/>
      <c r="B491" s="118" t="n"/>
      <c r="C491" s="115">
        <f>IF(OR(B491="",B490=""),"",B491/B490-1)</f>
        <v/>
      </c>
      <c r="D491" s="115">
        <f>IF(B491="","",IFERROR(B491/INDEX($B$2:$B$800,MATCH(DATE(YEAR(A491)-1,12,1),$A$2:$A$800,0))-1,""))</f>
        <v/>
      </c>
      <c r="E491" s="115">
        <f>IF(B491="","",IFERROR(B491/INDEX($B$2:$B$800,MATCH(DATE(YEAR(A491)-1,MONTH(A491),1),$A$2:$A$800,0))-1,""))</f>
        <v/>
      </c>
    </row>
    <row r="492">
      <c r="A492" s="117" t="n"/>
      <c r="B492" s="118" t="n"/>
      <c r="C492" s="115">
        <f>IF(OR(B492="",B491=""),"",B492/B491-1)</f>
        <v/>
      </c>
      <c r="D492" s="115">
        <f>IF(B492="","",IFERROR(B492/INDEX($B$2:$B$800,MATCH(DATE(YEAR(A492)-1,12,1),$A$2:$A$800,0))-1,""))</f>
        <v/>
      </c>
      <c r="E492" s="115">
        <f>IF(B492="","",IFERROR(B492/INDEX($B$2:$B$800,MATCH(DATE(YEAR(A492)-1,MONTH(A492),1),$A$2:$A$800,0))-1,""))</f>
        <v/>
      </c>
    </row>
    <row r="493">
      <c r="A493" s="117" t="n"/>
      <c r="B493" s="118" t="n"/>
      <c r="C493" s="115">
        <f>IF(OR(B493="",B492=""),"",B493/B492-1)</f>
        <v/>
      </c>
      <c r="D493" s="115">
        <f>IF(B493="","",IFERROR(B493/INDEX($B$2:$B$800,MATCH(DATE(YEAR(A493)-1,12,1),$A$2:$A$800,0))-1,""))</f>
        <v/>
      </c>
      <c r="E493" s="115">
        <f>IF(B493="","",IFERROR(B493/INDEX($B$2:$B$800,MATCH(DATE(YEAR(A493)-1,MONTH(A493),1),$A$2:$A$800,0))-1,""))</f>
        <v/>
      </c>
    </row>
    <row r="494">
      <c r="A494" s="117" t="n"/>
      <c r="B494" s="118" t="n"/>
      <c r="C494" s="115">
        <f>IF(OR(B494="",B493=""),"",B494/B493-1)</f>
        <v/>
      </c>
      <c r="D494" s="115">
        <f>IF(B494="","",IFERROR(B494/INDEX($B$2:$B$800,MATCH(DATE(YEAR(A494)-1,12,1),$A$2:$A$800,0))-1,""))</f>
        <v/>
      </c>
      <c r="E494" s="115">
        <f>IF(B494="","",IFERROR(B494/INDEX($B$2:$B$800,MATCH(DATE(YEAR(A494)-1,MONTH(A494),1),$A$2:$A$800,0))-1,""))</f>
        <v/>
      </c>
    </row>
    <row r="495">
      <c r="A495" s="117" t="n"/>
      <c r="B495" s="118" t="n"/>
      <c r="C495" s="115">
        <f>IF(OR(B495="",B494=""),"",B495/B494-1)</f>
        <v/>
      </c>
      <c r="D495" s="115">
        <f>IF(B495="","",IFERROR(B495/INDEX($B$2:$B$800,MATCH(DATE(YEAR(A495)-1,12,1),$A$2:$A$800,0))-1,""))</f>
        <v/>
      </c>
      <c r="E495" s="115">
        <f>IF(B495="","",IFERROR(B495/INDEX($B$2:$B$800,MATCH(DATE(YEAR(A495)-1,MONTH(A495),1),$A$2:$A$800,0))-1,""))</f>
        <v/>
      </c>
    </row>
    <row r="496">
      <c r="A496" s="117" t="n"/>
      <c r="B496" s="118" t="n"/>
      <c r="C496" s="115">
        <f>IF(OR(B496="",B495=""),"",B496/B495-1)</f>
        <v/>
      </c>
      <c r="D496" s="115">
        <f>IF(B496="","",IFERROR(B496/INDEX($B$2:$B$800,MATCH(DATE(YEAR(A496)-1,12,1),$A$2:$A$800,0))-1,""))</f>
        <v/>
      </c>
      <c r="E496" s="115">
        <f>IF(B496="","",IFERROR(B496/INDEX($B$2:$B$800,MATCH(DATE(YEAR(A496)-1,MONTH(A496),1),$A$2:$A$800,0))-1,""))</f>
        <v/>
      </c>
    </row>
    <row r="497">
      <c r="A497" s="117" t="n"/>
      <c r="B497" s="118" t="n"/>
      <c r="C497" s="115">
        <f>IF(OR(B497="",B496=""),"",B497/B496-1)</f>
        <v/>
      </c>
      <c r="D497" s="115">
        <f>IF(B497="","",IFERROR(B497/INDEX($B$2:$B$800,MATCH(DATE(YEAR(A497)-1,12,1),$A$2:$A$800,0))-1,""))</f>
        <v/>
      </c>
      <c r="E497" s="115">
        <f>IF(B497="","",IFERROR(B497/INDEX($B$2:$B$800,MATCH(DATE(YEAR(A497)-1,MONTH(A497),1),$A$2:$A$800,0))-1,""))</f>
        <v/>
      </c>
    </row>
    <row r="498">
      <c r="A498" s="117" t="n"/>
      <c r="B498" s="118" t="n"/>
      <c r="C498" s="115">
        <f>IF(OR(B498="",B497=""),"",B498/B497-1)</f>
        <v/>
      </c>
      <c r="D498" s="115">
        <f>IF(B498="","",IFERROR(B498/INDEX($B$2:$B$800,MATCH(DATE(YEAR(A498)-1,12,1),$A$2:$A$800,0))-1,""))</f>
        <v/>
      </c>
      <c r="E498" s="115">
        <f>IF(B498="","",IFERROR(B498/INDEX($B$2:$B$800,MATCH(DATE(YEAR(A498)-1,MONTH(A498),1),$A$2:$A$800,0))-1,""))</f>
        <v/>
      </c>
    </row>
    <row r="499">
      <c r="A499" s="117" t="n"/>
      <c r="B499" s="118" t="n"/>
      <c r="C499" s="115">
        <f>IF(OR(B499="",B498=""),"",B499/B498-1)</f>
        <v/>
      </c>
      <c r="D499" s="115">
        <f>IF(B499="","",IFERROR(B499/INDEX($B$2:$B$800,MATCH(DATE(YEAR(A499)-1,12,1),$A$2:$A$800,0))-1,""))</f>
        <v/>
      </c>
      <c r="E499" s="115">
        <f>IF(B499="","",IFERROR(B499/INDEX($B$2:$B$800,MATCH(DATE(YEAR(A499)-1,MONTH(A499),1),$A$2:$A$800,0))-1,""))</f>
        <v/>
      </c>
    </row>
    <row r="500">
      <c r="A500" s="117" t="n"/>
      <c r="B500" s="118" t="n"/>
      <c r="C500" s="115">
        <f>IF(OR(B500="",B499=""),"",B500/B499-1)</f>
        <v/>
      </c>
      <c r="D500" s="115">
        <f>IF(B500="","",IFERROR(B500/INDEX($B$2:$B$800,MATCH(DATE(YEAR(A500)-1,12,1),$A$2:$A$800,0))-1,""))</f>
        <v/>
      </c>
      <c r="E500" s="115">
        <f>IF(B500="","",IFERROR(B500/INDEX($B$2:$B$800,MATCH(DATE(YEAR(A500)-1,MONTH(A500),1),$A$2:$A$800,0))-1,""))</f>
        <v/>
      </c>
    </row>
    <row r="501">
      <c r="A501" s="117" t="n"/>
      <c r="B501" s="118" t="n"/>
      <c r="C501" s="115">
        <f>IF(OR(B501="",B500=""),"",B501/B500-1)</f>
        <v/>
      </c>
      <c r="D501" s="115">
        <f>IF(B501="","",IFERROR(B501/INDEX($B$2:$B$800,MATCH(DATE(YEAR(A501)-1,12,1),$A$2:$A$800,0))-1,""))</f>
        <v/>
      </c>
      <c r="E501" s="115">
        <f>IF(B501="","",IFERROR(B501/INDEX($B$2:$B$800,MATCH(DATE(YEAR(A501)-1,MONTH(A501),1),$A$2:$A$800,0))-1,""))</f>
        <v/>
      </c>
    </row>
    <row r="502">
      <c r="A502" s="117" t="n"/>
      <c r="B502" s="118" t="n"/>
      <c r="C502" s="115">
        <f>IF(OR(B502="",B501=""),"",B502/B501-1)</f>
        <v/>
      </c>
      <c r="D502" s="115">
        <f>IF(B502="","",IFERROR(B502/INDEX($B$2:$B$800,MATCH(DATE(YEAR(A502)-1,12,1),$A$2:$A$800,0))-1,""))</f>
        <v/>
      </c>
      <c r="E502" s="115">
        <f>IF(B502="","",IFERROR(B502/INDEX($B$2:$B$800,MATCH(DATE(YEAR(A502)-1,MONTH(A502),1),$A$2:$A$800,0))-1,""))</f>
        <v/>
      </c>
    </row>
    <row r="503">
      <c r="A503" s="117" t="n"/>
      <c r="B503" s="118" t="n"/>
      <c r="C503" s="115">
        <f>IF(OR(B503="",B502=""),"",B503/B502-1)</f>
        <v/>
      </c>
      <c r="D503" s="115">
        <f>IF(B503="","",IFERROR(B503/INDEX($B$2:$B$800,MATCH(DATE(YEAR(A503)-1,12,1),$A$2:$A$800,0))-1,""))</f>
        <v/>
      </c>
      <c r="E503" s="115">
        <f>IF(B503="","",IFERROR(B503/INDEX($B$2:$B$800,MATCH(DATE(YEAR(A503)-1,MONTH(A503),1),$A$2:$A$800,0))-1,""))</f>
        <v/>
      </c>
    </row>
    <row r="504">
      <c r="A504" s="117" t="n"/>
      <c r="B504" s="118" t="n"/>
      <c r="C504" s="115">
        <f>IF(OR(B504="",B503=""),"",B504/B503-1)</f>
        <v/>
      </c>
      <c r="D504" s="115">
        <f>IF(B504="","",IFERROR(B504/INDEX($B$2:$B$800,MATCH(DATE(YEAR(A504)-1,12,1),$A$2:$A$800,0))-1,""))</f>
        <v/>
      </c>
      <c r="E504" s="115">
        <f>IF(B504="","",IFERROR(B504/INDEX($B$2:$B$800,MATCH(DATE(YEAR(A504)-1,MONTH(A504),1),$A$2:$A$800,0))-1,""))</f>
        <v/>
      </c>
    </row>
    <row r="505">
      <c r="A505" s="117" t="n"/>
      <c r="B505" s="118" t="n"/>
      <c r="C505" s="115">
        <f>IF(OR(B505="",B504=""),"",B505/B504-1)</f>
        <v/>
      </c>
      <c r="D505" s="115">
        <f>IF(B505="","",IFERROR(B505/INDEX($B$2:$B$800,MATCH(DATE(YEAR(A505)-1,12,1),$A$2:$A$800,0))-1,""))</f>
        <v/>
      </c>
      <c r="E505" s="115">
        <f>IF(B505="","",IFERROR(B505/INDEX($B$2:$B$800,MATCH(DATE(YEAR(A505)-1,MONTH(A505),1),$A$2:$A$800,0))-1,""))</f>
        <v/>
      </c>
    </row>
    <row r="506">
      <c r="A506" s="117" t="n"/>
      <c r="B506" s="118" t="n"/>
      <c r="C506" s="115">
        <f>IF(OR(B506="",B505=""),"",B506/B505-1)</f>
        <v/>
      </c>
      <c r="D506" s="115">
        <f>IF(B506="","",IFERROR(B506/INDEX($B$2:$B$800,MATCH(DATE(YEAR(A506)-1,12,1),$A$2:$A$800,0))-1,""))</f>
        <v/>
      </c>
      <c r="E506" s="115">
        <f>IF(B506="","",IFERROR(B506/INDEX($B$2:$B$800,MATCH(DATE(YEAR(A506)-1,MONTH(A506),1),$A$2:$A$800,0))-1,""))</f>
        <v/>
      </c>
    </row>
    <row r="507">
      <c r="A507" s="117" t="n"/>
      <c r="B507" s="118" t="n"/>
      <c r="C507" s="115">
        <f>IF(OR(B507="",B506=""),"",B507/B506-1)</f>
        <v/>
      </c>
      <c r="D507" s="115">
        <f>IF(B507="","",IFERROR(B507/INDEX($B$2:$B$800,MATCH(DATE(YEAR(A507)-1,12,1),$A$2:$A$800,0))-1,""))</f>
        <v/>
      </c>
      <c r="E507" s="115">
        <f>IF(B507="","",IFERROR(B507/INDEX($B$2:$B$800,MATCH(DATE(YEAR(A507)-1,MONTH(A507),1),$A$2:$A$800,0))-1,""))</f>
        <v/>
      </c>
    </row>
    <row r="508">
      <c r="A508" s="117" t="n"/>
      <c r="B508" s="118" t="n"/>
      <c r="C508" s="115">
        <f>IF(OR(B508="",B507=""),"",B508/B507-1)</f>
        <v/>
      </c>
      <c r="D508" s="115">
        <f>IF(B508="","",IFERROR(B508/INDEX($B$2:$B$800,MATCH(DATE(YEAR(A508)-1,12,1),$A$2:$A$800,0))-1,""))</f>
        <v/>
      </c>
      <c r="E508" s="115">
        <f>IF(B508="","",IFERROR(B508/INDEX($B$2:$B$800,MATCH(DATE(YEAR(A508)-1,MONTH(A508),1),$A$2:$A$800,0))-1,""))</f>
        <v/>
      </c>
    </row>
    <row r="509">
      <c r="A509" s="117" t="n"/>
      <c r="B509" s="118" t="n"/>
      <c r="C509" s="115">
        <f>IF(OR(B509="",B508=""),"",B509/B508-1)</f>
        <v/>
      </c>
      <c r="D509" s="115">
        <f>IF(B509="","",IFERROR(B509/INDEX($B$2:$B$800,MATCH(DATE(YEAR(A509)-1,12,1),$A$2:$A$800,0))-1,""))</f>
        <v/>
      </c>
      <c r="E509" s="115">
        <f>IF(B509="","",IFERROR(B509/INDEX($B$2:$B$800,MATCH(DATE(YEAR(A509)-1,MONTH(A509),1),$A$2:$A$800,0))-1,""))</f>
        <v/>
      </c>
    </row>
    <row r="510">
      <c r="A510" s="117" t="n"/>
      <c r="B510" s="118" t="n"/>
      <c r="C510" s="115">
        <f>IF(OR(B510="",B509=""),"",B510/B509-1)</f>
        <v/>
      </c>
      <c r="D510" s="115">
        <f>IF(B510="","",IFERROR(B510/INDEX($B$2:$B$800,MATCH(DATE(YEAR(A510)-1,12,1),$A$2:$A$800,0))-1,""))</f>
        <v/>
      </c>
      <c r="E510" s="115">
        <f>IF(B510="","",IFERROR(B510/INDEX($B$2:$B$800,MATCH(DATE(YEAR(A510)-1,MONTH(A510),1),$A$2:$A$800,0))-1,""))</f>
        <v/>
      </c>
    </row>
    <row r="511">
      <c r="A511" s="117" t="n"/>
      <c r="B511" s="118" t="n"/>
      <c r="C511" s="115">
        <f>IF(OR(B511="",B510=""),"",B511/B510-1)</f>
        <v/>
      </c>
      <c r="D511" s="115">
        <f>IF(B511="","",IFERROR(B511/INDEX($B$2:$B$800,MATCH(DATE(YEAR(A511)-1,12,1),$A$2:$A$800,0))-1,""))</f>
        <v/>
      </c>
      <c r="E511" s="115">
        <f>IF(B511="","",IFERROR(B511/INDEX($B$2:$B$800,MATCH(DATE(YEAR(A511)-1,MONTH(A511),1),$A$2:$A$800,0))-1,""))</f>
        <v/>
      </c>
    </row>
    <row r="512">
      <c r="A512" s="117" t="n"/>
      <c r="B512" s="118" t="n"/>
      <c r="C512" s="115">
        <f>IF(OR(B512="",B511=""),"",B512/B511-1)</f>
        <v/>
      </c>
      <c r="D512" s="115">
        <f>IF(B512="","",IFERROR(B512/INDEX($B$2:$B$800,MATCH(DATE(YEAR(A512)-1,12,1),$A$2:$A$800,0))-1,""))</f>
        <v/>
      </c>
      <c r="E512" s="115">
        <f>IF(B512="","",IFERROR(B512/INDEX($B$2:$B$800,MATCH(DATE(YEAR(A512)-1,MONTH(A512),1),$A$2:$A$800,0))-1,""))</f>
        <v/>
      </c>
    </row>
    <row r="513">
      <c r="A513" s="117" t="n"/>
      <c r="B513" s="118" t="n"/>
      <c r="C513" s="115">
        <f>IF(OR(B513="",B512=""),"",B513/B512-1)</f>
        <v/>
      </c>
      <c r="D513" s="115">
        <f>IF(B513="","",IFERROR(B513/INDEX($B$2:$B$800,MATCH(DATE(YEAR(A513)-1,12,1),$A$2:$A$800,0))-1,""))</f>
        <v/>
      </c>
      <c r="E513" s="115">
        <f>IF(B513="","",IFERROR(B513/INDEX($B$2:$B$800,MATCH(DATE(YEAR(A513)-1,MONTH(A513),1),$A$2:$A$800,0))-1,""))</f>
        <v/>
      </c>
    </row>
    <row r="514">
      <c r="A514" s="117" t="n"/>
      <c r="B514" s="118" t="n"/>
      <c r="C514" s="115">
        <f>IF(OR(B514="",B513=""),"",B514/B513-1)</f>
        <v/>
      </c>
      <c r="D514" s="115">
        <f>IF(B514="","",IFERROR(B514/INDEX($B$2:$B$800,MATCH(DATE(YEAR(A514)-1,12,1),$A$2:$A$800,0))-1,""))</f>
        <v/>
      </c>
      <c r="E514" s="115">
        <f>IF(B514="","",IFERROR(B514/INDEX($B$2:$B$800,MATCH(DATE(YEAR(A514)-1,MONTH(A514),1),$A$2:$A$800,0))-1,""))</f>
        <v/>
      </c>
    </row>
    <row r="515">
      <c r="A515" s="117" t="n"/>
      <c r="B515" s="118" t="n"/>
      <c r="C515" s="115">
        <f>IF(OR(B515="",B514=""),"",B515/B514-1)</f>
        <v/>
      </c>
      <c r="D515" s="115">
        <f>IF(B515="","",IFERROR(B515/INDEX($B$2:$B$800,MATCH(DATE(YEAR(A515)-1,12,1),$A$2:$A$800,0))-1,""))</f>
        <v/>
      </c>
      <c r="E515" s="115">
        <f>IF(B515="","",IFERROR(B515/INDEX($B$2:$B$800,MATCH(DATE(YEAR(A515)-1,MONTH(A515),1),$A$2:$A$800,0))-1,""))</f>
        <v/>
      </c>
    </row>
    <row r="516">
      <c r="A516" s="117" t="n"/>
      <c r="B516" s="118" t="n"/>
      <c r="C516" s="115">
        <f>IF(OR(B516="",B515=""),"",B516/B515-1)</f>
        <v/>
      </c>
      <c r="D516" s="115">
        <f>IF(B516="","",IFERROR(B516/INDEX($B$2:$B$800,MATCH(DATE(YEAR(A516)-1,12,1),$A$2:$A$800,0))-1,""))</f>
        <v/>
      </c>
      <c r="E516" s="115">
        <f>IF(B516="","",IFERROR(B516/INDEX($B$2:$B$800,MATCH(DATE(YEAR(A516)-1,MONTH(A516),1),$A$2:$A$800,0))-1,""))</f>
        <v/>
      </c>
    </row>
    <row r="517">
      <c r="A517" s="117" t="n"/>
      <c r="B517" s="118" t="n"/>
      <c r="C517" s="115">
        <f>IF(OR(B517="",B516=""),"",B517/B516-1)</f>
        <v/>
      </c>
      <c r="D517" s="115">
        <f>IF(B517="","",IFERROR(B517/INDEX($B$2:$B$800,MATCH(DATE(YEAR(A517)-1,12,1),$A$2:$A$800,0))-1,""))</f>
        <v/>
      </c>
      <c r="E517" s="115">
        <f>IF(B517="","",IFERROR(B517/INDEX($B$2:$B$800,MATCH(DATE(YEAR(A517)-1,MONTH(A517),1),$A$2:$A$800,0))-1,""))</f>
        <v/>
      </c>
    </row>
    <row r="518">
      <c r="A518" s="117" t="n"/>
      <c r="B518" s="118" t="n"/>
      <c r="C518" s="115">
        <f>IF(OR(B518="",B517=""),"",B518/B517-1)</f>
        <v/>
      </c>
      <c r="D518" s="115">
        <f>IF(B518="","",IFERROR(B518/INDEX($B$2:$B$800,MATCH(DATE(YEAR(A518)-1,12,1),$A$2:$A$800,0))-1,""))</f>
        <v/>
      </c>
      <c r="E518" s="115">
        <f>IF(B518="","",IFERROR(B518/INDEX($B$2:$B$800,MATCH(DATE(YEAR(A518)-1,MONTH(A518),1),$A$2:$A$800,0))-1,""))</f>
        <v/>
      </c>
    </row>
    <row r="519">
      <c r="A519" s="117" t="n"/>
      <c r="B519" s="118" t="n"/>
      <c r="C519" s="115">
        <f>IF(OR(B519="",B518=""),"",B519/B518-1)</f>
        <v/>
      </c>
      <c r="D519" s="115">
        <f>IF(B519="","",IFERROR(B519/INDEX($B$2:$B$800,MATCH(DATE(YEAR(A519)-1,12,1),$A$2:$A$800,0))-1,""))</f>
        <v/>
      </c>
      <c r="E519" s="115">
        <f>IF(B519="","",IFERROR(B519/INDEX($B$2:$B$800,MATCH(DATE(YEAR(A519)-1,MONTH(A519),1),$A$2:$A$800,0))-1,""))</f>
        <v/>
      </c>
    </row>
    <row r="520">
      <c r="A520" s="117" t="n"/>
      <c r="B520" s="118" t="n"/>
      <c r="C520" s="115">
        <f>IF(OR(B520="",B519=""),"",B520/B519-1)</f>
        <v/>
      </c>
      <c r="D520" s="115">
        <f>IF(B520="","",IFERROR(B520/INDEX($B$2:$B$800,MATCH(DATE(YEAR(A520)-1,12,1),$A$2:$A$800,0))-1,""))</f>
        <v/>
      </c>
      <c r="E520" s="115">
        <f>IF(B520="","",IFERROR(B520/INDEX($B$2:$B$800,MATCH(DATE(YEAR(A520)-1,MONTH(A520),1),$A$2:$A$800,0))-1,""))</f>
        <v/>
      </c>
    </row>
    <row r="521">
      <c r="A521" s="117" t="n"/>
      <c r="B521" s="118" t="n"/>
      <c r="C521" s="115">
        <f>IF(OR(B521="",B520=""),"",B521/B520-1)</f>
        <v/>
      </c>
      <c r="D521" s="115">
        <f>IF(B521="","",IFERROR(B521/INDEX($B$2:$B$800,MATCH(DATE(YEAR(A521)-1,12,1),$A$2:$A$800,0))-1,""))</f>
        <v/>
      </c>
      <c r="E521" s="115">
        <f>IF(B521="","",IFERROR(B521/INDEX($B$2:$B$800,MATCH(DATE(YEAR(A521)-1,MONTH(A521),1),$A$2:$A$800,0))-1,""))</f>
        <v/>
      </c>
    </row>
    <row r="522">
      <c r="A522" s="117" t="n"/>
      <c r="B522" s="118" t="n"/>
      <c r="C522" s="115">
        <f>IF(OR(B522="",B521=""),"",B522/B521-1)</f>
        <v/>
      </c>
      <c r="D522" s="115">
        <f>IF(B522="","",IFERROR(B522/INDEX($B$2:$B$800,MATCH(DATE(YEAR(A522)-1,12,1),$A$2:$A$800,0))-1,""))</f>
        <v/>
      </c>
      <c r="E522" s="115">
        <f>IF(B522="","",IFERROR(B522/INDEX($B$2:$B$800,MATCH(DATE(YEAR(A522)-1,MONTH(A522),1),$A$2:$A$800,0))-1,""))</f>
        <v/>
      </c>
    </row>
    <row r="523">
      <c r="A523" s="117" t="n"/>
      <c r="B523" s="118" t="n"/>
      <c r="C523" s="115">
        <f>IF(OR(B523="",B522=""),"",B523/B522-1)</f>
        <v/>
      </c>
      <c r="D523" s="115">
        <f>IF(B523="","",IFERROR(B523/INDEX($B$2:$B$800,MATCH(DATE(YEAR(A523)-1,12,1),$A$2:$A$800,0))-1,""))</f>
        <v/>
      </c>
      <c r="E523" s="115">
        <f>IF(B523="","",IFERROR(B523/INDEX($B$2:$B$800,MATCH(DATE(YEAR(A523)-1,MONTH(A523),1),$A$2:$A$800,0))-1,""))</f>
        <v/>
      </c>
    </row>
    <row r="524">
      <c r="A524" s="117" t="n"/>
      <c r="B524" s="118" t="n"/>
      <c r="C524" s="115">
        <f>IF(OR(B524="",B523=""),"",B524/B523-1)</f>
        <v/>
      </c>
      <c r="D524" s="115">
        <f>IF(B524="","",IFERROR(B524/INDEX($B$2:$B$800,MATCH(DATE(YEAR(A524)-1,12,1),$A$2:$A$800,0))-1,""))</f>
        <v/>
      </c>
      <c r="E524" s="115">
        <f>IF(B524="","",IFERROR(B524/INDEX($B$2:$B$800,MATCH(DATE(YEAR(A524)-1,MONTH(A524),1),$A$2:$A$800,0))-1,""))</f>
        <v/>
      </c>
    </row>
    <row r="525">
      <c r="A525" s="117" t="n"/>
      <c r="B525" s="118" t="n"/>
      <c r="C525" s="115">
        <f>IF(OR(B525="",B524=""),"",B525/B524-1)</f>
        <v/>
      </c>
      <c r="D525" s="115">
        <f>IF(B525="","",IFERROR(B525/INDEX($B$2:$B$800,MATCH(DATE(YEAR(A525)-1,12,1),$A$2:$A$800,0))-1,""))</f>
        <v/>
      </c>
      <c r="E525" s="115">
        <f>IF(B525="","",IFERROR(B525/INDEX($B$2:$B$800,MATCH(DATE(YEAR(A525)-1,MONTH(A525),1),$A$2:$A$800,0))-1,""))</f>
        <v/>
      </c>
    </row>
    <row r="526">
      <c r="A526" s="117" t="n"/>
      <c r="B526" s="118" t="n"/>
      <c r="C526" s="115">
        <f>IF(OR(B526="",B525=""),"",B526/B525-1)</f>
        <v/>
      </c>
      <c r="D526" s="115">
        <f>IF(B526="","",IFERROR(B526/INDEX($B$2:$B$800,MATCH(DATE(YEAR(A526)-1,12,1),$A$2:$A$800,0))-1,""))</f>
        <v/>
      </c>
      <c r="E526" s="115">
        <f>IF(B526="","",IFERROR(B526/INDEX($B$2:$B$800,MATCH(DATE(YEAR(A526)-1,MONTH(A526),1),$A$2:$A$800,0))-1,""))</f>
        <v/>
      </c>
    </row>
    <row r="527">
      <c r="A527" s="117" t="n"/>
      <c r="B527" s="118" t="n"/>
      <c r="C527" s="115">
        <f>IF(OR(B527="",B526=""),"",B527/B526-1)</f>
        <v/>
      </c>
      <c r="D527" s="115">
        <f>IF(B527="","",IFERROR(B527/INDEX($B$2:$B$800,MATCH(DATE(YEAR(A527)-1,12,1),$A$2:$A$800,0))-1,""))</f>
        <v/>
      </c>
      <c r="E527" s="115">
        <f>IF(B527="","",IFERROR(B527/INDEX($B$2:$B$800,MATCH(DATE(YEAR(A527)-1,MONTH(A527),1),$A$2:$A$800,0))-1,""))</f>
        <v/>
      </c>
    </row>
    <row r="528">
      <c r="A528" s="117" t="n"/>
      <c r="B528" s="118" t="n"/>
      <c r="C528" s="115">
        <f>IF(OR(B528="",B527=""),"",B528/B527-1)</f>
        <v/>
      </c>
      <c r="D528" s="115">
        <f>IF(B528="","",IFERROR(B528/INDEX($B$2:$B$800,MATCH(DATE(YEAR(A528)-1,12,1),$A$2:$A$800,0))-1,""))</f>
        <v/>
      </c>
      <c r="E528" s="115">
        <f>IF(B528="","",IFERROR(B528/INDEX($B$2:$B$800,MATCH(DATE(YEAR(A528)-1,MONTH(A528),1),$A$2:$A$800,0))-1,""))</f>
        <v/>
      </c>
    </row>
    <row r="529">
      <c r="A529" s="117" t="n"/>
      <c r="B529" s="118" t="n"/>
      <c r="C529" s="115">
        <f>IF(OR(B529="",B528=""),"",B529/B528-1)</f>
        <v/>
      </c>
      <c r="D529" s="115">
        <f>IF(B529="","",IFERROR(B529/INDEX($B$2:$B$800,MATCH(DATE(YEAR(A529)-1,12,1),$A$2:$A$800,0))-1,""))</f>
        <v/>
      </c>
      <c r="E529" s="115">
        <f>IF(B529="","",IFERROR(B529/INDEX($B$2:$B$800,MATCH(DATE(YEAR(A529)-1,MONTH(A529),1),$A$2:$A$800,0))-1,""))</f>
        <v/>
      </c>
    </row>
    <row r="530">
      <c r="A530" s="117" t="n"/>
      <c r="B530" s="118" t="n"/>
      <c r="C530" s="115">
        <f>IF(OR(B530="",B529=""),"",B530/B529-1)</f>
        <v/>
      </c>
      <c r="D530" s="115">
        <f>IF(B530="","",IFERROR(B530/INDEX($B$2:$B$800,MATCH(DATE(YEAR(A530)-1,12,1),$A$2:$A$800,0))-1,""))</f>
        <v/>
      </c>
      <c r="E530" s="115">
        <f>IF(B530="","",IFERROR(B530/INDEX($B$2:$B$800,MATCH(DATE(YEAR(A530)-1,MONTH(A530),1),$A$2:$A$800,0))-1,""))</f>
        <v/>
      </c>
    </row>
    <row r="531">
      <c r="A531" s="117" t="n"/>
      <c r="B531" s="118" t="n"/>
      <c r="C531" s="115">
        <f>IF(OR(B531="",B530=""),"",B531/B530-1)</f>
        <v/>
      </c>
      <c r="D531" s="115">
        <f>IF(B531="","",IFERROR(B531/INDEX($B$2:$B$800,MATCH(DATE(YEAR(A531)-1,12,1),$A$2:$A$800,0))-1,""))</f>
        <v/>
      </c>
      <c r="E531" s="115">
        <f>IF(B531="","",IFERROR(B531/INDEX($B$2:$B$800,MATCH(DATE(YEAR(A531)-1,MONTH(A531),1),$A$2:$A$800,0))-1,""))</f>
        <v/>
      </c>
    </row>
    <row r="532">
      <c r="A532" s="117" t="n"/>
      <c r="B532" s="118" t="n"/>
      <c r="C532" s="115">
        <f>IF(OR(B532="",B531=""),"",B532/B531-1)</f>
        <v/>
      </c>
      <c r="D532" s="115">
        <f>IF(B532="","",IFERROR(B532/INDEX($B$2:$B$800,MATCH(DATE(YEAR(A532)-1,12,1),$A$2:$A$800,0))-1,""))</f>
        <v/>
      </c>
      <c r="E532" s="115">
        <f>IF(B532="","",IFERROR(B532/INDEX($B$2:$B$800,MATCH(DATE(YEAR(A532)-1,MONTH(A532),1),$A$2:$A$800,0))-1,""))</f>
        <v/>
      </c>
    </row>
    <row r="533">
      <c r="A533" s="117" t="n"/>
      <c r="B533" s="118" t="n"/>
      <c r="C533" s="115">
        <f>IF(OR(B533="",B532=""),"",B533/B532-1)</f>
        <v/>
      </c>
      <c r="D533" s="115">
        <f>IF(B533="","",IFERROR(B533/INDEX($B$2:$B$800,MATCH(DATE(YEAR(A533)-1,12,1),$A$2:$A$800,0))-1,""))</f>
        <v/>
      </c>
      <c r="E533" s="115">
        <f>IF(B533="","",IFERROR(B533/INDEX($B$2:$B$800,MATCH(DATE(YEAR(A533)-1,MONTH(A533),1),$A$2:$A$800,0))-1,""))</f>
        <v/>
      </c>
    </row>
    <row r="534">
      <c r="A534" s="117" t="n"/>
      <c r="B534" s="118" t="n"/>
      <c r="C534" s="115">
        <f>IF(OR(B534="",B533=""),"",B534/B533-1)</f>
        <v/>
      </c>
      <c r="D534" s="115">
        <f>IF(B534="","",IFERROR(B534/INDEX($B$2:$B$800,MATCH(DATE(YEAR(A534)-1,12,1),$A$2:$A$800,0))-1,""))</f>
        <v/>
      </c>
      <c r="E534" s="115">
        <f>IF(B534="","",IFERROR(B534/INDEX($B$2:$B$800,MATCH(DATE(YEAR(A534)-1,MONTH(A534),1),$A$2:$A$800,0))-1,""))</f>
        <v/>
      </c>
    </row>
    <row r="535">
      <c r="A535" s="117" t="n"/>
      <c r="B535" s="118" t="n"/>
      <c r="C535" s="115">
        <f>IF(OR(B535="",B534=""),"",B535/B534-1)</f>
        <v/>
      </c>
      <c r="D535" s="115">
        <f>IF(B535="","",IFERROR(B535/INDEX($B$2:$B$800,MATCH(DATE(YEAR(A535)-1,12,1),$A$2:$A$800,0))-1,""))</f>
        <v/>
      </c>
      <c r="E535" s="115">
        <f>IF(B535="","",IFERROR(B535/INDEX($B$2:$B$800,MATCH(DATE(YEAR(A535)-1,MONTH(A535),1),$A$2:$A$800,0))-1,""))</f>
        <v/>
      </c>
    </row>
    <row r="536">
      <c r="A536" s="117" t="n"/>
      <c r="B536" s="118" t="n"/>
      <c r="C536" s="115">
        <f>IF(OR(B536="",B535=""),"",B536/B535-1)</f>
        <v/>
      </c>
      <c r="D536" s="115">
        <f>IF(B536="","",IFERROR(B536/INDEX($B$2:$B$800,MATCH(DATE(YEAR(A536)-1,12,1),$A$2:$A$800,0))-1,""))</f>
        <v/>
      </c>
      <c r="E536" s="115">
        <f>IF(B536="","",IFERROR(B536/INDEX($B$2:$B$800,MATCH(DATE(YEAR(A536)-1,MONTH(A536),1),$A$2:$A$800,0))-1,""))</f>
        <v/>
      </c>
    </row>
    <row r="537">
      <c r="A537" s="117" t="n"/>
      <c r="B537" s="118" t="n"/>
      <c r="C537" s="115">
        <f>IF(OR(B537="",B536=""),"",B537/B536-1)</f>
        <v/>
      </c>
      <c r="D537" s="115">
        <f>IF(B537="","",IFERROR(B537/INDEX($B$2:$B$800,MATCH(DATE(YEAR(A537)-1,12,1),$A$2:$A$800,0))-1,""))</f>
        <v/>
      </c>
      <c r="E537" s="115">
        <f>IF(B537="","",IFERROR(B537/INDEX($B$2:$B$800,MATCH(DATE(YEAR(A537)-1,MONTH(A537),1),$A$2:$A$800,0))-1,""))</f>
        <v/>
      </c>
    </row>
    <row r="538">
      <c r="A538" s="117" t="n"/>
      <c r="B538" s="118" t="n"/>
      <c r="C538" s="115">
        <f>IF(OR(B538="",B537=""),"",B538/B537-1)</f>
        <v/>
      </c>
      <c r="D538" s="115">
        <f>IF(B538="","",IFERROR(B538/INDEX($B$2:$B$800,MATCH(DATE(YEAR(A538)-1,12,1),$A$2:$A$800,0))-1,""))</f>
        <v/>
      </c>
      <c r="E538" s="115">
        <f>IF(B538="","",IFERROR(B538/INDEX($B$2:$B$800,MATCH(DATE(YEAR(A538)-1,MONTH(A538),1),$A$2:$A$800,0))-1,""))</f>
        <v/>
      </c>
    </row>
    <row r="539">
      <c r="A539" s="117" t="n"/>
      <c r="B539" s="118" t="n"/>
      <c r="C539" s="115">
        <f>IF(OR(B539="",B538=""),"",B539/B538-1)</f>
        <v/>
      </c>
      <c r="D539" s="115">
        <f>IF(B539="","",IFERROR(B539/INDEX($B$2:$B$800,MATCH(DATE(YEAR(A539)-1,12,1),$A$2:$A$800,0))-1,""))</f>
        <v/>
      </c>
      <c r="E539" s="115">
        <f>IF(B539="","",IFERROR(B539/INDEX($B$2:$B$800,MATCH(DATE(YEAR(A539)-1,MONTH(A539),1),$A$2:$A$800,0))-1,""))</f>
        <v/>
      </c>
    </row>
    <row r="540">
      <c r="A540" s="117" t="n"/>
      <c r="B540" s="118" t="n"/>
      <c r="C540" s="115">
        <f>IF(OR(B540="",B539=""),"",B540/B539-1)</f>
        <v/>
      </c>
      <c r="D540" s="115">
        <f>IF(B540="","",IFERROR(B540/INDEX($B$2:$B$800,MATCH(DATE(YEAR(A540)-1,12,1),$A$2:$A$800,0))-1,""))</f>
        <v/>
      </c>
      <c r="E540" s="115">
        <f>IF(B540="","",IFERROR(B540/INDEX($B$2:$B$800,MATCH(DATE(YEAR(A540)-1,MONTH(A540),1),$A$2:$A$800,0))-1,""))</f>
        <v/>
      </c>
    </row>
    <row r="541">
      <c r="A541" s="117" t="n"/>
      <c r="B541" s="118" t="n"/>
      <c r="C541" s="115">
        <f>IF(OR(B541="",B540=""),"",B541/B540-1)</f>
        <v/>
      </c>
      <c r="D541" s="115">
        <f>IF(B541="","",IFERROR(B541/INDEX($B$2:$B$800,MATCH(DATE(YEAR(A541)-1,12,1),$A$2:$A$800,0))-1,""))</f>
        <v/>
      </c>
      <c r="E541" s="115">
        <f>IF(B541="","",IFERROR(B541/INDEX($B$2:$B$800,MATCH(DATE(YEAR(A541)-1,MONTH(A541),1),$A$2:$A$800,0))-1,""))</f>
        <v/>
      </c>
    </row>
    <row r="542">
      <c r="A542" s="117" t="n"/>
      <c r="B542" s="118" t="n"/>
      <c r="C542" s="115">
        <f>IF(OR(B542="",B541=""),"",B542/B541-1)</f>
        <v/>
      </c>
      <c r="D542" s="115">
        <f>IF(B542="","",IFERROR(B542/INDEX($B$2:$B$800,MATCH(DATE(YEAR(A542)-1,12,1),$A$2:$A$800,0))-1,""))</f>
        <v/>
      </c>
      <c r="E542" s="115">
        <f>IF(B542="","",IFERROR(B542/INDEX($B$2:$B$800,MATCH(DATE(YEAR(A542)-1,MONTH(A542),1),$A$2:$A$800,0))-1,""))</f>
        <v/>
      </c>
    </row>
    <row r="543">
      <c r="A543" s="117" t="n"/>
      <c r="B543" s="118" t="n"/>
      <c r="C543" s="115">
        <f>IF(OR(B543="",B542=""),"",B543/B542-1)</f>
        <v/>
      </c>
      <c r="D543" s="115">
        <f>IF(B543="","",IFERROR(B543/INDEX($B$2:$B$800,MATCH(DATE(YEAR(A543)-1,12,1),$A$2:$A$800,0))-1,""))</f>
        <v/>
      </c>
      <c r="E543" s="115">
        <f>IF(B543="","",IFERROR(B543/INDEX($B$2:$B$800,MATCH(DATE(YEAR(A543)-1,MONTH(A543),1),$A$2:$A$800,0))-1,""))</f>
        <v/>
      </c>
    </row>
    <row r="544">
      <c r="A544" s="117" t="n"/>
      <c r="B544" s="118" t="n"/>
      <c r="C544" s="115">
        <f>IF(OR(B544="",B543=""),"",B544/B543-1)</f>
        <v/>
      </c>
      <c r="D544" s="115">
        <f>IF(B544="","",IFERROR(B544/INDEX($B$2:$B$800,MATCH(DATE(YEAR(A544)-1,12,1),$A$2:$A$800,0))-1,""))</f>
        <v/>
      </c>
      <c r="E544" s="115">
        <f>IF(B544="","",IFERROR(B544/INDEX($B$2:$B$800,MATCH(DATE(YEAR(A544)-1,MONTH(A544),1),$A$2:$A$800,0))-1,""))</f>
        <v/>
      </c>
    </row>
    <row r="545">
      <c r="A545" s="117" t="n"/>
      <c r="B545" s="118" t="n"/>
      <c r="C545" s="115">
        <f>IF(OR(B545="",B544=""),"",B545/B544-1)</f>
        <v/>
      </c>
      <c r="D545" s="115">
        <f>IF(B545="","",IFERROR(B545/INDEX($B$2:$B$800,MATCH(DATE(YEAR(A545)-1,12,1),$A$2:$A$800,0))-1,""))</f>
        <v/>
      </c>
      <c r="E545" s="115">
        <f>IF(B545="","",IFERROR(B545/INDEX($B$2:$B$800,MATCH(DATE(YEAR(A545)-1,MONTH(A545),1),$A$2:$A$800,0))-1,""))</f>
        <v/>
      </c>
    </row>
    <row r="546">
      <c r="A546" s="117" t="n"/>
      <c r="B546" s="118" t="n"/>
      <c r="C546" s="115">
        <f>IF(OR(B546="",B545=""),"",B546/B545-1)</f>
        <v/>
      </c>
      <c r="D546" s="115">
        <f>IF(B546="","",IFERROR(B546/INDEX($B$2:$B$800,MATCH(DATE(YEAR(A546)-1,12,1),$A$2:$A$800,0))-1,""))</f>
        <v/>
      </c>
      <c r="E546" s="115">
        <f>IF(B546="","",IFERROR(B546/INDEX($B$2:$B$800,MATCH(DATE(YEAR(A546)-1,MONTH(A546),1),$A$2:$A$800,0))-1,""))</f>
        <v/>
      </c>
    </row>
    <row r="547">
      <c r="A547" s="117" t="n"/>
      <c r="B547" s="118" t="n"/>
      <c r="C547" s="115">
        <f>IF(OR(B547="",B546=""),"",B547/B546-1)</f>
        <v/>
      </c>
      <c r="D547" s="115">
        <f>IF(B547="","",IFERROR(B547/INDEX($B$2:$B$800,MATCH(DATE(YEAR(A547)-1,12,1),$A$2:$A$800,0))-1,""))</f>
        <v/>
      </c>
      <c r="E547" s="115">
        <f>IF(B547="","",IFERROR(B547/INDEX($B$2:$B$800,MATCH(DATE(YEAR(A547)-1,MONTH(A547),1),$A$2:$A$800,0))-1,""))</f>
        <v/>
      </c>
    </row>
    <row r="548">
      <c r="A548" s="117" t="n"/>
      <c r="B548" s="118" t="n"/>
      <c r="C548" s="115">
        <f>IF(OR(B548="",B547=""),"",B548/B547-1)</f>
        <v/>
      </c>
      <c r="D548" s="115">
        <f>IF(B548="","",IFERROR(B548/INDEX($B$2:$B$800,MATCH(DATE(YEAR(A548)-1,12,1),$A$2:$A$800,0))-1,""))</f>
        <v/>
      </c>
      <c r="E548" s="115">
        <f>IF(B548="","",IFERROR(B548/INDEX($B$2:$B$800,MATCH(DATE(YEAR(A548)-1,MONTH(A548),1),$A$2:$A$800,0))-1,""))</f>
        <v/>
      </c>
    </row>
    <row r="549">
      <c r="A549" s="117" t="n"/>
      <c r="B549" s="118" t="n"/>
      <c r="C549" s="115">
        <f>IF(OR(B549="",B548=""),"",B549/B548-1)</f>
        <v/>
      </c>
      <c r="D549" s="115">
        <f>IF(B549="","",IFERROR(B549/INDEX($B$2:$B$800,MATCH(DATE(YEAR(A549)-1,12,1),$A$2:$A$800,0))-1,""))</f>
        <v/>
      </c>
      <c r="E549" s="115">
        <f>IF(B549="","",IFERROR(B549/INDEX($B$2:$B$800,MATCH(DATE(YEAR(A549)-1,MONTH(A549),1),$A$2:$A$800,0))-1,""))</f>
        <v/>
      </c>
    </row>
    <row r="550">
      <c r="A550" s="117" t="n"/>
      <c r="B550" s="118" t="n"/>
      <c r="C550" s="115">
        <f>IF(OR(B550="",B549=""),"",B550/B549-1)</f>
        <v/>
      </c>
      <c r="D550" s="115">
        <f>IF(B550="","",IFERROR(B550/INDEX($B$2:$B$800,MATCH(DATE(YEAR(A550)-1,12,1),$A$2:$A$800,0))-1,""))</f>
        <v/>
      </c>
      <c r="E550" s="115">
        <f>IF(B550="","",IFERROR(B550/INDEX($B$2:$B$800,MATCH(DATE(YEAR(A550)-1,MONTH(A550),1),$A$2:$A$800,0))-1,""))</f>
        <v/>
      </c>
    </row>
    <row r="551">
      <c r="A551" s="117" t="n"/>
      <c r="B551" s="118" t="n"/>
      <c r="C551" s="115">
        <f>IF(OR(B551="",B550=""),"",B551/B550-1)</f>
        <v/>
      </c>
      <c r="D551" s="115">
        <f>IF(B551="","",IFERROR(B551/INDEX($B$2:$B$800,MATCH(DATE(YEAR(A551)-1,12,1),$A$2:$A$800,0))-1,""))</f>
        <v/>
      </c>
      <c r="E551" s="115">
        <f>IF(B551="","",IFERROR(B551/INDEX($B$2:$B$800,MATCH(DATE(YEAR(A551)-1,MONTH(A551),1),$A$2:$A$800,0))-1,""))</f>
        <v/>
      </c>
    </row>
    <row r="552">
      <c r="A552" s="117" t="n"/>
      <c r="B552" s="118" t="n"/>
      <c r="C552" s="115">
        <f>IF(OR(B552="",B551=""),"",B552/B551-1)</f>
        <v/>
      </c>
      <c r="D552" s="115">
        <f>IF(B552="","",IFERROR(B552/INDEX($B$2:$B$800,MATCH(DATE(YEAR(A552)-1,12,1),$A$2:$A$800,0))-1,""))</f>
        <v/>
      </c>
      <c r="E552" s="115">
        <f>IF(B552="","",IFERROR(B552/INDEX($B$2:$B$800,MATCH(DATE(YEAR(A552)-1,MONTH(A552),1),$A$2:$A$800,0))-1,""))</f>
        <v/>
      </c>
    </row>
    <row r="553">
      <c r="A553" s="117" t="n"/>
      <c r="B553" s="118" t="n"/>
      <c r="C553" s="115">
        <f>IF(OR(B553="",B552=""),"",B553/B552-1)</f>
        <v/>
      </c>
      <c r="D553" s="115">
        <f>IF(B553="","",IFERROR(B553/INDEX($B$2:$B$800,MATCH(DATE(YEAR(A553)-1,12,1),$A$2:$A$800,0))-1,""))</f>
        <v/>
      </c>
      <c r="E553" s="115">
        <f>IF(B553="","",IFERROR(B553/INDEX($B$2:$B$800,MATCH(DATE(YEAR(A553)-1,MONTH(A553),1),$A$2:$A$800,0))-1,""))</f>
        <v/>
      </c>
    </row>
    <row r="554">
      <c r="A554" s="117" t="n"/>
      <c r="B554" s="118" t="n"/>
      <c r="C554" s="115">
        <f>IF(OR(B554="",B553=""),"",B554/B553-1)</f>
        <v/>
      </c>
      <c r="D554" s="115">
        <f>IF(B554="","",IFERROR(B554/INDEX($B$2:$B$800,MATCH(DATE(YEAR(A554)-1,12,1),$A$2:$A$800,0))-1,""))</f>
        <v/>
      </c>
      <c r="E554" s="115">
        <f>IF(B554="","",IFERROR(B554/INDEX($B$2:$B$800,MATCH(DATE(YEAR(A554)-1,MONTH(A554),1),$A$2:$A$800,0))-1,""))</f>
        <v/>
      </c>
    </row>
    <row r="555">
      <c r="A555" s="117" t="n"/>
      <c r="B555" s="118" t="n"/>
      <c r="C555" s="115">
        <f>IF(OR(B555="",B554=""),"",B555/B554-1)</f>
        <v/>
      </c>
      <c r="D555" s="115">
        <f>IF(B555="","",IFERROR(B555/INDEX($B$2:$B$800,MATCH(DATE(YEAR(A555)-1,12,1),$A$2:$A$800,0))-1,""))</f>
        <v/>
      </c>
      <c r="E555" s="115">
        <f>IF(B555="","",IFERROR(B555/INDEX($B$2:$B$800,MATCH(DATE(YEAR(A555)-1,MONTH(A555),1),$A$2:$A$800,0))-1,""))</f>
        <v/>
      </c>
    </row>
    <row r="556">
      <c r="A556" s="117" t="n"/>
      <c r="B556" s="118" t="n"/>
      <c r="C556" s="115">
        <f>IF(OR(B556="",B555=""),"",B556/B555-1)</f>
        <v/>
      </c>
      <c r="D556" s="115">
        <f>IF(B556="","",IFERROR(B556/INDEX($B$2:$B$800,MATCH(DATE(YEAR(A556)-1,12,1),$A$2:$A$800,0))-1,""))</f>
        <v/>
      </c>
      <c r="E556" s="115">
        <f>IF(B556="","",IFERROR(B556/INDEX($B$2:$B$800,MATCH(DATE(YEAR(A556)-1,MONTH(A556),1),$A$2:$A$800,0))-1,""))</f>
        <v/>
      </c>
    </row>
    <row r="557">
      <c r="A557" s="117" t="n"/>
      <c r="B557" s="118" t="n"/>
      <c r="C557" s="115">
        <f>IF(OR(B557="",B556=""),"",B557/B556-1)</f>
        <v/>
      </c>
      <c r="D557" s="115">
        <f>IF(B557="","",IFERROR(B557/INDEX($B$2:$B$800,MATCH(DATE(YEAR(A557)-1,12,1),$A$2:$A$800,0))-1,""))</f>
        <v/>
      </c>
      <c r="E557" s="115">
        <f>IF(B557="","",IFERROR(B557/INDEX($B$2:$B$800,MATCH(DATE(YEAR(A557)-1,MONTH(A557),1),$A$2:$A$800,0))-1,""))</f>
        <v/>
      </c>
    </row>
    <row r="558">
      <c r="A558" s="117" t="n"/>
      <c r="B558" s="118" t="n"/>
      <c r="C558" s="115">
        <f>IF(OR(B558="",B557=""),"",B558/B557-1)</f>
        <v/>
      </c>
      <c r="D558" s="115">
        <f>IF(B558="","",IFERROR(B558/INDEX($B$2:$B$800,MATCH(DATE(YEAR(A558)-1,12,1),$A$2:$A$800,0))-1,""))</f>
        <v/>
      </c>
      <c r="E558" s="115">
        <f>IF(B558="","",IFERROR(B558/INDEX($B$2:$B$800,MATCH(DATE(YEAR(A558)-1,MONTH(A558),1),$A$2:$A$800,0))-1,""))</f>
        <v/>
      </c>
    </row>
    <row r="559">
      <c r="A559" s="117" t="n"/>
      <c r="B559" s="118" t="n"/>
      <c r="C559" s="115">
        <f>IF(OR(B559="",B558=""),"",B559/B558-1)</f>
        <v/>
      </c>
      <c r="D559" s="115">
        <f>IF(B559="","",IFERROR(B559/INDEX($B$2:$B$800,MATCH(DATE(YEAR(A559)-1,12,1),$A$2:$A$800,0))-1,""))</f>
        <v/>
      </c>
      <c r="E559" s="115">
        <f>IF(B559="","",IFERROR(B559/INDEX($B$2:$B$800,MATCH(DATE(YEAR(A559)-1,MONTH(A559),1),$A$2:$A$800,0))-1,""))</f>
        <v/>
      </c>
    </row>
    <row r="560">
      <c r="A560" s="117" t="n"/>
      <c r="B560" s="118" t="n"/>
      <c r="C560" s="115">
        <f>IF(OR(B560="",B559=""),"",B560/B559-1)</f>
        <v/>
      </c>
      <c r="D560" s="115">
        <f>IF(B560="","",IFERROR(B560/INDEX($B$2:$B$800,MATCH(DATE(YEAR(A560)-1,12,1),$A$2:$A$800,0))-1,""))</f>
        <v/>
      </c>
      <c r="E560" s="115">
        <f>IF(B560="","",IFERROR(B560/INDEX($B$2:$B$800,MATCH(DATE(YEAR(A560)-1,MONTH(A560),1),$A$2:$A$800,0))-1,""))</f>
        <v/>
      </c>
    </row>
    <row r="561">
      <c r="A561" s="117" t="n"/>
      <c r="B561" s="118" t="n"/>
      <c r="C561" s="115">
        <f>IF(OR(B561="",B560=""),"",B561/B560-1)</f>
        <v/>
      </c>
      <c r="D561" s="115">
        <f>IF(B561="","",IFERROR(B561/INDEX($B$2:$B$800,MATCH(DATE(YEAR(A561)-1,12,1),$A$2:$A$800,0))-1,""))</f>
        <v/>
      </c>
      <c r="E561" s="115">
        <f>IF(B561="","",IFERROR(B561/INDEX($B$2:$B$800,MATCH(DATE(YEAR(A561)-1,MONTH(A561),1),$A$2:$A$800,0))-1,""))</f>
        <v/>
      </c>
    </row>
    <row r="562">
      <c r="A562" s="117" t="n"/>
      <c r="B562" s="118" t="n"/>
      <c r="C562" s="115">
        <f>IF(OR(B562="",B561=""),"",B562/B561-1)</f>
        <v/>
      </c>
      <c r="D562" s="115">
        <f>IF(B562="","",IFERROR(B562/INDEX($B$2:$B$800,MATCH(DATE(YEAR(A562)-1,12,1),$A$2:$A$800,0))-1,""))</f>
        <v/>
      </c>
      <c r="E562" s="115">
        <f>IF(B562="","",IFERROR(B562/INDEX($B$2:$B$800,MATCH(DATE(YEAR(A562)-1,MONTH(A562),1),$A$2:$A$800,0))-1,""))</f>
        <v/>
      </c>
    </row>
    <row r="563">
      <c r="A563" s="117" t="n"/>
      <c r="B563" s="118" t="n"/>
      <c r="C563" s="115">
        <f>IF(OR(B563="",B562=""),"",B563/B562-1)</f>
        <v/>
      </c>
      <c r="D563" s="115">
        <f>IF(B563="","",IFERROR(B563/INDEX($B$2:$B$800,MATCH(DATE(YEAR(A563)-1,12,1),$A$2:$A$800,0))-1,""))</f>
        <v/>
      </c>
      <c r="E563" s="115">
        <f>IF(B563="","",IFERROR(B563/INDEX($B$2:$B$800,MATCH(DATE(YEAR(A563)-1,MONTH(A563),1),$A$2:$A$800,0))-1,""))</f>
        <v/>
      </c>
    </row>
    <row r="564">
      <c r="A564" s="117" t="n"/>
      <c r="B564" s="118" t="n"/>
      <c r="C564" s="115">
        <f>IF(OR(B564="",B563=""),"",B564/B563-1)</f>
        <v/>
      </c>
      <c r="D564" s="115">
        <f>IF(B564="","",IFERROR(B564/INDEX($B$2:$B$800,MATCH(DATE(YEAR(A564)-1,12,1),$A$2:$A$800,0))-1,""))</f>
        <v/>
      </c>
      <c r="E564" s="115">
        <f>IF(B564="","",IFERROR(B564/INDEX($B$2:$B$800,MATCH(DATE(YEAR(A564)-1,MONTH(A564),1),$A$2:$A$800,0))-1,""))</f>
        <v/>
      </c>
    </row>
    <row r="565">
      <c r="A565" s="117" t="n"/>
      <c r="B565" s="118" t="n"/>
      <c r="C565" s="115">
        <f>IF(OR(B565="",B564=""),"",B565/B564-1)</f>
        <v/>
      </c>
      <c r="D565" s="115">
        <f>IF(B565="","",IFERROR(B565/INDEX($B$2:$B$800,MATCH(DATE(YEAR(A565)-1,12,1),$A$2:$A$800,0))-1,""))</f>
        <v/>
      </c>
      <c r="E565" s="115">
        <f>IF(B565="","",IFERROR(B565/INDEX($B$2:$B$800,MATCH(DATE(YEAR(A565)-1,MONTH(A565),1),$A$2:$A$800,0))-1,""))</f>
        <v/>
      </c>
    </row>
    <row r="566">
      <c r="A566" s="117" t="n"/>
      <c r="B566" s="118" t="n"/>
      <c r="C566" s="115">
        <f>IF(OR(B566="",B565=""),"",B566/B565-1)</f>
        <v/>
      </c>
      <c r="D566" s="115">
        <f>IF(B566="","",IFERROR(B566/INDEX($B$2:$B$800,MATCH(DATE(YEAR(A566)-1,12,1),$A$2:$A$800,0))-1,""))</f>
        <v/>
      </c>
      <c r="E566" s="115">
        <f>IF(B566="","",IFERROR(B566/INDEX($B$2:$B$800,MATCH(DATE(YEAR(A566)-1,MONTH(A566),1),$A$2:$A$800,0))-1,""))</f>
        <v/>
      </c>
    </row>
    <row r="567">
      <c r="A567" s="117" t="n"/>
      <c r="B567" s="118" t="n"/>
      <c r="C567" s="115">
        <f>IF(OR(B567="",B566=""),"",B567/B566-1)</f>
        <v/>
      </c>
      <c r="D567" s="115">
        <f>IF(B567="","",IFERROR(B567/INDEX($B$2:$B$800,MATCH(DATE(YEAR(A567)-1,12,1),$A$2:$A$800,0))-1,""))</f>
        <v/>
      </c>
      <c r="E567" s="115">
        <f>IF(B567="","",IFERROR(B567/INDEX($B$2:$B$800,MATCH(DATE(YEAR(A567)-1,MONTH(A567),1),$A$2:$A$800,0))-1,""))</f>
        <v/>
      </c>
    </row>
    <row r="568">
      <c r="A568" s="117" t="n"/>
      <c r="B568" s="118" t="n"/>
      <c r="C568" s="115">
        <f>IF(OR(B568="",B567=""),"",B568/B567-1)</f>
        <v/>
      </c>
      <c r="D568" s="115">
        <f>IF(B568="","",IFERROR(B568/INDEX($B$2:$B$800,MATCH(DATE(YEAR(A568)-1,12,1),$A$2:$A$800,0))-1,""))</f>
        <v/>
      </c>
      <c r="E568" s="115">
        <f>IF(B568="","",IFERROR(B568/INDEX($B$2:$B$800,MATCH(DATE(YEAR(A568)-1,MONTH(A568),1),$A$2:$A$800,0))-1,""))</f>
        <v/>
      </c>
    </row>
    <row r="569">
      <c r="A569" s="117" t="n"/>
      <c r="B569" s="118" t="n"/>
      <c r="C569" s="115">
        <f>IF(OR(B569="",B568=""),"",B569/B568-1)</f>
        <v/>
      </c>
      <c r="D569" s="115">
        <f>IF(B569="","",IFERROR(B569/INDEX($B$2:$B$800,MATCH(DATE(YEAR(A569)-1,12,1),$A$2:$A$800,0))-1,""))</f>
        <v/>
      </c>
      <c r="E569" s="115">
        <f>IF(B569="","",IFERROR(B569/INDEX($B$2:$B$800,MATCH(DATE(YEAR(A569)-1,MONTH(A569),1),$A$2:$A$800,0))-1,""))</f>
        <v/>
      </c>
    </row>
    <row r="570">
      <c r="A570" s="117" t="n"/>
      <c r="B570" s="118" t="n"/>
      <c r="C570" s="115">
        <f>IF(OR(B570="",B569=""),"",B570/B569-1)</f>
        <v/>
      </c>
      <c r="D570" s="115">
        <f>IF(B570="","",IFERROR(B570/INDEX($B$2:$B$800,MATCH(DATE(YEAR(A570)-1,12,1),$A$2:$A$800,0))-1,""))</f>
        <v/>
      </c>
      <c r="E570" s="115">
        <f>IF(B570="","",IFERROR(B570/INDEX($B$2:$B$800,MATCH(DATE(YEAR(A570)-1,MONTH(A570),1),$A$2:$A$800,0))-1,""))</f>
        <v/>
      </c>
    </row>
    <row r="571">
      <c r="A571" s="117" t="n"/>
      <c r="B571" s="118" t="n"/>
      <c r="C571" s="115">
        <f>IF(OR(B571="",B570=""),"",B571/B570-1)</f>
        <v/>
      </c>
      <c r="D571" s="115">
        <f>IF(B571="","",IFERROR(B571/INDEX($B$2:$B$800,MATCH(DATE(YEAR(A571)-1,12,1),$A$2:$A$800,0))-1,""))</f>
        <v/>
      </c>
      <c r="E571" s="115">
        <f>IF(B571="","",IFERROR(B571/INDEX($B$2:$B$800,MATCH(DATE(YEAR(A571)-1,MONTH(A571),1),$A$2:$A$800,0))-1,""))</f>
        <v/>
      </c>
    </row>
    <row r="572">
      <c r="A572" s="117" t="n"/>
      <c r="B572" s="118" t="n"/>
      <c r="C572" s="115">
        <f>IF(OR(B572="",B571=""),"",B572/B571-1)</f>
        <v/>
      </c>
      <c r="D572" s="115">
        <f>IF(B572="","",IFERROR(B572/INDEX($B$2:$B$800,MATCH(DATE(YEAR(A572)-1,12,1),$A$2:$A$800,0))-1,""))</f>
        <v/>
      </c>
      <c r="E572" s="115">
        <f>IF(B572="","",IFERROR(B572/INDEX($B$2:$B$800,MATCH(DATE(YEAR(A572)-1,MONTH(A572),1),$A$2:$A$800,0))-1,""))</f>
        <v/>
      </c>
    </row>
    <row r="573">
      <c r="A573" s="117" t="n"/>
      <c r="B573" s="118" t="n"/>
      <c r="C573" s="115">
        <f>IF(OR(B573="",B572=""),"",B573/B572-1)</f>
        <v/>
      </c>
      <c r="D573" s="115">
        <f>IF(B573="","",IFERROR(B573/INDEX($B$2:$B$800,MATCH(DATE(YEAR(A573)-1,12,1),$A$2:$A$800,0))-1,""))</f>
        <v/>
      </c>
      <c r="E573" s="115">
        <f>IF(B573="","",IFERROR(B573/INDEX($B$2:$B$800,MATCH(DATE(YEAR(A573)-1,MONTH(A573),1),$A$2:$A$800,0))-1,""))</f>
        <v/>
      </c>
    </row>
    <row r="574">
      <c r="A574" s="117" t="n"/>
      <c r="B574" s="118" t="n"/>
      <c r="C574" s="115">
        <f>IF(OR(B574="",B573=""),"",B574/B573-1)</f>
        <v/>
      </c>
      <c r="D574" s="115">
        <f>IF(B574="","",IFERROR(B574/INDEX($B$2:$B$800,MATCH(DATE(YEAR(A574)-1,12,1),$A$2:$A$800,0))-1,""))</f>
        <v/>
      </c>
      <c r="E574" s="115">
        <f>IF(B574="","",IFERROR(B574/INDEX($B$2:$B$800,MATCH(DATE(YEAR(A574)-1,MONTH(A574),1),$A$2:$A$800,0))-1,""))</f>
        <v/>
      </c>
    </row>
    <row r="575">
      <c r="A575" s="117" t="n"/>
      <c r="B575" s="118" t="n"/>
      <c r="C575" s="115">
        <f>IF(OR(B575="",B574=""),"",B575/B574-1)</f>
        <v/>
      </c>
      <c r="D575" s="115">
        <f>IF(B575="","",IFERROR(B575/INDEX($B$2:$B$800,MATCH(DATE(YEAR(A575)-1,12,1),$A$2:$A$800,0))-1,""))</f>
        <v/>
      </c>
      <c r="E575" s="115">
        <f>IF(B575="","",IFERROR(B575/INDEX($B$2:$B$800,MATCH(DATE(YEAR(A575)-1,MONTH(A575),1),$A$2:$A$800,0))-1,""))</f>
        <v/>
      </c>
    </row>
    <row r="576">
      <c r="A576" s="117" t="n"/>
      <c r="B576" s="118" t="n"/>
      <c r="C576" s="115">
        <f>IF(OR(B576="",B575=""),"",B576/B575-1)</f>
        <v/>
      </c>
      <c r="D576" s="115">
        <f>IF(B576="","",IFERROR(B576/INDEX($B$2:$B$800,MATCH(DATE(YEAR(A576)-1,12,1),$A$2:$A$800,0))-1,""))</f>
        <v/>
      </c>
      <c r="E576" s="115">
        <f>IF(B576="","",IFERROR(B576/INDEX($B$2:$B$800,MATCH(DATE(YEAR(A576)-1,MONTH(A576),1),$A$2:$A$800,0))-1,""))</f>
        <v/>
      </c>
    </row>
    <row r="577">
      <c r="A577" s="117" t="n"/>
      <c r="B577" s="118" t="n"/>
      <c r="C577" s="115">
        <f>IF(OR(B577="",B576=""),"",B577/B576-1)</f>
        <v/>
      </c>
      <c r="D577" s="115">
        <f>IF(B577="","",IFERROR(B577/INDEX($B$2:$B$800,MATCH(DATE(YEAR(A577)-1,12,1),$A$2:$A$800,0))-1,""))</f>
        <v/>
      </c>
      <c r="E577" s="115">
        <f>IF(B577="","",IFERROR(B577/INDEX($B$2:$B$800,MATCH(DATE(YEAR(A577)-1,MONTH(A577),1),$A$2:$A$800,0))-1,""))</f>
        <v/>
      </c>
    </row>
    <row r="578">
      <c r="A578" s="117" t="n"/>
      <c r="B578" s="118" t="n"/>
      <c r="C578" s="115">
        <f>IF(OR(B578="",B577=""),"",B578/B577-1)</f>
        <v/>
      </c>
      <c r="D578" s="115">
        <f>IF(B578="","",IFERROR(B578/INDEX($B$2:$B$800,MATCH(DATE(YEAR(A578)-1,12,1),$A$2:$A$800,0))-1,""))</f>
        <v/>
      </c>
      <c r="E578" s="115">
        <f>IF(B578="","",IFERROR(B578/INDEX($B$2:$B$800,MATCH(DATE(YEAR(A578)-1,MONTH(A578),1),$A$2:$A$800,0))-1,""))</f>
        <v/>
      </c>
    </row>
    <row r="579">
      <c r="A579" s="117" t="n"/>
      <c r="B579" s="118" t="n"/>
      <c r="C579" s="115">
        <f>IF(OR(B579="",B578=""),"",B579/B578-1)</f>
        <v/>
      </c>
      <c r="D579" s="115">
        <f>IF(B579="","",IFERROR(B579/INDEX($B$2:$B$800,MATCH(DATE(YEAR(A579)-1,12,1),$A$2:$A$800,0))-1,""))</f>
        <v/>
      </c>
      <c r="E579" s="115">
        <f>IF(B579="","",IFERROR(B579/INDEX($B$2:$B$800,MATCH(DATE(YEAR(A579)-1,MONTH(A579),1),$A$2:$A$800,0))-1,""))</f>
        <v/>
      </c>
    </row>
    <row r="580">
      <c r="A580" s="117" t="n"/>
      <c r="B580" s="118" t="n"/>
      <c r="C580" s="115">
        <f>IF(OR(B580="",B579=""),"",B580/B579-1)</f>
        <v/>
      </c>
      <c r="D580" s="115">
        <f>IF(B580="","",IFERROR(B580/INDEX($B$2:$B$800,MATCH(DATE(YEAR(A580)-1,12,1),$A$2:$A$800,0))-1,""))</f>
        <v/>
      </c>
      <c r="E580" s="115">
        <f>IF(B580="","",IFERROR(B580/INDEX($B$2:$B$800,MATCH(DATE(YEAR(A580)-1,MONTH(A580),1),$A$2:$A$800,0))-1,""))</f>
        <v/>
      </c>
    </row>
    <row r="581">
      <c r="A581" s="117" t="n"/>
      <c r="B581" s="118" t="n"/>
      <c r="C581" s="115">
        <f>IF(OR(B581="",B580=""),"",B581/B580-1)</f>
        <v/>
      </c>
      <c r="D581" s="115">
        <f>IF(B581="","",IFERROR(B581/INDEX($B$2:$B$800,MATCH(DATE(YEAR(A581)-1,12,1),$A$2:$A$800,0))-1,""))</f>
        <v/>
      </c>
      <c r="E581" s="115">
        <f>IF(B581="","",IFERROR(B581/INDEX($B$2:$B$800,MATCH(DATE(YEAR(A581)-1,MONTH(A581),1),$A$2:$A$800,0))-1,""))</f>
        <v/>
      </c>
    </row>
    <row r="582">
      <c r="A582" s="117" t="n"/>
      <c r="B582" s="118" t="n"/>
      <c r="C582" s="115">
        <f>IF(OR(B582="",B581=""),"",B582/B581-1)</f>
        <v/>
      </c>
      <c r="D582" s="115">
        <f>IF(B582="","",IFERROR(B582/INDEX($B$2:$B$800,MATCH(DATE(YEAR(A582)-1,12,1),$A$2:$A$800,0))-1,""))</f>
        <v/>
      </c>
      <c r="E582" s="115">
        <f>IF(B582="","",IFERROR(B582/INDEX($B$2:$B$800,MATCH(DATE(YEAR(A582)-1,MONTH(A582),1),$A$2:$A$800,0))-1,""))</f>
        <v/>
      </c>
    </row>
    <row r="583">
      <c r="A583" s="117" t="n"/>
      <c r="B583" s="118" t="n"/>
      <c r="C583" s="115">
        <f>IF(OR(B583="",B582=""),"",B583/B582-1)</f>
        <v/>
      </c>
      <c r="D583" s="115">
        <f>IF(B583="","",IFERROR(B583/INDEX($B$2:$B$800,MATCH(DATE(YEAR(A583)-1,12,1),$A$2:$A$800,0))-1,""))</f>
        <v/>
      </c>
      <c r="E583" s="115">
        <f>IF(B583="","",IFERROR(B583/INDEX($B$2:$B$800,MATCH(DATE(YEAR(A583)-1,MONTH(A583),1),$A$2:$A$800,0))-1,""))</f>
        <v/>
      </c>
    </row>
    <row r="584">
      <c r="A584" s="117" t="n"/>
      <c r="B584" s="118" t="n"/>
      <c r="C584" s="115">
        <f>IF(OR(B584="",B583=""),"",B584/B583-1)</f>
        <v/>
      </c>
      <c r="D584" s="115">
        <f>IF(B584="","",IFERROR(B584/INDEX($B$2:$B$800,MATCH(DATE(YEAR(A584)-1,12,1),$A$2:$A$800,0))-1,""))</f>
        <v/>
      </c>
      <c r="E584" s="115">
        <f>IF(B584="","",IFERROR(B584/INDEX($B$2:$B$800,MATCH(DATE(YEAR(A584)-1,MONTH(A584),1),$A$2:$A$800,0))-1,""))</f>
        <v/>
      </c>
    </row>
    <row r="585">
      <c r="A585" s="117" t="n"/>
      <c r="B585" s="118" t="n"/>
      <c r="C585" s="115">
        <f>IF(OR(B585="",B584=""),"",B585/B584-1)</f>
        <v/>
      </c>
      <c r="D585" s="115">
        <f>IF(B585="","",IFERROR(B585/INDEX($B$2:$B$800,MATCH(DATE(YEAR(A585)-1,12,1),$A$2:$A$800,0))-1,""))</f>
        <v/>
      </c>
      <c r="E585" s="115">
        <f>IF(B585="","",IFERROR(B585/INDEX($B$2:$B$800,MATCH(DATE(YEAR(A585)-1,MONTH(A585),1),$A$2:$A$800,0))-1,""))</f>
        <v/>
      </c>
    </row>
    <row r="586">
      <c r="A586" s="117" t="n"/>
      <c r="B586" s="118" t="n"/>
      <c r="C586" s="115">
        <f>IF(OR(B586="",B585=""),"",B586/B585-1)</f>
        <v/>
      </c>
      <c r="D586" s="115">
        <f>IF(B586="","",IFERROR(B586/INDEX($B$2:$B$800,MATCH(DATE(YEAR(A586)-1,12,1),$A$2:$A$800,0))-1,""))</f>
        <v/>
      </c>
      <c r="E586" s="115">
        <f>IF(B586="","",IFERROR(B586/INDEX($B$2:$B$800,MATCH(DATE(YEAR(A586)-1,MONTH(A586),1),$A$2:$A$800,0))-1,""))</f>
        <v/>
      </c>
    </row>
    <row r="587">
      <c r="A587" s="117" t="n"/>
      <c r="B587" s="118" t="n"/>
      <c r="C587" s="115">
        <f>IF(OR(B587="",B586=""),"",B587/B586-1)</f>
        <v/>
      </c>
      <c r="D587" s="115">
        <f>IF(B587="","",IFERROR(B587/INDEX($B$2:$B$800,MATCH(DATE(YEAR(A587)-1,12,1),$A$2:$A$800,0))-1,""))</f>
        <v/>
      </c>
      <c r="E587" s="115">
        <f>IF(B587="","",IFERROR(B587/INDEX($B$2:$B$800,MATCH(DATE(YEAR(A587)-1,MONTH(A587),1),$A$2:$A$800,0))-1,""))</f>
        <v/>
      </c>
    </row>
    <row r="588">
      <c r="A588" s="117" t="n"/>
      <c r="B588" s="118" t="n"/>
      <c r="C588" s="115">
        <f>IF(OR(B588="",B587=""),"",B588/B587-1)</f>
        <v/>
      </c>
      <c r="D588" s="115">
        <f>IF(B588="","",IFERROR(B588/INDEX($B$2:$B$800,MATCH(DATE(YEAR(A588)-1,12,1),$A$2:$A$800,0))-1,""))</f>
        <v/>
      </c>
      <c r="E588" s="115">
        <f>IF(B588="","",IFERROR(B588/INDEX($B$2:$B$800,MATCH(DATE(YEAR(A588)-1,MONTH(A588),1),$A$2:$A$800,0))-1,""))</f>
        <v/>
      </c>
    </row>
    <row r="589">
      <c r="A589" s="117" t="n"/>
      <c r="B589" s="118" t="n"/>
      <c r="C589" s="115">
        <f>IF(OR(B589="",B588=""),"",B589/B588-1)</f>
        <v/>
      </c>
      <c r="D589" s="115">
        <f>IF(B589="","",IFERROR(B589/INDEX($B$2:$B$800,MATCH(DATE(YEAR(A589)-1,12,1),$A$2:$A$800,0))-1,""))</f>
        <v/>
      </c>
      <c r="E589" s="115">
        <f>IF(B589="","",IFERROR(B589/INDEX($B$2:$B$800,MATCH(DATE(YEAR(A589)-1,MONTH(A589),1),$A$2:$A$800,0))-1,""))</f>
        <v/>
      </c>
    </row>
    <row r="590">
      <c r="A590" s="117" t="n"/>
      <c r="B590" s="118" t="n"/>
      <c r="C590" s="115">
        <f>IF(OR(B590="",B589=""),"",B590/B589-1)</f>
        <v/>
      </c>
      <c r="D590" s="115">
        <f>IF(B590="","",IFERROR(B590/INDEX($B$2:$B$800,MATCH(DATE(YEAR(A590)-1,12,1),$A$2:$A$800,0))-1,""))</f>
        <v/>
      </c>
      <c r="E590" s="115">
        <f>IF(B590="","",IFERROR(B590/INDEX($B$2:$B$800,MATCH(DATE(YEAR(A590)-1,MONTH(A590),1),$A$2:$A$800,0))-1,""))</f>
        <v/>
      </c>
    </row>
    <row r="591">
      <c r="A591" s="117" t="n"/>
      <c r="B591" s="118" t="n"/>
      <c r="C591" s="115">
        <f>IF(OR(B591="",B590=""),"",B591/B590-1)</f>
        <v/>
      </c>
      <c r="D591" s="115">
        <f>IF(B591="","",IFERROR(B591/INDEX($B$2:$B$800,MATCH(DATE(YEAR(A591)-1,12,1),$A$2:$A$800,0))-1,""))</f>
        <v/>
      </c>
      <c r="E591" s="115">
        <f>IF(B591="","",IFERROR(B591/INDEX($B$2:$B$800,MATCH(DATE(YEAR(A591)-1,MONTH(A591),1),$A$2:$A$800,0))-1,""))</f>
        <v/>
      </c>
    </row>
    <row r="592">
      <c r="A592" s="117" t="n"/>
      <c r="B592" s="118" t="n"/>
      <c r="C592" s="115">
        <f>IF(OR(B592="",B591=""),"",B592/B591-1)</f>
        <v/>
      </c>
      <c r="D592" s="115">
        <f>IF(B592="","",IFERROR(B592/INDEX($B$2:$B$800,MATCH(DATE(YEAR(A592)-1,12,1),$A$2:$A$800,0))-1,""))</f>
        <v/>
      </c>
      <c r="E592" s="115">
        <f>IF(B592="","",IFERROR(B592/INDEX($B$2:$B$800,MATCH(DATE(YEAR(A592)-1,MONTH(A592),1),$A$2:$A$800,0))-1,""))</f>
        <v/>
      </c>
    </row>
    <row r="593">
      <c r="A593" s="117" t="n"/>
      <c r="B593" s="118" t="n"/>
      <c r="C593" s="115">
        <f>IF(OR(B593="",B592=""),"",B593/B592-1)</f>
        <v/>
      </c>
      <c r="D593" s="115">
        <f>IF(B593="","",IFERROR(B593/INDEX($B$2:$B$800,MATCH(DATE(YEAR(A593)-1,12,1),$A$2:$A$800,0))-1,""))</f>
        <v/>
      </c>
      <c r="E593" s="115">
        <f>IF(B593="","",IFERROR(B593/INDEX($B$2:$B$800,MATCH(DATE(YEAR(A593)-1,MONTH(A593),1),$A$2:$A$800,0))-1,""))</f>
        <v/>
      </c>
    </row>
    <row r="594">
      <c r="A594" s="117" t="n"/>
      <c r="B594" s="118" t="n"/>
      <c r="C594" s="115">
        <f>IF(OR(B594="",B593=""),"",B594/B593-1)</f>
        <v/>
      </c>
      <c r="D594" s="115">
        <f>IF(B594="","",IFERROR(B594/INDEX($B$2:$B$800,MATCH(DATE(YEAR(A594)-1,12,1),$A$2:$A$800,0))-1,""))</f>
        <v/>
      </c>
      <c r="E594" s="115">
        <f>IF(B594="","",IFERROR(B594/INDEX($B$2:$B$800,MATCH(DATE(YEAR(A594)-1,MONTH(A594),1),$A$2:$A$800,0))-1,""))</f>
        <v/>
      </c>
    </row>
    <row r="595">
      <c r="A595" s="117" t="n"/>
      <c r="B595" s="118" t="n"/>
      <c r="C595" s="115">
        <f>IF(OR(B595="",B594=""),"",B595/B594-1)</f>
        <v/>
      </c>
      <c r="D595" s="115">
        <f>IF(B595="","",IFERROR(B595/INDEX($B$2:$B$800,MATCH(DATE(YEAR(A595)-1,12,1),$A$2:$A$800,0))-1,""))</f>
        <v/>
      </c>
      <c r="E595" s="115">
        <f>IF(B595="","",IFERROR(B595/INDEX($B$2:$B$800,MATCH(DATE(YEAR(A595)-1,MONTH(A595),1),$A$2:$A$800,0))-1,""))</f>
        <v/>
      </c>
    </row>
    <row r="596">
      <c r="A596" s="117" t="n"/>
      <c r="B596" s="118" t="n"/>
      <c r="C596" s="115">
        <f>IF(OR(B596="",B595=""),"",B596/B595-1)</f>
        <v/>
      </c>
      <c r="D596" s="115">
        <f>IF(B596="","",IFERROR(B596/INDEX($B$2:$B$800,MATCH(DATE(YEAR(A596)-1,12,1),$A$2:$A$800,0))-1,""))</f>
        <v/>
      </c>
      <c r="E596" s="115">
        <f>IF(B596="","",IFERROR(B596/INDEX($B$2:$B$800,MATCH(DATE(YEAR(A596)-1,MONTH(A596),1),$A$2:$A$800,0))-1,""))</f>
        <v/>
      </c>
    </row>
    <row r="597">
      <c r="A597" s="117" t="n"/>
      <c r="B597" s="118" t="n"/>
      <c r="C597" s="115">
        <f>IF(OR(B597="",B596=""),"",B597/B596-1)</f>
        <v/>
      </c>
      <c r="D597" s="115">
        <f>IF(B597="","",IFERROR(B597/INDEX($B$2:$B$800,MATCH(DATE(YEAR(A597)-1,12,1),$A$2:$A$800,0))-1,""))</f>
        <v/>
      </c>
      <c r="E597" s="115">
        <f>IF(B597="","",IFERROR(B597/INDEX($B$2:$B$800,MATCH(DATE(YEAR(A597)-1,MONTH(A597),1),$A$2:$A$800,0))-1,""))</f>
        <v/>
      </c>
    </row>
    <row r="598">
      <c r="A598" s="117" t="n"/>
      <c r="B598" s="118" t="n"/>
      <c r="C598" s="115">
        <f>IF(OR(B598="",B597=""),"",B598/B597-1)</f>
        <v/>
      </c>
      <c r="D598" s="115">
        <f>IF(B598="","",IFERROR(B598/INDEX($B$2:$B$800,MATCH(DATE(YEAR(A598)-1,12,1),$A$2:$A$800,0))-1,""))</f>
        <v/>
      </c>
      <c r="E598" s="115">
        <f>IF(B598="","",IFERROR(B598/INDEX($B$2:$B$800,MATCH(DATE(YEAR(A598)-1,MONTH(A598),1),$A$2:$A$800,0))-1,""))</f>
        <v/>
      </c>
    </row>
    <row r="599">
      <c r="A599" s="117" t="n"/>
      <c r="B599" s="118" t="n"/>
      <c r="C599" s="115">
        <f>IF(OR(B599="",B598=""),"",B599/B598-1)</f>
        <v/>
      </c>
      <c r="D599" s="115">
        <f>IF(B599="","",IFERROR(B599/INDEX($B$2:$B$800,MATCH(DATE(YEAR(A599)-1,12,1),$A$2:$A$800,0))-1,""))</f>
        <v/>
      </c>
      <c r="E599" s="115">
        <f>IF(B599="","",IFERROR(B599/INDEX($B$2:$B$800,MATCH(DATE(YEAR(A599)-1,MONTH(A599),1),$A$2:$A$800,0))-1,""))</f>
        <v/>
      </c>
    </row>
    <row r="600">
      <c r="A600" s="117" t="n"/>
      <c r="B600" s="118" t="n"/>
      <c r="C600" s="115">
        <f>IF(OR(B600="",B599=""),"",B600/B599-1)</f>
        <v/>
      </c>
      <c r="D600" s="115">
        <f>IF(B600="","",IFERROR(B600/INDEX($B$2:$B$800,MATCH(DATE(YEAR(A600)-1,12,1),$A$2:$A$800,0))-1,""))</f>
        <v/>
      </c>
      <c r="E600" s="115">
        <f>IF(B600="","",IFERROR(B600/INDEX($B$2:$B$800,MATCH(DATE(YEAR(A600)-1,MONTH(A600),1),$A$2:$A$800,0))-1,""))</f>
        <v/>
      </c>
    </row>
    <row r="601">
      <c r="A601" s="117" t="n"/>
      <c r="B601" s="118" t="n"/>
      <c r="C601" s="115">
        <f>IF(OR(B601="",B600=""),"",B601/B600-1)</f>
        <v/>
      </c>
      <c r="D601" s="115">
        <f>IF(B601="","",IFERROR(B601/INDEX($B$2:$B$800,MATCH(DATE(YEAR(A601)-1,12,1),$A$2:$A$800,0))-1,""))</f>
        <v/>
      </c>
      <c r="E601" s="115">
        <f>IF(B601="","",IFERROR(B601/INDEX($B$2:$B$800,MATCH(DATE(YEAR(A601)-1,MONTH(A601),1),$A$2:$A$800,0))-1,""))</f>
        <v/>
      </c>
    </row>
    <row r="602">
      <c r="A602" s="117" t="n"/>
      <c r="B602" s="118" t="n"/>
      <c r="C602" s="115">
        <f>IF(OR(B602="",B601=""),"",B602/B601-1)</f>
        <v/>
      </c>
      <c r="D602" s="115">
        <f>IF(B602="","",IFERROR(B602/INDEX($B$2:$B$800,MATCH(DATE(YEAR(A602)-1,12,1),$A$2:$A$800,0))-1,""))</f>
        <v/>
      </c>
      <c r="E602" s="115">
        <f>IF(B602="","",IFERROR(B602/INDEX($B$2:$B$800,MATCH(DATE(YEAR(A602)-1,MONTH(A602),1),$A$2:$A$800,0))-1,""))</f>
        <v/>
      </c>
    </row>
    <row r="603">
      <c r="A603" s="117" t="n"/>
      <c r="B603" s="118" t="n"/>
      <c r="C603" s="115">
        <f>IF(OR(B603="",B602=""),"",B603/B602-1)</f>
        <v/>
      </c>
      <c r="D603" s="115">
        <f>IF(B603="","",IFERROR(B603/INDEX($B$2:$B$800,MATCH(DATE(YEAR(A603)-1,12,1),$A$2:$A$800,0))-1,""))</f>
        <v/>
      </c>
      <c r="E603" s="115">
        <f>IF(B603="","",IFERROR(B603/INDEX($B$2:$B$800,MATCH(DATE(YEAR(A603)-1,MONTH(A603),1),$A$2:$A$800,0))-1,""))</f>
        <v/>
      </c>
    </row>
    <row r="604">
      <c r="A604" s="117" t="n"/>
      <c r="B604" s="118" t="n"/>
      <c r="C604" s="115">
        <f>IF(OR(B604="",B603=""),"",B604/B603-1)</f>
        <v/>
      </c>
      <c r="D604" s="115">
        <f>IF(B604="","",IFERROR(B604/INDEX($B$2:$B$800,MATCH(DATE(YEAR(A604)-1,12,1),$A$2:$A$800,0))-1,""))</f>
        <v/>
      </c>
      <c r="E604" s="115">
        <f>IF(B604="","",IFERROR(B604/INDEX($B$2:$B$800,MATCH(DATE(YEAR(A604)-1,MONTH(A604),1),$A$2:$A$800,0))-1,""))</f>
        <v/>
      </c>
    </row>
    <row r="605">
      <c r="A605" s="117" t="n"/>
      <c r="B605" s="118" t="n"/>
      <c r="C605" s="115">
        <f>IF(OR(B605="",B604=""),"",B605/B604-1)</f>
        <v/>
      </c>
      <c r="D605" s="115">
        <f>IF(B605="","",IFERROR(B605/INDEX($B$2:$B$800,MATCH(DATE(YEAR(A605)-1,12,1),$A$2:$A$800,0))-1,""))</f>
        <v/>
      </c>
      <c r="E605" s="115">
        <f>IF(B605="","",IFERROR(B605/INDEX($B$2:$B$800,MATCH(DATE(YEAR(A605)-1,MONTH(A605),1),$A$2:$A$800,0))-1,""))</f>
        <v/>
      </c>
    </row>
    <row r="606">
      <c r="A606" s="117" t="n"/>
      <c r="B606" s="118" t="n"/>
      <c r="C606" s="115">
        <f>IF(OR(B606="",B605=""),"",B606/B605-1)</f>
        <v/>
      </c>
      <c r="D606" s="115">
        <f>IF(B606="","",IFERROR(B606/INDEX($B$2:$B$800,MATCH(DATE(YEAR(A606)-1,12,1),$A$2:$A$800,0))-1,""))</f>
        <v/>
      </c>
      <c r="E606" s="115">
        <f>IF(B606="","",IFERROR(B606/INDEX($B$2:$B$800,MATCH(DATE(YEAR(A606)-1,MONTH(A606),1),$A$2:$A$800,0))-1,""))</f>
        <v/>
      </c>
    </row>
    <row r="607">
      <c r="A607" s="117" t="n"/>
      <c r="B607" s="118" t="n"/>
      <c r="C607" s="115">
        <f>IF(OR(B607="",B606=""),"",B607/B606-1)</f>
        <v/>
      </c>
      <c r="D607" s="115">
        <f>IF(B607="","",IFERROR(B607/INDEX($B$2:$B$800,MATCH(DATE(YEAR(A607)-1,12,1),$A$2:$A$800,0))-1,""))</f>
        <v/>
      </c>
      <c r="E607" s="115">
        <f>IF(B607="","",IFERROR(B607/INDEX($B$2:$B$800,MATCH(DATE(YEAR(A607)-1,MONTH(A607),1),$A$2:$A$800,0))-1,""))</f>
        <v/>
      </c>
    </row>
    <row r="608">
      <c r="A608" s="117" t="n"/>
      <c r="B608" s="118" t="n"/>
      <c r="C608" s="115">
        <f>IF(OR(B608="",B607=""),"",B608/B607-1)</f>
        <v/>
      </c>
      <c r="D608" s="115">
        <f>IF(B608="","",IFERROR(B608/INDEX($B$2:$B$800,MATCH(DATE(YEAR(A608)-1,12,1),$A$2:$A$800,0))-1,""))</f>
        <v/>
      </c>
      <c r="E608" s="115">
        <f>IF(B608="","",IFERROR(B608/INDEX($B$2:$B$800,MATCH(DATE(YEAR(A608)-1,MONTH(A608),1),$A$2:$A$800,0))-1,""))</f>
        <v/>
      </c>
    </row>
    <row r="609">
      <c r="A609" s="117" t="n"/>
      <c r="B609" s="118" t="n"/>
      <c r="C609" s="115">
        <f>IF(OR(B609="",B608=""),"",B609/B608-1)</f>
        <v/>
      </c>
      <c r="D609" s="115">
        <f>IF(B609="","",IFERROR(B609/INDEX($B$2:$B$800,MATCH(DATE(YEAR(A609)-1,12,1),$A$2:$A$800,0))-1,""))</f>
        <v/>
      </c>
      <c r="E609" s="115">
        <f>IF(B609="","",IFERROR(B609/INDEX($B$2:$B$800,MATCH(DATE(YEAR(A609)-1,MONTH(A609),1),$A$2:$A$800,0))-1,""))</f>
        <v/>
      </c>
    </row>
    <row r="610">
      <c r="A610" s="117" t="n"/>
      <c r="B610" s="118" t="n"/>
      <c r="C610" s="115">
        <f>IF(OR(B610="",B609=""),"",B610/B609-1)</f>
        <v/>
      </c>
      <c r="D610" s="115">
        <f>IF(B610="","",IFERROR(B610/INDEX($B$2:$B$800,MATCH(DATE(YEAR(A610)-1,12,1),$A$2:$A$800,0))-1,""))</f>
        <v/>
      </c>
      <c r="E610" s="115">
        <f>IF(B610="","",IFERROR(B610/INDEX($B$2:$B$800,MATCH(DATE(YEAR(A610)-1,MONTH(A610),1),$A$2:$A$800,0))-1,""))</f>
        <v/>
      </c>
    </row>
    <row r="611">
      <c r="A611" s="117" t="n"/>
      <c r="B611" s="118" t="n"/>
      <c r="C611" s="115">
        <f>IF(OR(B611="",B610=""),"",B611/B610-1)</f>
        <v/>
      </c>
      <c r="D611" s="115">
        <f>IF(B611="","",IFERROR(B611/INDEX($B$2:$B$800,MATCH(DATE(YEAR(A611)-1,12,1),$A$2:$A$800,0))-1,""))</f>
        <v/>
      </c>
      <c r="E611" s="115">
        <f>IF(B611="","",IFERROR(B611/INDEX($B$2:$B$800,MATCH(DATE(YEAR(A611)-1,MONTH(A611),1),$A$2:$A$800,0))-1,""))</f>
        <v/>
      </c>
    </row>
    <row r="612">
      <c r="A612" s="117" t="n"/>
      <c r="B612" s="118" t="n"/>
      <c r="C612" s="115">
        <f>IF(OR(B612="",B611=""),"",B612/B611-1)</f>
        <v/>
      </c>
      <c r="D612" s="115">
        <f>IF(B612="","",IFERROR(B612/INDEX($B$2:$B$800,MATCH(DATE(YEAR(A612)-1,12,1),$A$2:$A$800,0))-1,""))</f>
        <v/>
      </c>
      <c r="E612" s="115">
        <f>IF(B612="","",IFERROR(B612/INDEX($B$2:$B$800,MATCH(DATE(YEAR(A612)-1,MONTH(A612),1),$A$2:$A$800,0))-1,""))</f>
        <v/>
      </c>
    </row>
    <row r="613">
      <c r="A613" s="117" t="n"/>
      <c r="B613" s="118" t="n"/>
      <c r="C613" s="115">
        <f>IF(OR(B613="",B612=""),"",B613/B612-1)</f>
        <v/>
      </c>
      <c r="D613" s="115">
        <f>IF(B613="","",IFERROR(B613/INDEX($B$2:$B$800,MATCH(DATE(YEAR(A613)-1,12,1),$A$2:$A$800,0))-1,""))</f>
        <v/>
      </c>
      <c r="E613" s="115">
        <f>IF(B613="","",IFERROR(B613/INDEX($B$2:$B$800,MATCH(DATE(YEAR(A613)-1,MONTH(A613),1),$A$2:$A$800,0))-1,""))</f>
        <v/>
      </c>
    </row>
    <row r="614">
      <c r="A614" s="117" t="n"/>
      <c r="B614" s="118" t="n"/>
      <c r="C614" s="115">
        <f>IF(OR(B614="",B613=""),"",B614/B613-1)</f>
        <v/>
      </c>
      <c r="D614" s="115">
        <f>IF(B614="","",IFERROR(B614/INDEX($B$2:$B$800,MATCH(DATE(YEAR(A614)-1,12,1),$A$2:$A$800,0))-1,""))</f>
        <v/>
      </c>
      <c r="E614" s="115">
        <f>IF(B614="","",IFERROR(B614/INDEX($B$2:$B$800,MATCH(DATE(YEAR(A614)-1,MONTH(A614),1),$A$2:$A$800,0))-1,""))</f>
        <v/>
      </c>
    </row>
    <row r="615">
      <c r="A615" s="117" t="n"/>
      <c r="B615" s="118" t="n"/>
      <c r="C615" s="115">
        <f>IF(OR(B615="",B614=""),"",B615/B614-1)</f>
        <v/>
      </c>
      <c r="D615" s="115">
        <f>IF(B615="","",IFERROR(B615/INDEX($B$2:$B$800,MATCH(DATE(YEAR(A615)-1,12,1),$A$2:$A$800,0))-1,""))</f>
        <v/>
      </c>
      <c r="E615" s="115">
        <f>IF(B615="","",IFERROR(B615/INDEX($B$2:$B$800,MATCH(DATE(YEAR(A615)-1,MONTH(A615),1),$A$2:$A$800,0))-1,""))</f>
        <v/>
      </c>
    </row>
    <row r="616">
      <c r="A616" s="117" t="n"/>
      <c r="B616" s="118" t="n"/>
      <c r="C616" s="115">
        <f>IF(OR(B616="",B615=""),"",B616/B615-1)</f>
        <v/>
      </c>
      <c r="D616" s="115">
        <f>IF(B616="","",IFERROR(B616/INDEX($B$2:$B$800,MATCH(DATE(YEAR(A616)-1,12,1),$A$2:$A$800,0))-1,""))</f>
        <v/>
      </c>
      <c r="E616" s="115">
        <f>IF(B616="","",IFERROR(B616/INDEX($B$2:$B$800,MATCH(DATE(YEAR(A616)-1,MONTH(A616),1),$A$2:$A$800,0))-1,""))</f>
        <v/>
      </c>
    </row>
    <row r="617">
      <c r="A617" s="117" t="n"/>
      <c r="B617" s="118" t="n"/>
      <c r="C617" s="115">
        <f>IF(OR(B617="",B616=""),"",B617/B616-1)</f>
        <v/>
      </c>
      <c r="D617" s="115">
        <f>IF(B617="","",IFERROR(B617/INDEX($B$2:$B$800,MATCH(DATE(YEAR(A617)-1,12,1),$A$2:$A$800,0))-1,""))</f>
        <v/>
      </c>
      <c r="E617" s="115">
        <f>IF(B617="","",IFERROR(B617/INDEX($B$2:$B$800,MATCH(DATE(YEAR(A617)-1,MONTH(A617),1),$A$2:$A$800,0))-1,""))</f>
        <v/>
      </c>
    </row>
    <row r="618">
      <c r="A618" s="117" t="n"/>
      <c r="B618" s="118" t="n"/>
      <c r="C618" s="115">
        <f>IF(OR(B618="",B617=""),"",B618/B617-1)</f>
        <v/>
      </c>
      <c r="D618" s="115">
        <f>IF(B618="","",IFERROR(B618/INDEX($B$2:$B$800,MATCH(DATE(YEAR(A618)-1,12,1),$A$2:$A$800,0))-1,""))</f>
        <v/>
      </c>
      <c r="E618" s="115">
        <f>IF(B618="","",IFERROR(B618/INDEX($B$2:$B$800,MATCH(DATE(YEAR(A618)-1,MONTH(A618),1),$A$2:$A$800,0))-1,""))</f>
        <v/>
      </c>
    </row>
    <row r="619">
      <c r="A619" s="117" t="n"/>
      <c r="B619" s="118" t="n"/>
      <c r="C619" s="115">
        <f>IF(OR(B619="",B618=""),"",B619/B618-1)</f>
        <v/>
      </c>
      <c r="D619" s="115">
        <f>IF(B619="","",IFERROR(B619/INDEX($B$2:$B$800,MATCH(DATE(YEAR(A619)-1,12,1),$A$2:$A$800,0))-1,""))</f>
        <v/>
      </c>
      <c r="E619" s="115">
        <f>IF(B619="","",IFERROR(B619/INDEX($B$2:$B$800,MATCH(DATE(YEAR(A619)-1,MONTH(A619),1),$A$2:$A$800,0))-1,""))</f>
        <v/>
      </c>
    </row>
    <row r="620">
      <c r="A620" s="117" t="n"/>
      <c r="B620" s="118" t="n"/>
      <c r="C620" s="115">
        <f>IF(OR(B620="",B619=""),"",B620/B619-1)</f>
        <v/>
      </c>
      <c r="D620" s="115">
        <f>IF(B620="","",IFERROR(B620/INDEX($B$2:$B$800,MATCH(DATE(YEAR(A620)-1,12,1),$A$2:$A$800,0))-1,""))</f>
        <v/>
      </c>
      <c r="E620" s="115">
        <f>IF(B620="","",IFERROR(B620/INDEX($B$2:$B$800,MATCH(DATE(YEAR(A620)-1,MONTH(A620),1),$A$2:$A$800,0))-1,""))</f>
        <v/>
      </c>
    </row>
    <row r="621">
      <c r="A621" s="117" t="n"/>
      <c r="B621" s="118" t="n"/>
      <c r="C621" s="115">
        <f>IF(OR(B621="",B620=""),"",B621/B620-1)</f>
        <v/>
      </c>
      <c r="D621" s="115">
        <f>IF(B621="","",IFERROR(B621/INDEX($B$2:$B$800,MATCH(DATE(YEAR(A621)-1,12,1),$A$2:$A$800,0))-1,""))</f>
        <v/>
      </c>
      <c r="E621" s="115">
        <f>IF(B621="","",IFERROR(B621/INDEX($B$2:$B$800,MATCH(DATE(YEAR(A621)-1,MONTH(A621),1),$A$2:$A$800,0))-1,""))</f>
        <v/>
      </c>
    </row>
    <row r="622">
      <c r="A622" s="117" t="n"/>
      <c r="B622" s="118" t="n"/>
      <c r="C622" s="115">
        <f>IF(OR(B622="",B621=""),"",B622/B621-1)</f>
        <v/>
      </c>
      <c r="D622" s="115">
        <f>IF(B622="","",IFERROR(B622/INDEX($B$2:$B$800,MATCH(DATE(YEAR(A622)-1,12,1),$A$2:$A$800,0))-1,""))</f>
        <v/>
      </c>
      <c r="E622" s="115">
        <f>IF(B622="","",IFERROR(B622/INDEX($B$2:$B$800,MATCH(DATE(YEAR(A622)-1,MONTH(A622),1),$A$2:$A$800,0))-1,""))</f>
        <v/>
      </c>
    </row>
    <row r="623">
      <c r="A623" s="117" t="n"/>
      <c r="B623" s="118" t="n"/>
      <c r="C623" s="115">
        <f>IF(OR(B623="",B622=""),"",B623/B622-1)</f>
        <v/>
      </c>
      <c r="D623" s="115">
        <f>IF(B623="","",IFERROR(B623/INDEX($B$2:$B$800,MATCH(DATE(YEAR(A623)-1,12,1),$A$2:$A$800,0))-1,""))</f>
        <v/>
      </c>
      <c r="E623" s="115">
        <f>IF(B623="","",IFERROR(B623/INDEX($B$2:$B$800,MATCH(DATE(YEAR(A623)-1,MONTH(A623),1),$A$2:$A$800,0))-1,""))</f>
        <v/>
      </c>
    </row>
    <row r="624">
      <c r="A624" s="117" t="n"/>
      <c r="B624" s="118" t="n"/>
      <c r="C624" s="115">
        <f>IF(OR(B624="",B623=""),"",B624/B623-1)</f>
        <v/>
      </c>
      <c r="D624" s="115">
        <f>IF(B624="","",IFERROR(B624/INDEX($B$2:$B$800,MATCH(DATE(YEAR(A624)-1,12,1),$A$2:$A$800,0))-1,""))</f>
        <v/>
      </c>
      <c r="E624" s="115">
        <f>IF(B624="","",IFERROR(B624/INDEX($B$2:$B$800,MATCH(DATE(YEAR(A624)-1,MONTH(A624),1),$A$2:$A$800,0))-1,""))</f>
        <v/>
      </c>
    </row>
    <row r="625">
      <c r="A625" s="117" t="n"/>
      <c r="B625" s="118" t="n"/>
      <c r="C625" s="115">
        <f>IF(OR(B625="",B624=""),"",B625/B624-1)</f>
        <v/>
      </c>
      <c r="D625" s="115">
        <f>IF(B625="","",IFERROR(B625/INDEX($B$2:$B$800,MATCH(DATE(YEAR(A625)-1,12,1),$A$2:$A$800,0))-1,""))</f>
        <v/>
      </c>
      <c r="E625" s="115">
        <f>IF(B625="","",IFERROR(B625/INDEX($B$2:$B$800,MATCH(DATE(YEAR(A625)-1,MONTH(A625),1),$A$2:$A$800,0))-1,""))</f>
        <v/>
      </c>
    </row>
    <row r="626">
      <c r="A626" s="117" t="n"/>
      <c r="B626" s="118" t="n"/>
      <c r="C626" s="115">
        <f>IF(OR(B626="",B625=""),"",B626/B625-1)</f>
        <v/>
      </c>
      <c r="D626" s="115">
        <f>IF(B626="","",IFERROR(B626/INDEX($B$2:$B$800,MATCH(DATE(YEAR(A626)-1,12,1),$A$2:$A$800,0))-1,""))</f>
        <v/>
      </c>
      <c r="E626" s="115">
        <f>IF(B626="","",IFERROR(B626/INDEX($B$2:$B$800,MATCH(DATE(YEAR(A626)-1,MONTH(A626),1),$A$2:$A$800,0))-1,""))</f>
        <v/>
      </c>
    </row>
    <row r="627">
      <c r="A627" s="117" t="n"/>
      <c r="B627" s="118" t="n"/>
      <c r="C627" s="115">
        <f>IF(OR(B627="",B626=""),"",B627/B626-1)</f>
        <v/>
      </c>
      <c r="D627" s="115">
        <f>IF(B627="","",IFERROR(B627/INDEX($B$2:$B$800,MATCH(DATE(YEAR(A627)-1,12,1),$A$2:$A$800,0))-1,""))</f>
        <v/>
      </c>
      <c r="E627" s="115">
        <f>IF(B627="","",IFERROR(B627/INDEX($B$2:$B$800,MATCH(DATE(YEAR(A627)-1,MONTH(A627),1),$A$2:$A$800,0))-1,""))</f>
        <v/>
      </c>
    </row>
    <row r="628">
      <c r="A628" s="117" t="n"/>
      <c r="B628" s="118" t="n"/>
      <c r="C628" s="115">
        <f>IF(OR(B628="",B627=""),"",B628/B627-1)</f>
        <v/>
      </c>
      <c r="D628" s="115">
        <f>IF(B628="","",IFERROR(B628/INDEX($B$2:$B$800,MATCH(DATE(YEAR(A628)-1,12,1),$A$2:$A$800,0))-1,""))</f>
        <v/>
      </c>
      <c r="E628" s="115">
        <f>IF(B628="","",IFERROR(B628/INDEX($B$2:$B$800,MATCH(DATE(YEAR(A628)-1,MONTH(A628),1),$A$2:$A$800,0))-1,""))</f>
        <v/>
      </c>
    </row>
    <row r="629">
      <c r="A629" s="117" t="n"/>
      <c r="B629" s="118" t="n"/>
      <c r="C629" s="115">
        <f>IF(OR(B629="",B628=""),"",B629/B628-1)</f>
        <v/>
      </c>
      <c r="D629" s="115">
        <f>IF(B629="","",IFERROR(B629/INDEX($B$2:$B$800,MATCH(DATE(YEAR(A629)-1,12,1),$A$2:$A$800,0))-1,""))</f>
        <v/>
      </c>
      <c r="E629" s="115">
        <f>IF(B629="","",IFERROR(B629/INDEX($B$2:$B$800,MATCH(DATE(YEAR(A629)-1,MONTH(A629),1),$A$2:$A$800,0))-1,""))</f>
        <v/>
      </c>
    </row>
    <row r="630">
      <c r="A630" s="117" t="n"/>
      <c r="B630" s="118" t="n"/>
      <c r="C630" s="115">
        <f>IF(OR(B630="",B629=""),"",B630/B629-1)</f>
        <v/>
      </c>
      <c r="D630" s="115">
        <f>IF(B630="","",IFERROR(B630/INDEX($B$2:$B$800,MATCH(DATE(YEAR(A630)-1,12,1),$A$2:$A$800,0))-1,""))</f>
        <v/>
      </c>
      <c r="E630" s="115">
        <f>IF(B630="","",IFERROR(B630/INDEX($B$2:$B$800,MATCH(DATE(YEAR(A630)-1,MONTH(A630),1),$A$2:$A$800,0))-1,""))</f>
        <v/>
      </c>
    </row>
    <row r="631">
      <c r="A631" s="117" t="n"/>
      <c r="B631" s="118" t="n"/>
      <c r="C631" s="115">
        <f>IF(OR(B631="",B630=""),"",B631/B630-1)</f>
        <v/>
      </c>
      <c r="D631" s="115">
        <f>IF(B631="","",IFERROR(B631/INDEX($B$2:$B$800,MATCH(DATE(YEAR(A631)-1,12,1),$A$2:$A$800,0))-1,""))</f>
        <v/>
      </c>
      <c r="E631" s="115">
        <f>IF(B631="","",IFERROR(B631/INDEX($B$2:$B$800,MATCH(DATE(YEAR(A631)-1,MONTH(A631),1),$A$2:$A$800,0))-1,""))</f>
        <v/>
      </c>
    </row>
    <row r="632">
      <c r="A632" s="117" t="n"/>
      <c r="B632" s="118" t="n"/>
      <c r="C632" s="115">
        <f>IF(OR(B632="",B631=""),"",B632/B631-1)</f>
        <v/>
      </c>
      <c r="D632" s="115">
        <f>IF(B632="","",IFERROR(B632/INDEX($B$2:$B$800,MATCH(DATE(YEAR(A632)-1,12,1),$A$2:$A$800,0))-1,""))</f>
        <v/>
      </c>
      <c r="E632" s="115">
        <f>IF(B632="","",IFERROR(B632/INDEX($B$2:$B$800,MATCH(DATE(YEAR(A632)-1,MONTH(A632),1),$A$2:$A$800,0))-1,""))</f>
        <v/>
      </c>
    </row>
    <row r="633">
      <c r="A633" s="117" t="n"/>
      <c r="B633" s="118" t="n"/>
      <c r="C633" s="115">
        <f>IF(OR(B633="",B632=""),"",B633/B632-1)</f>
        <v/>
      </c>
      <c r="D633" s="115">
        <f>IF(B633="","",IFERROR(B633/INDEX($B$2:$B$800,MATCH(DATE(YEAR(A633)-1,12,1),$A$2:$A$800,0))-1,""))</f>
        <v/>
      </c>
      <c r="E633" s="115">
        <f>IF(B633="","",IFERROR(B633/INDEX($B$2:$B$800,MATCH(DATE(YEAR(A633)-1,MONTH(A633),1),$A$2:$A$800,0))-1,""))</f>
        <v/>
      </c>
    </row>
    <row r="634">
      <c r="A634" s="117" t="n"/>
      <c r="B634" s="118" t="n"/>
      <c r="C634" s="115">
        <f>IF(OR(B634="",B633=""),"",B634/B633-1)</f>
        <v/>
      </c>
      <c r="D634" s="115">
        <f>IF(B634="","",IFERROR(B634/INDEX($B$2:$B$800,MATCH(DATE(YEAR(A634)-1,12,1),$A$2:$A$800,0))-1,""))</f>
        <v/>
      </c>
      <c r="E634" s="115">
        <f>IF(B634="","",IFERROR(B634/INDEX($B$2:$B$800,MATCH(DATE(YEAR(A634)-1,MONTH(A634),1),$A$2:$A$800,0))-1,""))</f>
        <v/>
      </c>
    </row>
    <row r="635">
      <c r="A635" s="117" t="n"/>
      <c r="B635" s="118" t="n"/>
      <c r="C635" s="115">
        <f>IF(OR(B635="",B634=""),"",B635/B634-1)</f>
        <v/>
      </c>
      <c r="D635" s="115">
        <f>IF(B635="","",IFERROR(B635/INDEX($B$2:$B$800,MATCH(DATE(YEAR(A635)-1,12,1),$A$2:$A$800,0))-1,""))</f>
        <v/>
      </c>
      <c r="E635" s="115">
        <f>IF(B635="","",IFERROR(B635/INDEX($B$2:$B$800,MATCH(DATE(YEAR(A635)-1,MONTH(A635),1),$A$2:$A$800,0))-1,""))</f>
        <v/>
      </c>
    </row>
    <row r="636">
      <c r="A636" s="117" t="n"/>
      <c r="B636" s="118" t="n"/>
      <c r="C636" s="115">
        <f>IF(OR(B636="",B635=""),"",B636/B635-1)</f>
        <v/>
      </c>
      <c r="D636" s="115">
        <f>IF(B636="","",IFERROR(B636/INDEX($B$2:$B$800,MATCH(DATE(YEAR(A636)-1,12,1),$A$2:$A$800,0))-1,""))</f>
        <v/>
      </c>
      <c r="E636" s="115">
        <f>IF(B636="","",IFERROR(B636/INDEX($B$2:$B$800,MATCH(DATE(YEAR(A636)-1,MONTH(A636),1),$A$2:$A$800,0))-1,""))</f>
        <v/>
      </c>
    </row>
    <row r="637">
      <c r="A637" s="117" t="n"/>
      <c r="B637" s="118" t="n"/>
      <c r="C637" s="115">
        <f>IF(OR(B637="",B636=""),"",B637/B636-1)</f>
        <v/>
      </c>
      <c r="D637" s="115">
        <f>IF(B637="","",IFERROR(B637/INDEX($B$2:$B$800,MATCH(DATE(YEAR(A637)-1,12,1),$A$2:$A$800,0))-1,""))</f>
        <v/>
      </c>
      <c r="E637" s="115">
        <f>IF(B637="","",IFERROR(B637/INDEX($B$2:$B$800,MATCH(DATE(YEAR(A637)-1,MONTH(A637),1),$A$2:$A$800,0))-1,""))</f>
        <v/>
      </c>
    </row>
    <row r="638">
      <c r="A638" s="117" t="n"/>
      <c r="B638" s="118" t="n"/>
      <c r="C638" s="115">
        <f>IF(OR(B638="",B637=""),"",B638/B637-1)</f>
        <v/>
      </c>
      <c r="D638" s="115">
        <f>IF(B638="","",IFERROR(B638/INDEX($B$2:$B$800,MATCH(DATE(YEAR(A638)-1,12,1),$A$2:$A$800,0))-1,""))</f>
        <v/>
      </c>
      <c r="E638" s="115">
        <f>IF(B638="","",IFERROR(B638/INDEX($B$2:$B$800,MATCH(DATE(YEAR(A638)-1,MONTH(A638),1),$A$2:$A$800,0))-1,""))</f>
        <v/>
      </c>
    </row>
    <row r="639">
      <c r="A639" s="117" t="n"/>
      <c r="B639" s="118" t="n"/>
      <c r="C639" s="115">
        <f>IF(OR(B639="",B638=""),"",B639/B638-1)</f>
        <v/>
      </c>
      <c r="D639" s="115">
        <f>IF(B639="","",IFERROR(B639/INDEX($B$2:$B$800,MATCH(DATE(YEAR(A639)-1,12,1),$A$2:$A$800,0))-1,""))</f>
        <v/>
      </c>
      <c r="E639" s="115">
        <f>IF(B639="","",IFERROR(B639/INDEX($B$2:$B$800,MATCH(DATE(YEAR(A639)-1,MONTH(A639),1),$A$2:$A$800,0))-1,""))</f>
        <v/>
      </c>
    </row>
    <row r="640">
      <c r="A640" s="117" t="n"/>
      <c r="B640" s="118" t="n"/>
      <c r="C640" s="115">
        <f>IF(OR(B640="",B639=""),"",B640/B639-1)</f>
        <v/>
      </c>
      <c r="D640" s="115">
        <f>IF(B640="","",IFERROR(B640/INDEX($B$2:$B$800,MATCH(DATE(YEAR(A640)-1,12,1),$A$2:$A$800,0))-1,""))</f>
        <v/>
      </c>
      <c r="E640" s="115">
        <f>IF(B640="","",IFERROR(B640/INDEX($B$2:$B$800,MATCH(DATE(YEAR(A640)-1,MONTH(A640),1),$A$2:$A$800,0))-1,""))</f>
        <v/>
      </c>
    </row>
    <row r="641">
      <c r="A641" s="117" t="n"/>
      <c r="B641" s="118" t="n"/>
      <c r="C641" s="115">
        <f>IF(OR(B641="",B640=""),"",B641/B640-1)</f>
        <v/>
      </c>
      <c r="D641" s="115">
        <f>IF(B641="","",IFERROR(B641/INDEX($B$2:$B$800,MATCH(DATE(YEAR(A641)-1,12,1),$A$2:$A$800,0))-1,""))</f>
        <v/>
      </c>
      <c r="E641" s="115">
        <f>IF(B641="","",IFERROR(B641/INDEX($B$2:$B$800,MATCH(DATE(YEAR(A641)-1,MONTH(A641),1),$A$2:$A$800,0))-1,""))</f>
        <v/>
      </c>
    </row>
    <row r="642">
      <c r="A642" s="117" t="n"/>
      <c r="B642" s="118" t="n"/>
      <c r="C642" s="115">
        <f>IF(OR(B642="",B641=""),"",B642/B641-1)</f>
        <v/>
      </c>
      <c r="D642" s="115">
        <f>IF(B642="","",IFERROR(B642/INDEX($B$2:$B$800,MATCH(DATE(YEAR(A642)-1,12,1),$A$2:$A$800,0))-1,""))</f>
        <v/>
      </c>
      <c r="E642" s="115">
        <f>IF(B642="","",IFERROR(B642/INDEX($B$2:$B$800,MATCH(DATE(YEAR(A642)-1,MONTH(A642),1),$A$2:$A$800,0))-1,""))</f>
        <v/>
      </c>
    </row>
    <row r="643">
      <c r="A643" s="117" t="n"/>
      <c r="B643" s="118" t="n"/>
      <c r="C643" s="115">
        <f>IF(OR(B643="",B642=""),"",B643/B642-1)</f>
        <v/>
      </c>
      <c r="D643" s="115">
        <f>IF(B643="","",IFERROR(B643/INDEX($B$2:$B$800,MATCH(DATE(YEAR(A643)-1,12,1),$A$2:$A$800,0))-1,""))</f>
        <v/>
      </c>
      <c r="E643" s="115">
        <f>IF(B643="","",IFERROR(B643/INDEX($B$2:$B$800,MATCH(DATE(YEAR(A643)-1,MONTH(A643),1),$A$2:$A$800,0))-1,""))</f>
        <v/>
      </c>
    </row>
    <row r="644">
      <c r="A644" s="117" t="n"/>
      <c r="B644" s="118" t="n"/>
      <c r="C644" s="115">
        <f>IF(OR(B644="",B643=""),"",B644/B643-1)</f>
        <v/>
      </c>
      <c r="D644" s="115">
        <f>IF(B644="","",IFERROR(B644/INDEX($B$2:$B$800,MATCH(DATE(YEAR(A644)-1,12,1),$A$2:$A$800,0))-1,""))</f>
        <v/>
      </c>
      <c r="E644" s="115">
        <f>IF(B644="","",IFERROR(B644/INDEX($B$2:$B$800,MATCH(DATE(YEAR(A644)-1,MONTH(A644),1),$A$2:$A$800,0))-1,""))</f>
        <v/>
      </c>
    </row>
    <row r="645">
      <c r="A645" s="117" t="n"/>
      <c r="B645" s="118" t="n"/>
      <c r="C645" s="115">
        <f>IF(OR(B645="",B644=""),"",B645/B644-1)</f>
        <v/>
      </c>
      <c r="D645" s="115">
        <f>IF(B645="","",IFERROR(B645/INDEX($B$2:$B$800,MATCH(DATE(YEAR(A645)-1,12,1),$A$2:$A$800,0))-1,""))</f>
        <v/>
      </c>
      <c r="E645" s="115">
        <f>IF(B645="","",IFERROR(B645/INDEX($B$2:$B$800,MATCH(DATE(YEAR(A645)-1,MONTH(A645),1),$A$2:$A$800,0))-1,""))</f>
        <v/>
      </c>
    </row>
    <row r="646">
      <c r="A646" s="117" t="n"/>
      <c r="B646" s="118" t="n"/>
      <c r="C646" s="115">
        <f>IF(OR(B646="",B645=""),"",B646/B645-1)</f>
        <v/>
      </c>
      <c r="D646" s="115">
        <f>IF(B646="","",IFERROR(B646/INDEX($B$2:$B$800,MATCH(DATE(YEAR(A646)-1,12,1),$A$2:$A$800,0))-1,""))</f>
        <v/>
      </c>
      <c r="E646" s="115">
        <f>IF(B646="","",IFERROR(B646/INDEX($B$2:$B$800,MATCH(DATE(YEAR(A646)-1,MONTH(A646),1),$A$2:$A$800,0))-1,""))</f>
        <v/>
      </c>
    </row>
    <row r="647">
      <c r="A647" s="117" t="n"/>
      <c r="B647" s="118" t="n"/>
      <c r="C647" s="115">
        <f>IF(OR(B647="",B646=""),"",B647/B646-1)</f>
        <v/>
      </c>
      <c r="D647" s="115">
        <f>IF(B647="","",IFERROR(B647/INDEX($B$2:$B$800,MATCH(DATE(YEAR(A647)-1,12,1),$A$2:$A$800,0))-1,""))</f>
        <v/>
      </c>
      <c r="E647" s="115">
        <f>IF(B647="","",IFERROR(B647/INDEX($B$2:$B$800,MATCH(DATE(YEAR(A647)-1,MONTH(A647),1),$A$2:$A$800,0))-1,""))</f>
        <v/>
      </c>
    </row>
    <row r="648">
      <c r="A648" s="117" t="n"/>
      <c r="B648" s="118" t="n"/>
      <c r="C648" s="115">
        <f>IF(OR(B648="",B647=""),"",B648/B647-1)</f>
        <v/>
      </c>
      <c r="D648" s="115">
        <f>IF(B648="","",IFERROR(B648/INDEX($B$2:$B$800,MATCH(DATE(YEAR(A648)-1,12,1),$A$2:$A$800,0))-1,""))</f>
        <v/>
      </c>
      <c r="E648" s="115">
        <f>IF(B648="","",IFERROR(B648/INDEX($B$2:$B$800,MATCH(DATE(YEAR(A648)-1,MONTH(A648),1),$A$2:$A$800,0))-1,""))</f>
        <v/>
      </c>
    </row>
    <row r="649">
      <c r="A649" s="117" t="n"/>
      <c r="B649" s="118" t="n"/>
      <c r="C649" s="115">
        <f>IF(OR(B649="",B648=""),"",B649/B648-1)</f>
        <v/>
      </c>
      <c r="D649" s="115">
        <f>IF(B649="","",IFERROR(B649/INDEX($B$2:$B$800,MATCH(DATE(YEAR(A649)-1,12,1),$A$2:$A$800,0))-1,""))</f>
        <v/>
      </c>
      <c r="E649" s="115">
        <f>IF(B649="","",IFERROR(B649/INDEX($B$2:$B$800,MATCH(DATE(YEAR(A649)-1,MONTH(A649),1),$A$2:$A$800,0))-1,""))</f>
        <v/>
      </c>
    </row>
    <row r="650">
      <c r="A650" s="117" t="n"/>
      <c r="B650" s="118" t="n"/>
      <c r="C650" s="115">
        <f>IF(OR(B650="",B649=""),"",B650/B649-1)</f>
        <v/>
      </c>
      <c r="D650" s="115">
        <f>IF(B650="","",IFERROR(B650/INDEX($B$2:$B$800,MATCH(DATE(YEAR(A650)-1,12,1),$A$2:$A$800,0))-1,""))</f>
        <v/>
      </c>
      <c r="E650" s="115">
        <f>IF(B650="","",IFERROR(B650/INDEX($B$2:$B$800,MATCH(DATE(YEAR(A650)-1,MONTH(A650),1),$A$2:$A$800,0))-1,""))</f>
        <v/>
      </c>
    </row>
    <row r="651">
      <c r="A651" s="117" t="n"/>
      <c r="B651" s="118" t="n"/>
      <c r="C651" s="115">
        <f>IF(OR(B651="",B650=""),"",B651/B650-1)</f>
        <v/>
      </c>
      <c r="D651" s="115">
        <f>IF(B651="","",IFERROR(B651/INDEX($B$2:$B$800,MATCH(DATE(YEAR(A651)-1,12,1),$A$2:$A$800,0))-1,""))</f>
        <v/>
      </c>
      <c r="E651" s="115">
        <f>IF(B651="","",IFERROR(B651/INDEX($B$2:$B$800,MATCH(DATE(YEAR(A651)-1,MONTH(A651),1),$A$2:$A$800,0))-1,""))</f>
        <v/>
      </c>
    </row>
    <row r="652">
      <c r="A652" s="117" t="n"/>
      <c r="B652" s="118" t="n"/>
      <c r="C652" s="115">
        <f>IF(OR(B652="",B651=""),"",B652/B651-1)</f>
        <v/>
      </c>
      <c r="D652" s="115">
        <f>IF(B652="","",IFERROR(B652/INDEX($B$2:$B$800,MATCH(DATE(YEAR(A652)-1,12,1),$A$2:$A$800,0))-1,""))</f>
        <v/>
      </c>
      <c r="E652" s="115">
        <f>IF(B652="","",IFERROR(B652/INDEX($B$2:$B$800,MATCH(DATE(YEAR(A652)-1,MONTH(A652),1),$A$2:$A$800,0))-1,""))</f>
        <v/>
      </c>
    </row>
    <row r="653">
      <c r="A653" s="117" t="n"/>
      <c r="B653" s="118" t="n"/>
      <c r="C653" s="115">
        <f>IF(OR(B653="",B652=""),"",B653/B652-1)</f>
        <v/>
      </c>
      <c r="D653" s="115">
        <f>IF(B653="","",IFERROR(B653/INDEX($B$2:$B$800,MATCH(DATE(YEAR(A653)-1,12,1),$A$2:$A$800,0))-1,""))</f>
        <v/>
      </c>
      <c r="E653" s="115">
        <f>IF(B653="","",IFERROR(B653/INDEX($B$2:$B$800,MATCH(DATE(YEAR(A653)-1,MONTH(A653),1),$A$2:$A$800,0))-1,""))</f>
        <v/>
      </c>
    </row>
    <row r="654">
      <c r="A654" s="117" t="n"/>
      <c r="B654" s="118" t="n"/>
      <c r="C654" s="115">
        <f>IF(OR(B654="",B653=""),"",B654/B653-1)</f>
        <v/>
      </c>
      <c r="D654" s="115">
        <f>IF(B654="","",IFERROR(B654/INDEX($B$2:$B$800,MATCH(DATE(YEAR(A654)-1,12,1),$A$2:$A$800,0))-1,""))</f>
        <v/>
      </c>
      <c r="E654" s="115">
        <f>IF(B654="","",IFERROR(B654/INDEX($B$2:$B$800,MATCH(DATE(YEAR(A654)-1,MONTH(A654),1),$A$2:$A$800,0))-1,""))</f>
        <v/>
      </c>
    </row>
    <row r="655">
      <c r="A655" s="117" t="n"/>
      <c r="B655" s="118" t="n"/>
      <c r="C655" s="115">
        <f>IF(OR(B655="",B654=""),"",B655/B654-1)</f>
        <v/>
      </c>
      <c r="D655" s="115">
        <f>IF(B655="","",IFERROR(B655/INDEX($B$2:$B$800,MATCH(DATE(YEAR(A655)-1,12,1),$A$2:$A$800,0))-1,""))</f>
        <v/>
      </c>
      <c r="E655" s="115">
        <f>IF(B655="","",IFERROR(B655/INDEX($B$2:$B$800,MATCH(DATE(YEAR(A655)-1,MONTH(A655),1),$A$2:$A$800,0))-1,""))</f>
        <v/>
      </c>
    </row>
    <row r="656">
      <c r="A656" s="117" t="n"/>
      <c r="B656" s="118" t="n"/>
      <c r="C656" s="115">
        <f>IF(OR(B656="",B655=""),"",B656/B655-1)</f>
        <v/>
      </c>
      <c r="D656" s="115">
        <f>IF(B656="","",IFERROR(B656/INDEX($B$2:$B$800,MATCH(DATE(YEAR(A656)-1,12,1),$A$2:$A$800,0))-1,""))</f>
        <v/>
      </c>
      <c r="E656" s="115">
        <f>IF(B656="","",IFERROR(B656/INDEX($B$2:$B$800,MATCH(DATE(YEAR(A656)-1,MONTH(A656),1),$A$2:$A$800,0))-1,""))</f>
        <v/>
      </c>
    </row>
    <row r="657">
      <c r="A657" s="117" t="n"/>
      <c r="B657" s="118" t="n"/>
      <c r="C657" s="115">
        <f>IF(OR(B657="",B656=""),"",B657/B656-1)</f>
        <v/>
      </c>
      <c r="D657" s="115">
        <f>IF(B657="","",IFERROR(B657/INDEX($B$2:$B$800,MATCH(DATE(YEAR(A657)-1,12,1),$A$2:$A$800,0))-1,""))</f>
        <v/>
      </c>
      <c r="E657" s="115">
        <f>IF(B657="","",IFERROR(B657/INDEX($B$2:$B$800,MATCH(DATE(YEAR(A657)-1,MONTH(A657),1),$A$2:$A$800,0))-1,""))</f>
        <v/>
      </c>
    </row>
    <row r="658">
      <c r="A658" s="117" t="n"/>
      <c r="B658" s="118" t="n"/>
      <c r="C658" s="115">
        <f>IF(OR(B658="",B657=""),"",B658/B657-1)</f>
        <v/>
      </c>
      <c r="D658" s="115">
        <f>IF(B658="","",IFERROR(B658/INDEX($B$2:$B$800,MATCH(DATE(YEAR(A658)-1,12,1),$A$2:$A$800,0))-1,""))</f>
        <v/>
      </c>
      <c r="E658" s="115">
        <f>IF(B658="","",IFERROR(B658/INDEX($B$2:$B$800,MATCH(DATE(YEAR(A658)-1,MONTH(A658),1),$A$2:$A$800,0))-1,""))</f>
        <v/>
      </c>
    </row>
    <row r="659">
      <c r="A659" s="117" t="n"/>
      <c r="B659" s="118" t="n"/>
      <c r="C659" s="115">
        <f>IF(OR(B659="",B658=""),"",B659/B658-1)</f>
        <v/>
      </c>
      <c r="D659" s="115">
        <f>IF(B659="","",IFERROR(B659/INDEX($B$2:$B$800,MATCH(DATE(YEAR(A659)-1,12,1),$A$2:$A$800,0))-1,""))</f>
        <v/>
      </c>
      <c r="E659" s="115">
        <f>IF(B659="","",IFERROR(B659/INDEX($B$2:$B$800,MATCH(DATE(YEAR(A659)-1,MONTH(A659),1),$A$2:$A$800,0))-1,""))</f>
        <v/>
      </c>
    </row>
    <row r="660">
      <c r="A660" s="117" t="n"/>
      <c r="B660" s="118" t="n"/>
      <c r="C660" s="115">
        <f>IF(OR(B660="",B659=""),"",B660/B659-1)</f>
        <v/>
      </c>
      <c r="D660" s="115">
        <f>IF(B660="","",IFERROR(B660/INDEX($B$2:$B$800,MATCH(DATE(YEAR(A660)-1,12,1),$A$2:$A$800,0))-1,""))</f>
        <v/>
      </c>
      <c r="E660" s="115">
        <f>IF(B660="","",IFERROR(B660/INDEX($B$2:$B$800,MATCH(DATE(YEAR(A660)-1,MONTH(A660),1),$A$2:$A$800,0))-1,""))</f>
        <v/>
      </c>
    </row>
    <row r="661">
      <c r="A661" s="117" t="n"/>
      <c r="B661" s="118" t="n"/>
      <c r="C661" s="115">
        <f>IF(OR(B661="",B660=""),"",B661/B660-1)</f>
        <v/>
      </c>
      <c r="D661" s="115">
        <f>IF(B661="","",IFERROR(B661/INDEX($B$2:$B$800,MATCH(DATE(YEAR(A661)-1,12,1),$A$2:$A$800,0))-1,""))</f>
        <v/>
      </c>
      <c r="E661" s="115">
        <f>IF(B661="","",IFERROR(B661/INDEX($B$2:$B$800,MATCH(DATE(YEAR(A661)-1,MONTH(A661),1),$A$2:$A$800,0))-1,""))</f>
        <v/>
      </c>
    </row>
    <row r="662">
      <c r="A662" s="117" t="n"/>
      <c r="B662" s="118" t="n"/>
      <c r="C662" s="115">
        <f>IF(OR(B662="",B661=""),"",B662/B661-1)</f>
        <v/>
      </c>
      <c r="D662" s="115">
        <f>IF(B662="","",IFERROR(B662/INDEX($B$2:$B$800,MATCH(DATE(YEAR(A662)-1,12,1),$A$2:$A$800,0))-1,""))</f>
        <v/>
      </c>
      <c r="E662" s="115">
        <f>IF(B662="","",IFERROR(B662/INDEX($B$2:$B$800,MATCH(DATE(YEAR(A662)-1,MONTH(A662),1),$A$2:$A$800,0))-1,""))</f>
        <v/>
      </c>
    </row>
    <row r="663">
      <c r="A663" s="117" t="n"/>
      <c r="B663" s="118" t="n"/>
      <c r="C663" s="115">
        <f>IF(OR(B663="",B662=""),"",B663/B662-1)</f>
        <v/>
      </c>
      <c r="D663" s="115">
        <f>IF(B663="","",IFERROR(B663/INDEX($B$2:$B$800,MATCH(DATE(YEAR(A663)-1,12,1),$A$2:$A$800,0))-1,""))</f>
        <v/>
      </c>
      <c r="E663" s="115">
        <f>IF(B663="","",IFERROR(B663/INDEX($B$2:$B$800,MATCH(DATE(YEAR(A663)-1,MONTH(A663),1),$A$2:$A$800,0))-1,""))</f>
        <v/>
      </c>
    </row>
    <row r="664">
      <c r="A664" s="117" t="n"/>
      <c r="B664" s="118" t="n"/>
      <c r="C664" s="115">
        <f>IF(OR(B664="",B663=""),"",B664/B663-1)</f>
        <v/>
      </c>
      <c r="D664" s="115">
        <f>IF(B664="","",IFERROR(B664/INDEX($B$2:$B$800,MATCH(DATE(YEAR(A664)-1,12,1),$A$2:$A$800,0))-1,""))</f>
        <v/>
      </c>
      <c r="E664" s="115">
        <f>IF(B664="","",IFERROR(B664/INDEX($B$2:$B$800,MATCH(DATE(YEAR(A664)-1,MONTH(A664),1),$A$2:$A$800,0))-1,""))</f>
        <v/>
      </c>
    </row>
    <row r="665">
      <c r="A665" s="117" t="n"/>
      <c r="B665" s="118" t="n"/>
      <c r="C665" s="115">
        <f>IF(OR(B665="",B664=""),"",B665/B664-1)</f>
        <v/>
      </c>
      <c r="D665" s="115">
        <f>IF(B665="","",IFERROR(B665/INDEX($B$2:$B$800,MATCH(DATE(YEAR(A665)-1,12,1),$A$2:$A$800,0))-1,""))</f>
        <v/>
      </c>
      <c r="E665" s="115">
        <f>IF(B665="","",IFERROR(B665/INDEX($B$2:$B$800,MATCH(DATE(YEAR(A665)-1,MONTH(A665),1),$A$2:$A$800,0))-1,""))</f>
        <v/>
      </c>
    </row>
    <row r="666">
      <c r="A666" s="117" t="n"/>
      <c r="B666" s="118" t="n"/>
      <c r="C666" s="115">
        <f>IF(OR(B666="",B665=""),"",B666/B665-1)</f>
        <v/>
      </c>
      <c r="D666" s="115">
        <f>IF(B666="","",IFERROR(B666/INDEX($B$2:$B$800,MATCH(DATE(YEAR(A666)-1,12,1),$A$2:$A$800,0))-1,""))</f>
        <v/>
      </c>
      <c r="E666" s="115">
        <f>IF(B666="","",IFERROR(B666/INDEX($B$2:$B$800,MATCH(DATE(YEAR(A666)-1,MONTH(A666),1),$A$2:$A$800,0))-1,""))</f>
        <v/>
      </c>
    </row>
    <row r="667">
      <c r="A667" s="117" t="n"/>
      <c r="B667" s="118" t="n"/>
      <c r="C667" s="115">
        <f>IF(OR(B667="",B666=""),"",B667/B666-1)</f>
        <v/>
      </c>
      <c r="D667" s="115">
        <f>IF(B667="","",IFERROR(B667/INDEX($B$2:$B$800,MATCH(DATE(YEAR(A667)-1,12,1),$A$2:$A$800,0))-1,""))</f>
        <v/>
      </c>
      <c r="E667" s="115">
        <f>IF(B667="","",IFERROR(B667/INDEX($B$2:$B$800,MATCH(DATE(YEAR(A667)-1,MONTH(A667),1),$A$2:$A$800,0))-1,""))</f>
        <v/>
      </c>
    </row>
    <row r="668">
      <c r="A668" s="117" t="n"/>
      <c r="B668" s="118" t="n"/>
      <c r="C668" s="115">
        <f>IF(OR(B668="",B667=""),"",B668/B667-1)</f>
        <v/>
      </c>
      <c r="D668" s="115">
        <f>IF(B668="","",IFERROR(B668/INDEX($B$2:$B$800,MATCH(DATE(YEAR(A668)-1,12,1),$A$2:$A$800,0))-1,""))</f>
        <v/>
      </c>
      <c r="E668" s="115">
        <f>IF(B668="","",IFERROR(B668/INDEX($B$2:$B$800,MATCH(DATE(YEAR(A668)-1,MONTH(A668),1),$A$2:$A$800,0))-1,""))</f>
        <v/>
      </c>
    </row>
    <row r="669">
      <c r="A669" s="117" t="n"/>
      <c r="B669" s="118" t="n"/>
      <c r="C669" s="115">
        <f>IF(OR(B669="",B668=""),"",B669/B668-1)</f>
        <v/>
      </c>
      <c r="D669" s="115">
        <f>IF(B669="","",IFERROR(B669/INDEX($B$2:$B$800,MATCH(DATE(YEAR(A669)-1,12,1),$A$2:$A$800,0))-1,""))</f>
        <v/>
      </c>
      <c r="E669" s="115">
        <f>IF(B669="","",IFERROR(B669/INDEX($B$2:$B$800,MATCH(DATE(YEAR(A669)-1,MONTH(A669),1),$A$2:$A$800,0))-1,""))</f>
        <v/>
      </c>
    </row>
    <row r="670">
      <c r="A670" s="117" t="n"/>
      <c r="B670" s="118" t="n"/>
      <c r="C670" s="115">
        <f>IF(OR(B670="",B669=""),"",B670/B669-1)</f>
        <v/>
      </c>
      <c r="D670" s="115">
        <f>IF(B670="","",IFERROR(B670/INDEX($B$2:$B$800,MATCH(DATE(YEAR(A670)-1,12,1),$A$2:$A$800,0))-1,""))</f>
        <v/>
      </c>
      <c r="E670" s="115">
        <f>IF(B670="","",IFERROR(B670/INDEX($B$2:$B$800,MATCH(DATE(YEAR(A670)-1,MONTH(A670),1),$A$2:$A$800,0))-1,""))</f>
        <v/>
      </c>
    </row>
    <row r="671">
      <c r="A671" s="117" t="n"/>
      <c r="B671" s="118" t="n"/>
      <c r="C671" s="115">
        <f>IF(OR(B671="",B670=""),"",B671/B670-1)</f>
        <v/>
      </c>
      <c r="D671" s="115">
        <f>IF(B671="","",IFERROR(B671/INDEX($B$2:$B$800,MATCH(DATE(YEAR(A671)-1,12,1),$A$2:$A$800,0))-1,""))</f>
        <v/>
      </c>
      <c r="E671" s="115">
        <f>IF(B671="","",IFERROR(B671/INDEX($B$2:$B$800,MATCH(DATE(YEAR(A671)-1,MONTH(A671),1),$A$2:$A$800,0))-1,""))</f>
        <v/>
      </c>
    </row>
    <row r="672">
      <c r="A672" s="117" t="n"/>
      <c r="B672" s="118" t="n"/>
      <c r="C672" s="115">
        <f>IF(OR(B672="",B671=""),"",B672/B671-1)</f>
        <v/>
      </c>
      <c r="D672" s="115">
        <f>IF(B672="","",IFERROR(B672/INDEX($B$2:$B$800,MATCH(DATE(YEAR(A672)-1,12,1),$A$2:$A$800,0))-1,""))</f>
        <v/>
      </c>
      <c r="E672" s="115">
        <f>IF(B672="","",IFERROR(B672/INDEX($B$2:$B$800,MATCH(DATE(YEAR(A672)-1,MONTH(A672),1),$A$2:$A$800,0))-1,""))</f>
        <v/>
      </c>
    </row>
    <row r="673">
      <c r="A673" s="117" t="n"/>
      <c r="B673" s="118" t="n"/>
      <c r="C673" s="115">
        <f>IF(OR(B673="",B672=""),"",B673/B672-1)</f>
        <v/>
      </c>
      <c r="D673" s="115">
        <f>IF(B673="","",IFERROR(B673/INDEX($B$2:$B$800,MATCH(DATE(YEAR(A673)-1,12,1),$A$2:$A$800,0))-1,""))</f>
        <v/>
      </c>
      <c r="E673" s="115">
        <f>IF(B673="","",IFERROR(B673/INDEX($B$2:$B$800,MATCH(DATE(YEAR(A673)-1,MONTH(A673),1),$A$2:$A$800,0))-1,""))</f>
        <v/>
      </c>
    </row>
    <row r="674">
      <c r="A674" s="117" t="n"/>
      <c r="B674" s="118" t="n"/>
      <c r="C674" s="115">
        <f>IF(OR(B674="",B673=""),"",B674/B673-1)</f>
        <v/>
      </c>
      <c r="D674" s="115">
        <f>IF(B674="","",IFERROR(B674/INDEX($B$2:$B$800,MATCH(DATE(YEAR(A674)-1,12,1),$A$2:$A$800,0))-1,""))</f>
        <v/>
      </c>
      <c r="E674" s="115">
        <f>IF(B674="","",IFERROR(B674/INDEX($B$2:$B$800,MATCH(DATE(YEAR(A674)-1,MONTH(A674),1),$A$2:$A$800,0))-1,""))</f>
        <v/>
      </c>
    </row>
    <row r="675">
      <c r="A675" s="117" t="n"/>
      <c r="B675" s="118" t="n"/>
      <c r="C675" s="115">
        <f>IF(OR(B675="",B674=""),"",B675/B674-1)</f>
        <v/>
      </c>
      <c r="D675" s="115">
        <f>IF(B675="","",IFERROR(B675/INDEX($B$2:$B$800,MATCH(DATE(YEAR(A675)-1,12,1),$A$2:$A$800,0))-1,""))</f>
        <v/>
      </c>
      <c r="E675" s="115">
        <f>IF(B675="","",IFERROR(B675/INDEX($B$2:$B$800,MATCH(DATE(YEAR(A675)-1,MONTH(A675),1),$A$2:$A$800,0))-1,""))</f>
        <v/>
      </c>
    </row>
    <row r="676">
      <c r="A676" s="117" t="n"/>
      <c r="B676" s="118" t="n"/>
      <c r="C676" s="115">
        <f>IF(OR(B676="",B675=""),"",B676/B675-1)</f>
        <v/>
      </c>
      <c r="D676" s="115">
        <f>IF(B676="","",IFERROR(B676/INDEX($B$2:$B$800,MATCH(DATE(YEAR(A676)-1,12,1),$A$2:$A$800,0))-1,""))</f>
        <v/>
      </c>
      <c r="E676" s="115">
        <f>IF(B676="","",IFERROR(B676/INDEX($B$2:$B$800,MATCH(DATE(YEAR(A676)-1,MONTH(A676),1),$A$2:$A$800,0))-1,""))</f>
        <v/>
      </c>
    </row>
    <row r="677">
      <c r="A677" s="117" t="n"/>
      <c r="B677" s="118" t="n"/>
      <c r="C677" s="115">
        <f>IF(OR(B677="",B676=""),"",B677/B676-1)</f>
        <v/>
      </c>
      <c r="D677" s="115">
        <f>IF(B677="","",IFERROR(B677/INDEX($B$2:$B$800,MATCH(DATE(YEAR(A677)-1,12,1),$A$2:$A$800,0))-1,""))</f>
        <v/>
      </c>
      <c r="E677" s="115">
        <f>IF(B677="","",IFERROR(B677/INDEX($B$2:$B$800,MATCH(DATE(YEAR(A677)-1,MONTH(A677),1),$A$2:$A$800,0))-1,""))</f>
        <v/>
      </c>
    </row>
    <row r="678">
      <c r="A678" s="117" t="n"/>
      <c r="B678" s="118" t="n"/>
      <c r="C678" s="115">
        <f>IF(OR(B678="",B677=""),"",B678/B677-1)</f>
        <v/>
      </c>
      <c r="D678" s="115">
        <f>IF(B678="","",IFERROR(B678/INDEX($B$2:$B$800,MATCH(DATE(YEAR(A678)-1,12,1),$A$2:$A$800,0))-1,""))</f>
        <v/>
      </c>
      <c r="E678" s="115">
        <f>IF(B678="","",IFERROR(B678/INDEX($B$2:$B$800,MATCH(DATE(YEAR(A678)-1,MONTH(A678),1),$A$2:$A$800,0))-1,""))</f>
        <v/>
      </c>
    </row>
    <row r="679">
      <c r="A679" s="117" t="n"/>
      <c r="B679" s="118" t="n"/>
      <c r="C679" s="115">
        <f>IF(OR(B679="",B678=""),"",B679/B678-1)</f>
        <v/>
      </c>
      <c r="D679" s="115">
        <f>IF(B679="","",IFERROR(B679/INDEX($B$2:$B$800,MATCH(DATE(YEAR(A679)-1,12,1),$A$2:$A$800,0))-1,""))</f>
        <v/>
      </c>
      <c r="E679" s="115">
        <f>IF(B679="","",IFERROR(B679/INDEX($B$2:$B$800,MATCH(DATE(YEAR(A679)-1,MONTH(A679),1),$A$2:$A$800,0))-1,""))</f>
        <v/>
      </c>
    </row>
    <row r="680">
      <c r="A680" s="117" t="n"/>
      <c r="B680" s="118" t="n"/>
      <c r="C680" s="115">
        <f>IF(OR(B680="",B679=""),"",B680/B679-1)</f>
        <v/>
      </c>
      <c r="D680" s="115">
        <f>IF(B680="","",IFERROR(B680/INDEX($B$2:$B$800,MATCH(DATE(YEAR(A680)-1,12,1),$A$2:$A$800,0))-1,""))</f>
        <v/>
      </c>
      <c r="E680" s="115">
        <f>IF(B680="","",IFERROR(B680/INDEX($B$2:$B$800,MATCH(DATE(YEAR(A680)-1,MONTH(A680),1),$A$2:$A$800,0))-1,""))</f>
        <v/>
      </c>
    </row>
    <row r="681">
      <c r="A681" s="117" t="n"/>
      <c r="B681" s="118" t="n"/>
      <c r="C681" s="115">
        <f>IF(OR(B681="",B680=""),"",B681/B680-1)</f>
        <v/>
      </c>
      <c r="D681" s="115">
        <f>IF(B681="","",IFERROR(B681/INDEX($B$2:$B$800,MATCH(DATE(YEAR(A681)-1,12,1),$A$2:$A$800,0))-1,""))</f>
        <v/>
      </c>
      <c r="E681" s="115">
        <f>IF(B681="","",IFERROR(B681/INDEX($B$2:$B$800,MATCH(DATE(YEAR(A681)-1,MONTH(A681),1),$A$2:$A$800,0))-1,""))</f>
        <v/>
      </c>
    </row>
    <row r="682">
      <c r="A682" s="117" t="n"/>
      <c r="B682" s="118" t="n"/>
      <c r="C682" s="115">
        <f>IF(OR(B682="",B681=""),"",B682/B681-1)</f>
        <v/>
      </c>
      <c r="D682" s="115">
        <f>IF(B682="","",IFERROR(B682/INDEX($B$2:$B$800,MATCH(DATE(YEAR(A682)-1,12,1),$A$2:$A$800,0))-1,""))</f>
        <v/>
      </c>
      <c r="E682" s="115">
        <f>IF(B682="","",IFERROR(B682/INDEX($B$2:$B$800,MATCH(DATE(YEAR(A682)-1,MONTH(A682),1),$A$2:$A$800,0))-1,""))</f>
        <v/>
      </c>
    </row>
    <row r="683">
      <c r="A683" s="117" t="n"/>
      <c r="B683" s="118" t="n"/>
      <c r="C683" s="115">
        <f>IF(OR(B683="",B682=""),"",B683/B682-1)</f>
        <v/>
      </c>
      <c r="D683" s="115">
        <f>IF(B683="","",IFERROR(B683/INDEX($B$2:$B$800,MATCH(DATE(YEAR(A683)-1,12,1),$A$2:$A$800,0))-1,""))</f>
        <v/>
      </c>
      <c r="E683" s="115">
        <f>IF(B683="","",IFERROR(B683/INDEX($B$2:$B$800,MATCH(DATE(YEAR(A683)-1,MONTH(A683),1),$A$2:$A$800,0))-1,""))</f>
        <v/>
      </c>
    </row>
    <row r="684">
      <c r="A684" s="117" t="n"/>
      <c r="B684" s="118" t="n"/>
      <c r="C684" s="115">
        <f>IF(OR(B684="",B683=""),"",B684/B683-1)</f>
        <v/>
      </c>
      <c r="D684" s="115">
        <f>IF(B684="","",IFERROR(B684/INDEX($B$2:$B$800,MATCH(DATE(YEAR(A684)-1,12,1),$A$2:$A$800,0))-1,""))</f>
        <v/>
      </c>
      <c r="E684" s="115">
        <f>IF(B684="","",IFERROR(B684/INDEX($B$2:$B$800,MATCH(DATE(YEAR(A684)-1,MONTH(A684),1),$A$2:$A$800,0))-1,""))</f>
        <v/>
      </c>
    </row>
    <row r="685">
      <c r="A685" s="117" t="n"/>
      <c r="B685" s="118" t="n"/>
      <c r="C685" s="115">
        <f>IF(OR(B685="",B684=""),"",B685/B684-1)</f>
        <v/>
      </c>
      <c r="D685" s="115">
        <f>IF(B685="","",IFERROR(B685/INDEX($B$2:$B$800,MATCH(DATE(YEAR(A685)-1,12,1),$A$2:$A$800,0))-1,""))</f>
        <v/>
      </c>
      <c r="E685" s="115">
        <f>IF(B685="","",IFERROR(B685/INDEX($B$2:$B$800,MATCH(DATE(YEAR(A685)-1,MONTH(A685),1),$A$2:$A$800,0))-1,""))</f>
        <v/>
      </c>
    </row>
    <row r="686">
      <c r="A686" s="117" t="n"/>
      <c r="B686" s="118" t="n"/>
      <c r="C686" s="115">
        <f>IF(OR(B686="",B685=""),"",B686/B685-1)</f>
        <v/>
      </c>
      <c r="D686" s="115">
        <f>IF(B686="","",IFERROR(B686/INDEX($B$2:$B$800,MATCH(DATE(YEAR(A686)-1,12,1),$A$2:$A$800,0))-1,""))</f>
        <v/>
      </c>
      <c r="E686" s="115">
        <f>IF(B686="","",IFERROR(B686/INDEX($B$2:$B$800,MATCH(DATE(YEAR(A686)-1,MONTH(A686),1),$A$2:$A$800,0))-1,""))</f>
        <v/>
      </c>
    </row>
    <row r="687">
      <c r="A687" s="117" t="n"/>
      <c r="B687" s="118" t="n"/>
      <c r="C687" s="115">
        <f>IF(OR(B687="",B686=""),"",B687/B686-1)</f>
        <v/>
      </c>
      <c r="D687" s="115">
        <f>IF(B687="","",IFERROR(B687/INDEX($B$2:$B$800,MATCH(DATE(YEAR(A687)-1,12,1),$A$2:$A$800,0))-1,""))</f>
        <v/>
      </c>
      <c r="E687" s="115">
        <f>IF(B687="","",IFERROR(B687/INDEX($B$2:$B$800,MATCH(DATE(YEAR(A687)-1,MONTH(A687),1),$A$2:$A$800,0))-1,""))</f>
        <v/>
      </c>
    </row>
    <row r="688">
      <c r="A688" s="117" t="n"/>
      <c r="B688" s="118" t="n"/>
      <c r="C688" s="115">
        <f>IF(OR(B688="",B687=""),"",B688/B687-1)</f>
        <v/>
      </c>
      <c r="D688" s="115">
        <f>IF(B688="","",IFERROR(B688/INDEX($B$2:$B$800,MATCH(DATE(YEAR(A688)-1,12,1),$A$2:$A$800,0))-1,""))</f>
        <v/>
      </c>
      <c r="E688" s="115">
        <f>IF(B688="","",IFERROR(B688/INDEX($B$2:$B$800,MATCH(DATE(YEAR(A688)-1,MONTH(A688),1),$A$2:$A$800,0))-1,""))</f>
        <v/>
      </c>
    </row>
    <row r="689">
      <c r="A689" s="117" t="n"/>
      <c r="B689" s="118" t="n"/>
      <c r="C689" s="115">
        <f>IF(OR(B689="",B688=""),"",B689/B688-1)</f>
        <v/>
      </c>
      <c r="D689" s="115">
        <f>IF(B689="","",IFERROR(B689/INDEX($B$2:$B$800,MATCH(DATE(YEAR(A689)-1,12,1),$A$2:$A$800,0))-1,""))</f>
        <v/>
      </c>
      <c r="E689" s="115">
        <f>IF(B689="","",IFERROR(B689/INDEX($B$2:$B$800,MATCH(DATE(YEAR(A689)-1,MONTH(A689),1),$A$2:$A$800,0))-1,""))</f>
        <v/>
      </c>
    </row>
    <row r="690">
      <c r="A690" s="117" t="n"/>
      <c r="B690" s="118" t="n"/>
      <c r="C690" s="115">
        <f>IF(OR(B690="",B689=""),"",B690/B689-1)</f>
        <v/>
      </c>
      <c r="D690" s="115">
        <f>IF(B690="","",IFERROR(B690/INDEX($B$2:$B$800,MATCH(DATE(YEAR(A690)-1,12,1),$A$2:$A$800,0))-1,""))</f>
        <v/>
      </c>
      <c r="E690" s="115">
        <f>IF(B690="","",IFERROR(B690/INDEX($B$2:$B$800,MATCH(DATE(YEAR(A690)-1,MONTH(A690),1),$A$2:$A$800,0))-1,""))</f>
        <v/>
      </c>
    </row>
    <row r="691">
      <c r="A691" s="117" t="n"/>
      <c r="B691" s="118" t="n"/>
      <c r="C691" s="115">
        <f>IF(OR(B691="",B690=""),"",B691/B690-1)</f>
        <v/>
      </c>
      <c r="D691" s="115">
        <f>IF(B691="","",IFERROR(B691/INDEX($B$2:$B$800,MATCH(DATE(YEAR(A691)-1,12,1),$A$2:$A$800,0))-1,""))</f>
        <v/>
      </c>
      <c r="E691" s="115">
        <f>IF(B691="","",IFERROR(B691/INDEX($B$2:$B$800,MATCH(DATE(YEAR(A691)-1,MONTH(A691),1),$A$2:$A$800,0))-1,""))</f>
        <v/>
      </c>
    </row>
    <row r="692">
      <c r="A692" s="117" t="n"/>
      <c r="B692" s="118" t="n"/>
      <c r="C692" s="115">
        <f>IF(OR(B692="",B691=""),"",B692/B691-1)</f>
        <v/>
      </c>
      <c r="D692" s="115">
        <f>IF(B692="","",IFERROR(B692/INDEX($B$2:$B$800,MATCH(DATE(YEAR(A692)-1,12,1),$A$2:$A$800,0))-1,""))</f>
        <v/>
      </c>
      <c r="E692" s="115">
        <f>IF(B692="","",IFERROR(B692/INDEX($B$2:$B$800,MATCH(DATE(YEAR(A692)-1,MONTH(A692),1),$A$2:$A$800,0))-1,""))</f>
        <v/>
      </c>
    </row>
    <row r="693">
      <c r="A693" s="117" t="n"/>
      <c r="B693" s="118" t="n"/>
      <c r="C693" s="115">
        <f>IF(OR(B693="",B692=""),"",B693/B692-1)</f>
        <v/>
      </c>
      <c r="D693" s="115">
        <f>IF(B693="","",IFERROR(B693/INDEX($B$2:$B$800,MATCH(DATE(YEAR(A693)-1,12,1),$A$2:$A$800,0))-1,""))</f>
        <v/>
      </c>
      <c r="E693" s="115">
        <f>IF(B693="","",IFERROR(B693/INDEX($B$2:$B$800,MATCH(DATE(YEAR(A693)-1,MONTH(A693),1),$A$2:$A$800,0))-1,""))</f>
        <v/>
      </c>
    </row>
    <row r="694">
      <c r="A694" s="117" t="n"/>
      <c r="B694" s="118" t="n"/>
      <c r="C694" s="115">
        <f>IF(OR(B694="",B693=""),"",B694/B693-1)</f>
        <v/>
      </c>
      <c r="D694" s="115">
        <f>IF(B694="","",IFERROR(B694/INDEX($B$2:$B$800,MATCH(DATE(YEAR(A694)-1,12,1),$A$2:$A$800,0))-1,""))</f>
        <v/>
      </c>
      <c r="E694" s="115">
        <f>IF(B694="","",IFERROR(B694/INDEX($B$2:$B$800,MATCH(DATE(YEAR(A694)-1,MONTH(A694),1),$A$2:$A$800,0))-1,""))</f>
        <v/>
      </c>
    </row>
    <row r="695">
      <c r="A695" s="117" t="n"/>
      <c r="B695" s="118" t="n"/>
      <c r="C695" s="115">
        <f>IF(OR(B695="",B694=""),"",B695/B694-1)</f>
        <v/>
      </c>
      <c r="D695" s="115">
        <f>IF(B695="","",IFERROR(B695/INDEX($B$2:$B$800,MATCH(DATE(YEAR(A695)-1,12,1),$A$2:$A$800,0))-1,""))</f>
        <v/>
      </c>
      <c r="E695" s="115">
        <f>IF(B695="","",IFERROR(B695/INDEX($B$2:$B$800,MATCH(DATE(YEAR(A695)-1,MONTH(A695),1),$A$2:$A$800,0))-1,""))</f>
        <v/>
      </c>
    </row>
    <row r="696">
      <c r="A696" s="117" t="n"/>
      <c r="B696" s="118" t="n"/>
      <c r="C696" s="115">
        <f>IF(OR(B696="",B695=""),"",B696/B695-1)</f>
        <v/>
      </c>
      <c r="D696" s="115">
        <f>IF(B696="","",IFERROR(B696/INDEX($B$2:$B$800,MATCH(DATE(YEAR(A696)-1,12,1),$A$2:$A$800,0))-1,""))</f>
        <v/>
      </c>
      <c r="E696" s="115">
        <f>IF(B696="","",IFERROR(B696/INDEX($B$2:$B$800,MATCH(DATE(YEAR(A696)-1,MONTH(A696),1),$A$2:$A$800,0))-1,""))</f>
        <v/>
      </c>
    </row>
    <row r="697">
      <c r="A697" s="117" t="n"/>
      <c r="B697" s="118" t="n"/>
      <c r="C697" s="115">
        <f>IF(OR(B697="",B696=""),"",B697/B696-1)</f>
        <v/>
      </c>
      <c r="D697" s="115">
        <f>IF(B697="","",IFERROR(B697/INDEX($B$2:$B$800,MATCH(DATE(YEAR(A697)-1,12,1),$A$2:$A$800,0))-1,""))</f>
        <v/>
      </c>
      <c r="E697" s="115">
        <f>IF(B697="","",IFERROR(B697/INDEX($B$2:$B$800,MATCH(DATE(YEAR(A697)-1,MONTH(A697),1),$A$2:$A$800,0))-1,""))</f>
        <v/>
      </c>
    </row>
    <row r="698">
      <c r="A698" s="117" t="n"/>
      <c r="B698" s="118" t="n"/>
      <c r="C698" s="115">
        <f>IF(OR(B698="",B697=""),"",B698/B697-1)</f>
        <v/>
      </c>
      <c r="D698" s="115">
        <f>IF(B698="","",IFERROR(B698/INDEX($B$2:$B$800,MATCH(DATE(YEAR(A698)-1,12,1),$A$2:$A$800,0))-1,""))</f>
        <v/>
      </c>
      <c r="E698" s="115">
        <f>IF(B698="","",IFERROR(B698/INDEX($B$2:$B$800,MATCH(DATE(YEAR(A698)-1,MONTH(A698),1),$A$2:$A$800,0))-1,""))</f>
        <v/>
      </c>
    </row>
    <row r="699">
      <c r="A699" s="117" t="n"/>
      <c r="B699" s="118" t="n"/>
      <c r="C699" s="115">
        <f>IF(OR(B699="",B698=""),"",B699/B698-1)</f>
        <v/>
      </c>
      <c r="D699" s="115">
        <f>IF(B699="","",IFERROR(B699/INDEX($B$2:$B$800,MATCH(DATE(YEAR(A699)-1,12,1),$A$2:$A$800,0))-1,""))</f>
        <v/>
      </c>
      <c r="E699" s="115">
        <f>IF(B699="","",IFERROR(B699/INDEX($B$2:$B$800,MATCH(DATE(YEAR(A699)-1,MONTH(A699),1),$A$2:$A$800,0))-1,""))</f>
        <v/>
      </c>
    </row>
    <row r="700">
      <c r="A700" s="117" t="n"/>
      <c r="B700" s="118" t="n"/>
      <c r="C700" s="115">
        <f>IF(OR(B700="",B699=""),"",B700/B699-1)</f>
        <v/>
      </c>
      <c r="D700" s="115">
        <f>IF(B700="","",IFERROR(B700/INDEX($B$2:$B$800,MATCH(DATE(YEAR(A700)-1,12,1),$A$2:$A$800,0))-1,""))</f>
        <v/>
      </c>
      <c r="E700" s="115">
        <f>IF(B700="","",IFERROR(B700/INDEX($B$2:$B$800,MATCH(DATE(YEAR(A700)-1,MONTH(A700),1),$A$2:$A$800,0))-1,""))</f>
        <v/>
      </c>
    </row>
    <row r="701">
      <c r="A701" s="117" t="n"/>
      <c r="B701" s="118" t="n"/>
      <c r="C701" s="115">
        <f>IF(OR(B701="",B700=""),"",B701/B700-1)</f>
        <v/>
      </c>
      <c r="D701" s="115">
        <f>IF(B701="","",IFERROR(B701/INDEX($B$2:$B$800,MATCH(DATE(YEAR(A701)-1,12,1),$A$2:$A$800,0))-1,""))</f>
        <v/>
      </c>
      <c r="E701" s="115">
        <f>IF(B701="","",IFERROR(B701/INDEX($B$2:$B$800,MATCH(DATE(YEAR(A701)-1,MONTH(A701),1),$A$2:$A$800,0))-1,""))</f>
        <v/>
      </c>
    </row>
    <row r="702">
      <c r="A702" s="117" t="n"/>
      <c r="B702" s="118" t="n"/>
      <c r="C702" s="115">
        <f>IF(OR(B702="",B701=""),"",B702/B701-1)</f>
        <v/>
      </c>
      <c r="D702" s="115">
        <f>IF(B702="","",IFERROR(B702/INDEX($B$2:$B$800,MATCH(DATE(YEAR(A702)-1,12,1),$A$2:$A$800,0))-1,""))</f>
        <v/>
      </c>
      <c r="E702" s="115">
        <f>IF(B702="","",IFERROR(B702/INDEX($B$2:$B$800,MATCH(DATE(YEAR(A702)-1,MONTH(A702),1),$A$2:$A$800,0))-1,""))</f>
        <v/>
      </c>
    </row>
    <row r="703">
      <c r="A703" s="117" t="n"/>
      <c r="B703" s="118" t="n"/>
      <c r="C703" s="115">
        <f>IF(OR(B703="",B702=""),"",B703/B702-1)</f>
        <v/>
      </c>
      <c r="D703" s="115">
        <f>IF(B703="","",IFERROR(B703/INDEX($B$2:$B$800,MATCH(DATE(YEAR(A703)-1,12,1),$A$2:$A$800,0))-1,""))</f>
        <v/>
      </c>
      <c r="E703" s="115">
        <f>IF(B703="","",IFERROR(B703/INDEX($B$2:$B$800,MATCH(DATE(YEAR(A703)-1,MONTH(A703),1),$A$2:$A$800,0))-1,""))</f>
        <v/>
      </c>
    </row>
    <row r="704">
      <c r="A704" s="117" t="n"/>
      <c r="B704" s="118" t="n"/>
      <c r="C704" s="115">
        <f>IF(OR(B704="",B703=""),"",B704/B703-1)</f>
        <v/>
      </c>
      <c r="D704" s="115">
        <f>IF(B704="","",IFERROR(B704/INDEX($B$2:$B$800,MATCH(DATE(YEAR(A704)-1,12,1),$A$2:$A$800,0))-1,""))</f>
        <v/>
      </c>
      <c r="E704" s="115">
        <f>IF(B704="","",IFERROR(B704/INDEX($B$2:$B$800,MATCH(DATE(YEAR(A704)-1,MONTH(A704),1),$A$2:$A$800,0))-1,""))</f>
        <v/>
      </c>
    </row>
    <row r="705">
      <c r="A705" s="117" t="n"/>
      <c r="B705" s="118" t="n"/>
      <c r="C705" s="115">
        <f>IF(OR(B705="",B704=""),"",B705/B704-1)</f>
        <v/>
      </c>
      <c r="D705" s="115">
        <f>IF(B705="","",IFERROR(B705/INDEX($B$2:$B$800,MATCH(DATE(YEAR(A705)-1,12,1),$A$2:$A$800,0))-1,""))</f>
        <v/>
      </c>
      <c r="E705" s="115">
        <f>IF(B705="","",IFERROR(B705/INDEX($B$2:$B$800,MATCH(DATE(YEAR(A705)-1,MONTH(A705),1),$A$2:$A$800,0))-1,""))</f>
        <v/>
      </c>
    </row>
    <row r="706">
      <c r="A706" s="117" t="n"/>
      <c r="B706" s="118" t="n"/>
      <c r="C706" s="115">
        <f>IF(OR(B706="",B705=""),"",B706/B705-1)</f>
        <v/>
      </c>
      <c r="D706" s="115">
        <f>IF(B706="","",IFERROR(B706/INDEX($B$2:$B$800,MATCH(DATE(YEAR(A706)-1,12,1),$A$2:$A$800,0))-1,""))</f>
        <v/>
      </c>
      <c r="E706" s="115">
        <f>IF(B706="","",IFERROR(B706/INDEX($B$2:$B$800,MATCH(DATE(YEAR(A706)-1,MONTH(A706),1),$A$2:$A$800,0))-1,""))</f>
        <v/>
      </c>
    </row>
    <row r="707">
      <c r="A707" s="117" t="n"/>
      <c r="B707" s="118" t="n"/>
      <c r="C707" s="115">
        <f>IF(OR(B707="",B706=""),"",B707/B706-1)</f>
        <v/>
      </c>
      <c r="D707" s="115">
        <f>IF(B707="","",IFERROR(B707/INDEX($B$2:$B$800,MATCH(DATE(YEAR(A707)-1,12,1),$A$2:$A$800,0))-1,""))</f>
        <v/>
      </c>
      <c r="E707" s="115">
        <f>IF(B707="","",IFERROR(B707/INDEX($B$2:$B$800,MATCH(DATE(YEAR(A707)-1,MONTH(A707),1),$A$2:$A$800,0))-1,""))</f>
        <v/>
      </c>
    </row>
    <row r="708">
      <c r="A708" s="117" t="n"/>
      <c r="B708" s="118" t="n"/>
      <c r="C708" s="115">
        <f>IF(OR(B708="",B707=""),"",B708/B707-1)</f>
        <v/>
      </c>
      <c r="D708" s="115">
        <f>IF(B708="","",IFERROR(B708/INDEX($B$2:$B$800,MATCH(DATE(YEAR(A708)-1,12,1),$A$2:$A$800,0))-1,""))</f>
        <v/>
      </c>
      <c r="E708" s="115">
        <f>IF(B708="","",IFERROR(B708/INDEX($B$2:$B$800,MATCH(DATE(YEAR(A708)-1,MONTH(A708),1),$A$2:$A$800,0))-1,""))</f>
        <v/>
      </c>
    </row>
    <row r="709">
      <c r="A709" s="117" t="n"/>
      <c r="B709" s="118" t="n"/>
      <c r="C709" s="115">
        <f>IF(OR(B709="",B708=""),"",B709/B708-1)</f>
        <v/>
      </c>
      <c r="D709" s="115">
        <f>IF(B709="","",IFERROR(B709/INDEX($B$2:$B$800,MATCH(DATE(YEAR(A709)-1,12,1),$A$2:$A$800,0))-1,""))</f>
        <v/>
      </c>
      <c r="E709" s="115">
        <f>IF(B709="","",IFERROR(B709/INDEX($B$2:$B$800,MATCH(DATE(YEAR(A709)-1,MONTH(A709),1),$A$2:$A$800,0))-1,""))</f>
        <v/>
      </c>
    </row>
    <row r="710">
      <c r="A710" s="117" t="n"/>
      <c r="B710" s="118" t="n"/>
      <c r="C710" s="115">
        <f>IF(OR(B710="",B709=""),"",B710/B709-1)</f>
        <v/>
      </c>
      <c r="D710" s="115">
        <f>IF(B710="","",IFERROR(B710/INDEX($B$2:$B$800,MATCH(DATE(YEAR(A710)-1,12,1),$A$2:$A$800,0))-1,""))</f>
        <v/>
      </c>
      <c r="E710" s="115">
        <f>IF(B710="","",IFERROR(B710/INDEX($B$2:$B$800,MATCH(DATE(YEAR(A710)-1,MONTH(A710),1),$A$2:$A$800,0))-1,""))</f>
        <v/>
      </c>
    </row>
    <row r="711">
      <c r="A711" s="117" t="n"/>
      <c r="B711" s="118" t="n"/>
      <c r="C711" s="115">
        <f>IF(OR(B711="",B710=""),"",B711/B710-1)</f>
        <v/>
      </c>
      <c r="D711" s="115">
        <f>IF(B711="","",IFERROR(B711/INDEX($B$2:$B$800,MATCH(DATE(YEAR(A711)-1,12,1),$A$2:$A$800,0))-1,""))</f>
        <v/>
      </c>
      <c r="E711" s="115">
        <f>IF(B711="","",IFERROR(B711/INDEX($B$2:$B$800,MATCH(DATE(YEAR(A711)-1,MONTH(A711),1),$A$2:$A$800,0))-1,""))</f>
        <v/>
      </c>
    </row>
    <row r="712">
      <c r="A712" s="117" t="n"/>
      <c r="B712" s="118" t="n"/>
      <c r="C712" s="115">
        <f>IF(OR(B712="",B711=""),"",B712/B711-1)</f>
        <v/>
      </c>
      <c r="D712" s="115">
        <f>IF(B712="","",IFERROR(B712/INDEX($B$2:$B$800,MATCH(DATE(YEAR(A712)-1,12,1),$A$2:$A$800,0))-1,""))</f>
        <v/>
      </c>
      <c r="E712" s="115">
        <f>IF(B712="","",IFERROR(B712/INDEX($B$2:$B$800,MATCH(DATE(YEAR(A712)-1,MONTH(A712),1),$A$2:$A$800,0))-1,""))</f>
        <v/>
      </c>
    </row>
    <row r="713">
      <c r="A713" s="117" t="n"/>
      <c r="B713" s="118" t="n"/>
      <c r="C713" s="115">
        <f>IF(OR(B713="",B712=""),"",B713/B712-1)</f>
        <v/>
      </c>
      <c r="D713" s="115">
        <f>IF(B713="","",IFERROR(B713/INDEX($B$2:$B$800,MATCH(DATE(YEAR(A713)-1,12,1),$A$2:$A$800,0))-1,""))</f>
        <v/>
      </c>
      <c r="E713" s="115">
        <f>IF(B713="","",IFERROR(B713/INDEX($B$2:$B$800,MATCH(DATE(YEAR(A713)-1,MONTH(A713),1),$A$2:$A$800,0))-1,""))</f>
        <v/>
      </c>
    </row>
    <row r="714">
      <c r="A714" s="117" t="n"/>
      <c r="B714" s="118" t="n"/>
      <c r="C714" s="115">
        <f>IF(OR(B714="",B713=""),"",B714/B713-1)</f>
        <v/>
      </c>
      <c r="D714" s="115">
        <f>IF(B714="","",IFERROR(B714/INDEX($B$2:$B$800,MATCH(DATE(YEAR(A714)-1,12,1),$A$2:$A$800,0))-1,""))</f>
        <v/>
      </c>
      <c r="E714" s="115">
        <f>IF(B714="","",IFERROR(B714/INDEX($B$2:$B$800,MATCH(DATE(YEAR(A714)-1,MONTH(A714),1),$A$2:$A$800,0))-1,""))</f>
        <v/>
      </c>
    </row>
    <row r="715">
      <c r="A715" s="117" t="n"/>
      <c r="B715" s="118" t="n"/>
      <c r="C715" s="115">
        <f>IF(OR(B715="",B714=""),"",B715/B714-1)</f>
        <v/>
      </c>
      <c r="D715" s="115">
        <f>IF(B715="","",IFERROR(B715/INDEX($B$2:$B$800,MATCH(DATE(YEAR(A715)-1,12,1),$A$2:$A$800,0))-1,""))</f>
        <v/>
      </c>
      <c r="E715" s="115">
        <f>IF(B715="","",IFERROR(B715/INDEX($B$2:$B$800,MATCH(DATE(YEAR(A715)-1,MONTH(A715),1),$A$2:$A$800,0))-1,""))</f>
        <v/>
      </c>
    </row>
    <row r="716">
      <c r="A716" s="117" t="n"/>
      <c r="B716" s="118" t="n"/>
      <c r="C716" s="115">
        <f>IF(OR(B716="",B715=""),"",B716/B715-1)</f>
        <v/>
      </c>
      <c r="D716" s="115">
        <f>IF(B716="","",IFERROR(B716/INDEX($B$2:$B$800,MATCH(DATE(YEAR(A716)-1,12,1),$A$2:$A$800,0))-1,""))</f>
        <v/>
      </c>
      <c r="E716" s="115">
        <f>IF(B716="","",IFERROR(B716/INDEX($B$2:$B$800,MATCH(DATE(YEAR(A716)-1,MONTH(A716),1),$A$2:$A$800,0))-1,""))</f>
        <v/>
      </c>
    </row>
    <row r="717">
      <c r="A717" s="117" t="n"/>
      <c r="B717" s="118" t="n"/>
      <c r="C717" s="115">
        <f>IF(OR(B717="",B716=""),"",B717/B716-1)</f>
        <v/>
      </c>
      <c r="D717" s="115">
        <f>IF(B717="","",IFERROR(B717/INDEX($B$2:$B$800,MATCH(DATE(YEAR(A717)-1,12,1),$A$2:$A$800,0))-1,""))</f>
        <v/>
      </c>
      <c r="E717" s="115">
        <f>IF(B717="","",IFERROR(B717/INDEX($B$2:$B$800,MATCH(DATE(YEAR(A717)-1,MONTH(A717),1),$A$2:$A$800,0))-1,""))</f>
        <v/>
      </c>
    </row>
    <row r="718">
      <c r="A718" s="117" t="n"/>
      <c r="B718" s="118" t="n"/>
      <c r="C718" s="115">
        <f>IF(OR(B718="",B717=""),"",B718/B717-1)</f>
        <v/>
      </c>
      <c r="D718" s="115">
        <f>IF(B718="","",IFERROR(B718/INDEX($B$2:$B$800,MATCH(DATE(YEAR(A718)-1,12,1),$A$2:$A$800,0))-1,""))</f>
        <v/>
      </c>
      <c r="E718" s="115">
        <f>IF(B718="","",IFERROR(B718/INDEX($B$2:$B$800,MATCH(DATE(YEAR(A718)-1,MONTH(A718),1),$A$2:$A$800,0))-1,""))</f>
        <v/>
      </c>
    </row>
    <row r="719">
      <c r="A719" s="117" t="n"/>
      <c r="B719" s="118" t="n"/>
      <c r="C719" s="115">
        <f>IF(OR(B719="",B718=""),"",B719/B718-1)</f>
        <v/>
      </c>
      <c r="D719" s="115">
        <f>IF(B719="","",IFERROR(B719/INDEX($B$2:$B$800,MATCH(DATE(YEAR(A719)-1,12,1),$A$2:$A$800,0))-1,""))</f>
        <v/>
      </c>
      <c r="E719" s="115">
        <f>IF(B719="","",IFERROR(B719/INDEX($B$2:$B$800,MATCH(DATE(YEAR(A719)-1,MONTH(A719),1),$A$2:$A$800,0))-1,""))</f>
        <v/>
      </c>
    </row>
    <row r="720">
      <c r="A720" s="117" t="n"/>
      <c r="B720" s="118" t="n"/>
      <c r="C720" s="115">
        <f>IF(OR(B720="",B719=""),"",B720/B719-1)</f>
        <v/>
      </c>
      <c r="D720" s="115">
        <f>IF(B720="","",IFERROR(B720/INDEX($B$2:$B$800,MATCH(DATE(YEAR(A720)-1,12,1),$A$2:$A$800,0))-1,""))</f>
        <v/>
      </c>
      <c r="E720" s="115">
        <f>IF(B720="","",IFERROR(B720/INDEX($B$2:$B$800,MATCH(DATE(YEAR(A720)-1,MONTH(A720),1),$A$2:$A$800,0))-1,""))</f>
        <v/>
      </c>
    </row>
    <row r="721">
      <c r="A721" s="117" t="n"/>
      <c r="B721" s="118" t="n"/>
      <c r="C721" s="115">
        <f>IF(OR(B721="",B720=""),"",B721/B720-1)</f>
        <v/>
      </c>
      <c r="D721" s="115">
        <f>IF(B721="","",IFERROR(B721/INDEX($B$2:$B$800,MATCH(DATE(YEAR(A721)-1,12,1),$A$2:$A$800,0))-1,""))</f>
        <v/>
      </c>
      <c r="E721" s="115">
        <f>IF(B721="","",IFERROR(B721/INDEX($B$2:$B$800,MATCH(DATE(YEAR(A721)-1,MONTH(A721),1),$A$2:$A$800,0))-1,""))</f>
        <v/>
      </c>
    </row>
    <row r="722">
      <c r="A722" s="117" t="n"/>
      <c r="B722" s="118" t="n"/>
      <c r="C722" s="115">
        <f>IF(OR(B722="",B721=""),"",B722/B721-1)</f>
        <v/>
      </c>
      <c r="D722" s="115">
        <f>IF(B722="","",IFERROR(B722/INDEX($B$2:$B$800,MATCH(DATE(YEAR(A722)-1,12,1),$A$2:$A$800,0))-1,""))</f>
        <v/>
      </c>
      <c r="E722" s="115">
        <f>IF(B722="","",IFERROR(B722/INDEX($B$2:$B$800,MATCH(DATE(YEAR(A722)-1,MONTH(A722),1),$A$2:$A$800,0))-1,""))</f>
        <v/>
      </c>
    </row>
    <row r="723">
      <c r="A723" s="117" t="n"/>
      <c r="B723" s="118" t="n"/>
      <c r="C723" s="115">
        <f>IF(OR(B723="",B722=""),"",B723/B722-1)</f>
        <v/>
      </c>
      <c r="D723" s="115">
        <f>IF(B723="","",IFERROR(B723/INDEX($B$2:$B$800,MATCH(DATE(YEAR(A723)-1,12,1),$A$2:$A$800,0))-1,""))</f>
        <v/>
      </c>
      <c r="E723" s="115">
        <f>IF(B723="","",IFERROR(B723/INDEX($B$2:$B$800,MATCH(DATE(YEAR(A723)-1,MONTH(A723),1),$A$2:$A$800,0))-1,""))</f>
        <v/>
      </c>
    </row>
    <row r="724">
      <c r="A724" s="117" t="n"/>
      <c r="B724" s="118" t="n"/>
      <c r="C724" s="115">
        <f>IF(OR(B724="",B723=""),"",B724/B723-1)</f>
        <v/>
      </c>
      <c r="D724" s="115">
        <f>IF(B724="","",IFERROR(B724/INDEX($B$2:$B$800,MATCH(DATE(YEAR(A724)-1,12,1),$A$2:$A$800,0))-1,""))</f>
        <v/>
      </c>
      <c r="E724" s="115">
        <f>IF(B724="","",IFERROR(B724/INDEX($B$2:$B$800,MATCH(DATE(YEAR(A724)-1,MONTH(A724),1),$A$2:$A$800,0))-1,""))</f>
        <v/>
      </c>
    </row>
    <row r="725">
      <c r="A725" s="117" t="n"/>
      <c r="B725" s="118" t="n"/>
      <c r="C725" s="115">
        <f>IF(OR(B725="",B724=""),"",B725/B724-1)</f>
        <v/>
      </c>
      <c r="D725" s="115">
        <f>IF(B725="","",IFERROR(B725/INDEX($B$2:$B$800,MATCH(DATE(YEAR(A725)-1,12,1),$A$2:$A$800,0))-1,""))</f>
        <v/>
      </c>
      <c r="E725" s="115">
        <f>IF(B725="","",IFERROR(B725/INDEX($B$2:$B$800,MATCH(DATE(YEAR(A725)-1,MONTH(A725),1),$A$2:$A$800,0))-1,""))</f>
        <v/>
      </c>
    </row>
    <row r="726">
      <c r="A726" s="117" t="n"/>
      <c r="B726" s="118" t="n"/>
      <c r="C726" s="115">
        <f>IF(OR(B726="",B725=""),"",B726/B725-1)</f>
        <v/>
      </c>
      <c r="D726" s="115">
        <f>IF(B726="","",IFERROR(B726/INDEX($B$2:$B$800,MATCH(DATE(YEAR(A726)-1,12,1),$A$2:$A$800,0))-1,""))</f>
        <v/>
      </c>
      <c r="E726" s="115">
        <f>IF(B726="","",IFERROR(B726/INDEX($B$2:$B$800,MATCH(DATE(YEAR(A726)-1,MONTH(A726),1),$A$2:$A$800,0))-1,""))</f>
        <v/>
      </c>
    </row>
    <row r="727">
      <c r="A727" s="117" t="n"/>
      <c r="B727" s="118" t="n"/>
      <c r="C727" s="115">
        <f>IF(OR(B727="",B726=""),"",B727/B726-1)</f>
        <v/>
      </c>
      <c r="D727" s="115">
        <f>IF(B727="","",IFERROR(B727/INDEX($B$2:$B$800,MATCH(DATE(YEAR(A727)-1,12,1),$A$2:$A$800,0))-1,""))</f>
        <v/>
      </c>
      <c r="E727" s="115">
        <f>IF(B727="","",IFERROR(B727/INDEX($B$2:$B$800,MATCH(DATE(YEAR(A727)-1,MONTH(A727),1),$A$2:$A$800,0))-1,""))</f>
        <v/>
      </c>
    </row>
    <row r="728">
      <c r="A728" s="117" t="n"/>
      <c r="B728" s="118" t="n"/>
      <c r="C728" s="115">
        <f>IF(OR(B728="",B727=""),"",B728/B727-1)</f>
        <v/>
      </c>
      <c r="D728" s="115">
        <f>IF(B728="","",IFERROR(B728/INDEX($B$2:$B$800,MATCH(DATE(YEAR(A728)-1,12,1),$A$2:$A$800,0))-1,""))</f>
        <v/>
      </c>
      <c r="E728" s="115">
        <f>IF(B728="","",IFERROR(B728/INDEX($B$2:$B$800,MATCH(DATE(YEAR(A728)-1,MONTH(A728),1),$A$2:$A$800,0))-1,""))</f>
        <v/>
      </c>
    </row>
    <row r="729">
      <c r="A729" s="117" t="n"/>
      <c r="B729" s="118" t="n"/>
      <c r="C729" s="115">
        <f>IF(OR(B729="",B728=""),"",B729/B728-1)</f>
        <v/>
      </c>
      <c r="D729" s="115">
        <f>IF(B729="","",IFERROR(B729/INDEX($B$2:$B$800,MATCH(DATE(YEAR(A729)-1,12,1),$A$2:$A$800,0))-1,""))</f>
        <v/>
      </c>
      <c r="E729" s="115">
        <f>IF(B729="","",IFERROR(B729/INDEX($B$2:$B$800,MATCH(DATE(YEAR(A729)-1,MONTH(A729),1),$A$2:$A$800,0))-1,""))</f>
        <v/>
      </c>
    </row>
    <row r="730">
      <c r="A730" s="117" t="n"/>
      <c r="B730" s="118" t="n"/>
      <c r="C730" s="115">
        <f>IF(OR(B730="",B729=""),"",B730/B729-1)</f>
        <v/>
      </c>
      <c r="D730" s="115">
        <f>IF(B730="","",IFERROR(B730/INDEX($B$2:$B$800,MATCH(DATE(YEAR(A730)-1,12,1),$A$2:$A$800,0))-1,""))</f>
        <v/>
      </c>
      <c r="E730" s="115">
        <f>IF(B730="","",IFERROR(B730/INDEX($B$2:$B$800,MATCH(DATE(YEAR(A730)-1,MONTH(A730),1),$A$2:$A$800,0))-1,""))</f>
        <v/>
      </c>
    </row>
    <row r="731">
      <c r="A731" s="117" t="n"/>
      <c r="B731" s="118" t="n"/>
      <c r="C731" s="115">
        <f>IF(OR(B731="",B730=""),"",B731/B730-1)</f>
        <v/>
      </c>
      <c r="D731" s="115">
        <f>IF(B731="","",IFERROR(B731/INDEX($B$2:$B$800,MATCH(DATE(YEAR(A731)-1,12,1),$A$2:$A$800,0))-1,""))</f>
        <v/>
      </c>
      <c r="E731" s="115">
        <f>IF(B731="","",IFERROR(B731/INDEX($B$2:$B$800,MATCH(DATE(YEAR(A731)-1,MONTH(A731),1),$A$2:$A$800,0))-1,""))</f>
        <v/>
      </c>
    </row>
    <row r="732">
      <c r="A732" s="117" t="n"/>
      <c r="B732" s="118" t="n"/>
      <c r="C732" s="115">
        <f>IF(OR(B732="",B731=""),"",B732/B731-1)</f>
        <v/>
      </c>
      <c r="D732" s="115">
        <f>IF(B732="","",IFERROR(B732/INDEX($B$2:$B$800,MATCH(DATE(YEAR(A732)-1,12,1),$A$2:$A$800,0))-1,""))</f>
        <v/>
      </c>
      <c r="E732" s="115">
        <f>IF(B732="","",IFERROR(B732/INDEX($B$2:$B$800,MATCH(DATE(YEAR(A732)-1,MONTH(A732),1),$A$2:$A$800,0))-1,""))</f>
        <v/>
      </c>
    </row>
    <row r="733">
      <c r="A733" s="117" t="n"/>
      <c r="B733" s="118" t="n"/>
      <c r="C733" s="115">
        <f>IF(OR(B733="",B732=""),"",B733/B732-1)</f>
        <v/>
      </c>
      <c r="D733" s="115">
        <f>IF(B733="","",IFERROR(B733/INDEX($B$2:$B$800,MATCH(DATE(YEAR(A733)-1,12,1),$A$2:$A$800,0))-1,""))</f>
        <v/>
      </c>
      <c r="E733" s="115">
        <f>IF(B733="","",IFERROR(B733/INDEX($B$2:$B$800,MATCH(DATE(YEAR(A733)-1,MONTH(A733),1),$A$2:$A$800,0))-1,""))</f>
        <v/>
      </c>
    </row>
    <row r="734">
      <c r="A734" s="117" t="n"/>
      <c r="B734" s="118" t="n"/>
      <c r="C734" s="115">
        <f>IF(OR(B734="",B733=""),"",B734/B733-1)</f>
        <v/>
      </c>
      <c r="D734" s="115">
        <f>IF(B734="","",IFERROR(B734/INDEX($B$2:$B$800,MATCH(DATE(YEAR(A734)-1,12,1),$A$2:$A$800,0))-1,""))</f>
        <v/>
      </c>
      <c r="E734" s="115">
        <f>IF(B734="","",IFERROR(B734/INDEX($B$2:$B$800,MATCH(DATE(YEAR(A734)-1,MONTH(A734),1),$A$2:$A$800,0))-1,""))</f>
        <v/>
      </c>
    </row>
    <row r="735">
      <c r="A735" s="117" t="n"/>
      <c r="B735" s="118" t="n"/>
      <c r="C735" s="115">
        <f>IF(OR(B735="",B734=""),"",B735/B734-1)</f>
        <v/>
      </c>
      <c r="D735" s="115">
        <f>IF(B735="","",IFERROR(B735/INDEX($B$2:$B$800,MATCH(DATE(YEAR(A735)-1,12,1),$A$2:$A$800,0))-1,""))</f>
        <v/>
      </c>
      <c r="E735" s="115">
        <f>IF(B735="","",IFERROR(B735/INDEX($B$2:$B$800,MATCH(DATE(YEAR(A735)-1,MONTH(A735),1),$A$2:$A$800,0))-1,""))</f>
        <v/>
      </c>
    </row>
    <row r="736">
      <c r="A736" s="117" t="n"/>
      <c r="B736" s="118" t="n"/>
      <c r="C736" s="115">
        <f>IF(OR(B736="",B735=""),"",B736/B735-1)</f>
        <v/>
      </c>
      <c r="D736" s="115">
        <f>IF(B736="","",IFERROR(B736/INDEX($B$2:$B$800,MATCH(DATE(YEAR(A736)-1,12,1),$A$2:$A$800,0))-1,""))</f>
        <v/>
      </c>
      <c r="E736" s="115">
        <f>IF(B736="","",IFERROR(B736/INDEX($B$2:$B$800,MATCH(DATE(YEAR(A736)-1,MONTH(A736),1),$A$2:$A$800,0))-1,""))</f>
        <v/>
      </c>
    </row>
    <row r="737">
      <c r="A737" s="117" t="n"/>
      <c r="B737" s="118" t="n"/>
      <c r="C737" s="115">
        <f>IF(OR(B737="",B736=""),"",B737/B736-1)</f>
        <v/>
      </c>
      <c r="D737" s="115">
        <f>IF(B737="","",IFERROR(B737/INDEX($B$2:$B$800,MATCH(DATE(YEAR(A737)-1,12,1),$A$2:$A$800,0))-1,""))</f>
        <v/>
      </c>
      <c r="E737" s="115">
        <f>IF(B737="","",IFERROR(B737/INDEX($B$2:$B$800,MATCH(DATE(YEAR(A737)-1,MONTH(A737),1),$A$2:$A$800,0))-1,""))</f>
        <v/>
      </c>
    </row>
    <row r="738">
      <c r="A738" s="117" t="n"/>
      <c r="B738" s="118" t="n"/>
      <c r="C738" s="115">
        <f>IF(OR(B738="",B737=""),"",B738/B737-1)</f>
        <v/>
      </c>
      <c r="D738" s="115">
        <f>IF(B738="","",IFERROR(B738/INDEX($B$2:$B$800,MATCH(DATE(YEAR(A738)-1,12,1),$A$2:$A$800,0))-1,""))</f>
        <v/>
      </c>
      <c r="E738" s="115">
        <f>IF(B738="","",IFERROR(B738/INDEX($B$2:$B$800,MATCH(DATE(YEAR(A738)-1,MONTH(A738),1),$A$2:$A$800,0))-1,""))</f>
        <v/>
      </c>
    </row>
    <row r="739">
      <c r="A739" s="117" t="n"/>
      <c r="B739" s="118" t="n"/>
      <c r="C739" s="115">
        <f>IF(OR(B739="",B738=""),"",B739/B738-1)</f>
        <v/>
      </c>
      <c r="D739" s="115">
        <f>IF(B739="","",IFERROR(B739/INDEX($B$2:$B$800,MATCH(DATE(YEAR(A739)-1,12,1),$A$2:$A$800,0))-1,""))</f>
        <v/>
      </c>
      <c r="E739" s="115">
        <f>IF(B739="","",IFERROR(B739/INDEX($B$2:$B$800,MATCH(DATE(YEAR(A739)-1,MONTH(A739),1),$A$2:$A$800,0))-1,""))</f>
        <v/>
      </c>
    </row>
    <row r="740">
      <c r="A740" s="117" t="n"/>
      <c r="B740" s="118" t="n"/>
      <c r="C740" s="115">
        <f>IF(OR(B740="",B739=""),"",B740/B739-1)</f>
        <v/>
      </c>
      <c r="D740" s="115">
        <f>IF(B740="","",IFERROR(B740/INDEX($B$2:$B$800,MATCH(DATE(YEAR(A740)-1,12,1),$A$2:$A$800,0))-1,""))</f>
        <v/>
      </c>
      <c r="E740" s="115">
        <f>IF(B740="","",IFERROR(B740/INDEX($B$2:$B$800,MATCH(DATE(YEAR(A740)-1,MONTH(A740),1),$A$2:$A$800,0))-1,""))</f>
        <v/>
      </c>
    </row>
    <row r="741">
      <c r="A741" s="117" t="n"/>
      <c r="B741" s="118" t="n"/>
      <c r="C741" s="115">
        <f>IF(OR(B741="",B740=""),"",B741/B740-1)</f>
        <v/>
      </c>
      <c r="D741" s="115">
        <f>IF(B741="","",IFERROR(B741/INDEX($B$2:$B$800,MATCH(DATE(YEAR(A741)-1,12,1),$A$2:$A$800,0))-1,""))</f>
        <v/>
      </c>
      <c r="E741" s="115">
        <f>IF(B741="","",IFERROR(B741/INDEX($B$2:$B$800,MATCH(DATE(YEAR(A741)-1,MONTH(A741),1),$A$2:$A$800,0))-1,""))</f>
        <v/>
      </c>
    </row>
    <row r="742">
      <c r="A742" s="117" t="n"/>
      <c r="B742" s="118" t="n"/>
      <c r="C742" s="115">
        <f>IF(OR(B742="",B741=""),"",B742/B741-1)</f>
        <v/>
      </c>
      <c r="D742" s="115">
        <f>IF(B742="","",IFERROR(B742/INDEX($B$2:$B$800,MATCH(DATE(YEAR(A742)-1,12,1),$A$2:$A$800,0))-1,""))</f>
        <v/>
      </c>
      <c r="E742" s="115">
        <f>IF(B742="","",IFERROR(B742/INDEX($B$2:$B$800,MATCH(DATE(YEAR(A742)-1,MONTH(A742),1),$A$2:$A$800,0))-1,""))</f>
        <v/>
      </c>
    </row>
    <row r="743">
      <c r="A743" s="117" t="n"/>
      <c r="B743" s="118" t="n"/>
      <c r="C743" s="115">
        <f>IF(OR(B743="",B742=""),"",B743/B742-1)</f>
        <v/>
      </c>
      <c r="D743" s="115">
        <f>IF(B743="","",IFERROR(B743/INDEX($B$2:$B$800,MATCH(DATE(YEAR(A743)-1,12,1),$A$2:$A$800,0))-1,""))</f>
        <v/>
      </c>
      <c r="E743" s="115">
        <f>IF(B743="","",IFERROR(B743/INDEX($B$2:$B$800,MATCH(DATE(YEAR(A743)-1,MONTH(A743),1),$A$2:$A$800,0))-1,""))</f>
        <v/>
      </c>
    </row>
    <row r="744">
      <c r="A744" s="117" t="n"/>
      <c r="B744" s="118" t="n"/>
      <c r="C744" s="115">
        <f>IF(OR(B744="",B743=""),"",B744/B743-1)</f>
        <v/>
      </c>
      <c r="D744" s="115">
        <f>IF(B744="","",IFERROR(B744/INDEX($B$2:$B$800,MATCH(DATE(YEAR(A744)-1,12,1),$A$2:$A$800,0))-1,""))</f>
        <v/>
      </c>
      <c r="E744" s="115">
        <f>IF(B744="","",IFERROR(B744/INDEX($B$2:$B$800,MATCH(DATE(YEAR(A744)-1,MONTH(A744),1),$A$2:$A$800,0))-1,""))</f>
        <v/>
      </c>
    </row>
    <row r="745">
      <c r="A745" s="117" t="n"/>
      <c r="B745" s="118" t="n"/>
      <c r="C745" s="115">
        <f>IF(OR(B745="",B744=""),"",B745/B744-1)</f>
        <v/>
      </c>
      <c r="D745" s="115">
        <f>IF(B745="","",IFERROR(B745/INDEX($B$2:$B$800,MATCH(DATE(YEAR(A745)-1,12,1),$A$2:$A$800,0))-1,""))</f>
        <v/>
      </c>
      <c r="E745" s="115">
        <f>IF(B745="","",IFERROR(B745/INDEX($B$2:$B$800,MATCH(DATE(YEAR(A745)-1,MONTH(A745),1),$A$2:$A$800,0))-1,""))</f>
        <v/>
      </c>
    </row>
    <row r="746">
      <c r="A746" s="117" t="n"/>
      <c r="B746" s="118" t="n"/>
      <c r="C746" s="115">
        <f>IF(OR(B746="",B745=""),"",B746/B745-1)</f>
        <v/>
      </c>
      <c r="D746" s="115">
        <f>IF(B746="","",IFERROR(B746/INDEX($B$2:$B$800,MATCH(DATE(YEAR(A746)-1,12,1),$A$2:$A$800,0))-1,""))</f>
        <v/>
      </c>
      <c r="E746" s="115">
        <f>IF(B746="","",IFERROR(B746/INDEX($B$2:$B$800,MATCH(DATE(YEAR(A746)-1,MONTH(A746),1),$A$2:$A$800,0))-1,""))</f>
        <v/>
      </c>
    </row>
    <row r="747">
      <c r="A747" s="117" t="n"/>
      <c r="B747" s="118" t="n"/>
      <c r="C747" s="115">
        <f>IF(OR(B747="",B746=""),"",B747/B746-1)</f>
        <v/>
      </c>
      <c r="D747" s="115">
        <f>IF(B747="","",IFERROR(B747/INDEX($B$2:$B$800,MATCH(DATE(YEAR(A747)-1,12,1),$A$2:$A$800,0))-1,""))</f>
        <v/>
      </c>
      <c r="E747" s="115">
        <f>IF(B747="","",IFERROR(B747/INDEX($B$2:$B$800,MATCH(DATE(YEAR(A747)-1,MONTH(A747),1),$A$2:$A$800,0))-1,""))</f>
        <v/>
      </c>
    </row>
    <row r="748">
      <c r="A748" s="117" t="n"/>
      <c r="B748" s="118" t="n"/>
      <c r="C748" s="115">
        <f>IF(OR(B748="",B747=""),"",B748/B747-1)</f>
        <v/>
      </c>
      <c r="D748" s="115">
        <f>IF(B748="","",IFERROR(B748/INDEX($B$2:$B$800,MATCH(DATE(YEAR(A748)-1,12,1),$A$2:$A$800,0))-1,""))</f>
        <v/>
      </c>
      <c r="E748" s="115">
        <f>IF(B748="","",IFERROR(B748/INDEX($B$2:$B$800,MATCH(DATE(YEAR(A748)-1,MONTH(A748),1),$A$2:$A$800,0))-1,""))</f>
        <v/>
      </c>
    </row>
    <row r="749">
      <c r="A749" s="117" t="n"/>
      <c r="B749" s="118" t="n"/>
      <c r="C749" s="115">
        <f>IF(OR(B749="",B748=""),"",B749/B748-1)</f>
        <v/>
      </c>
      <c r="D749" s="115">
        <f>IF(B749="","",IFERROR(B749/INDEX($B$2:$B$800,MATCH(DATE(YEAR(A749)-1,12,1),$A$2:$A$800,0))-1,""))</f>
        <v/>
      </c>
      <c r="E749" s="115">
        <f>IF(B749="","",IFERROR(B749/INDEX($B$2:$B$800,MATCH(DATE(YEAR(A749)-1,MONTH(A749),1),$A$2:$A$800,0))-1,""))</f>
        <v/>
      </c>
    </row>
    <row r="750">
      <c r="A750" s="117" t="n"/>
      <c r="B750" s="118" t="n"/>
      <c r="C750" s="115">
        <f>IF(OR(B750="",B749=""),"",B750/B749-1)</f>
        <v/>
      </c>
      <c r="D750" s="115">
        <f>IF(B750="","",IFERROR(B750/INDEX($B$2:$B$800,MATCH(DATE(YEAR(A750)-1,12,1),$A$2:$A$800,0))-1,""))</f>
        <v/>
      </c>
      <c r="E750" s="115">
        <f>IF(B750="","",IFERROR(B750/INDEX($B$2:$B$800,MATCH(DATE(YEAR(A750)-1,MONTH(A750),1),$A$2:$A$800,0))-1,""))</f>
        <v/>
      </c>
    </row>
    <row r="751">
      <c r="A751" s="117" t="n"/>
      <c r="B751" s="118" t="n"/>
      <c r="C751" s="115">
        <f>IF(OR(B751="",B750=""),"",B751/B750-1)</f>
        <v/>
      </c>
      <c r="D751" s="115">
        <f>IF(B751="","",IFERROR(B751/INDEX($B$2:$B$800,MATCH(DATE(YEAR(A751)-1,12,1),$A$2:$A$800,0))-1,""))</f>
        <v/>
      </c>
      <c r="E751" s="115">
        <f>IF(B751="","",IFERROR(B751/INDEX($B$2:$B$800,MATCH(DATE(YEAR(A751)-1,MONTH(A751),1),$A$2:$A$800,0))-1,""))</f>
        <v/>
      </c>
    </row>
    <row r="752">
      <c r="A752" s="117" t="n"/>
      <c r="B752" s="118" t="n"/>
      <c r="C752" s="115">
        <f>IF(OR(B752="",B751=""),"",B752/B751-1)</f>
        <v/>
      </c>
      <c r="D752" s="115">
        <f>IF(B752="","",IFERROR(B752/INDEX($B$2:$B$800,MATCH(DATE(YEAR(A752)-1,12,1),$A$2:$A$800,0))-1,""))</f>
        <v/>
      </c>
      <c r="E752" s="115">
        <f>IF(B752="","",IFERROR(B752/INDEX($B$2:$B$800,MATCH(DATE(YEAR(A752)-1,MONTH(A752),1),$A$2:$A$800,0))-1,""))</f>
        <v/>
      </c>
    </row>
    <row r="753">
      <c r="A753" s="117" t="n"/>
      <c r="B753" s="118" t="n"/>
      <c r="C753" s="115">
        <f>IF(OR(B753="",B752=""),"",B753/B752-1)</f>
        <v/>
      </c>
      <c r="D753" s="115">
        <f>IF(B753="","",IFERROR(B753/INDEX($B$2:$B$800,MATCH(DATE(YEAR(A753)-1,12,1),$A$2:$A$800,0))-1,""))</f>
        <v/>
      </c>
      <c r="E753" s="115">
        <f>IF(B753="","",IFERROR(B753/INDEX($B$2:$B$800,MATCH(DATE(YEAR(A753)-1,MONTH(A753),1),$A$2:$A$800,0))-1,""))</f>
        <v/>
      </c>
    </row>
    <row r="754">
      <c r="A754" s="117" t="n"/>
      <c r="B754" s="118" t="n"/>
      <c r="C754" s="115">
        <f>IF(OR(B754="",B753=""),"",B754/B753-1)</f>
        <v/>
      </c>
      <c r="D754" s="115">
        <f>IF(B754="","",IFERROR(B754/INDEX($B$2:$B$800,MATCH(DATE(YEAR(A754)-1,12,1),$A$2:$A$800,0))-1,""))</f>
        <v/>
      </c>
      <c r="E754" s="115">
        <f>IF(B754="","",IFERROR(B754/INDEX($B$2:$B$800,MATCH(DATE(YEAR(A754)-1,MONTH(A754),1),$A$2:$A$800,0))-1,""))</f>
        <v/>
      </c>
    </row>
    <row r="755">
      <c r="A755" s="117" t="n"/>
      <c r="B755" s="118" t="n"/>
      <c r="C755" s="115">
        <f>IF(OR(B755="",B754=""),"",B755/B754-1)</f>
        <v/>
      </c>
      <c r="D755" s="115">
        <f>IF(B755="","",IFERROR(B755/INDEX($B$2:$B$800,MATCH(DATE(YEAR(A755)-1,12,1),$A$2:$A$800,0))-1,""))</f>
        <v/>
      </c>
      <c r="E755" s="115">
        <f>IF(B755="","",IFERROR(B755/INDEX($B$2:$B$800,MATCH(DATE(YEAR(A755)-1,MONTH(A755),1),$A$2:$A$800,0))-1,""))</f>
        <v/>
      </c>
    </row>
    <row r="756">
      <c r="A756" s="117" t="n"/>
      <c r="B756" s="118" t="n"/>
      <c r="C756" s="115">
        <f>IF(OR(B756="",B755=""),"",B756/B755-1)</f>
        <v/>
      </c>
      <c r="D756" s="115">
        <f>IF(B756="","",IFERROR(B756/INDEX($B$2:$B$800,MATCH(DATE(YEAR(A756)-1,12,1),$A$2:$A$800,0))-1,""))</f>
        <v/>
      </c>
      <c r="E756" s="115">
        <f>IF(B756="","",IFERROR(B756/INDEX($B$2:$B$800,MATCH(DATE(YEAR(A756)-1,MONTH(A756),1),$A$2:$A$800,0))-1,""))</f>
        <v/>
      </c>
    </row>
    <row r="757">
      <c r="A757" s="117" t="n"/>
      <c r="B757" s="118" t="n"/>
      <c r="C757" s="115">
        <f>IF(OR(B757="",B756=""),"",B757/B756-1)</f>
        <v/>
      </c>
      <c r="D757" s="115">
        <f>IF(B757="","",IFERROR(B757/INDEX($B$2:$B$800,MATCH(DATE(YEAR(A757)-1,12,1),$A$2:$A$800,0))-1,""))</f>
        <v/>
      </c>
      <c r="E757" s="115">
        <f>IF(B757="","",IFERROR(B757/INDEX($B$2:$B$800,MATCH(DATE(YEAR(A757)-1,MONTH(A757),1),$A$2:$A$800,0))-1,""))</f>
        <v/>
      </c>
    </row>
    <row r="758">
      <c r="A758" s="117" t="n"/>
      <c r="B758" s="118" t="n"/>
      <c r="C758" s="115">
        <f>IF(OR(B758="",B757=""),"",B758/B757-1)</f>
        <v/>
      </c>
      <c r="D758" s="115">
        <f>IF(B758="","",IFERROR(B758/INDEX($B$2:$B$800,MATCH(DATE(YEAR(A758)-1,12,1),$A$2:$A$800,0))-1,""))</f>
        <v/>
      </c>
      <c r="E758" s="115">
        <f>IF(B758="","",IFERROR(B758/INDEX($B$2:$B$800,MATCH(DATE(YEAR(A758)-1,MONTH(A758),1),$A$2:$A$800,0))-1,""))</f>
        <v/>
      </c>
    </row>
    <row r="759">
      <c r="A759" s="117" t="n"/>
      <c r="B759" s="118" t="n"/>
      <c r="C759" s="115">
        <f>IF(OR(B759="",B758=""),"",B759/B758-1)</f>
        <v/>
      </c>
      <c r="D759" s="115">
        <f>IF(B759="","",IFERROR(B759/INDEX($B$2:$B$800,MATCH(DATE(YEAR(A759)-1,12,1),$A$2:$A$800,0))-1,""))</f>
        <v/>
      </c>
      <c r="E759" s="115">
        <f>IF(B759="","",IFERROR(B759/INDEX($B$2:$B$800,MATCH(DATE(YEAR(A759)-1,MONTH(A759),1),$A$2:$A$800,0))-1,""))</f>
        <v/>
      </c>
    </row>
    <row r="760">
      <c r="A760" s="117" t="n"/>
      <c r="B760" s="118" t="n"/>
      <c r="C760" s="115">
        <f>IF(OR(B760="",B759=""),"",B760/B759-1)</f>
        <v/>
      </c>
      <c r="D760" s="115">
        <f>IF(B760="","",IFERROR(B760/INDEX($B$2:$B$800,MATCH(DATE(YEAR(A760)-1,12,1),$A$2:$A$800,0))-1,""))</f>
        <v/>
      </c>
      <c r="E760" s="115">
        <f>IF(B760="","",IFERROR(B760/INDEX($B$2:$B$800,MATCH(DATE(YEAR(A760)-1,MONTH(A760),1),$A$2:$A$800,0))-1,""))</f>
        <v/>
      </c>
    </row>
    <row r="761">
      <c r="A761" s="117" t="n"/>
      <c r="B761" s="118" t="n"/>
      <c r="C761" s="115">
        <f>IF(OR(B761="",B760=""),"",B761/B760-1)</f>
        <v/>
      </c>
      <c r="D761" s="115">
        <f>IF(B761="","",IFERROR(B761/INDEX($B$2:$B$800,MATCH(DATE(YEAR(A761)-1,12,1),$A$2:$A$800,0))-1,""))</f>
        <v/>
      </c>
      <c r="E761" s="115">
        <f>IF(B761="","",IFERROR(B761/INDEX($B$2:$B$800,MATCH(DATE(YEAR(A761)-1,MONTH(A761),1),$A$2:$A$800,0))-1,""))</f>
        <v/>
      </c>
    </row>
    <row r="762">
      <c r="A762" s="117" t="n"/>
      <c r="B762" s="118" t="n"/>
      <c r="C762" s="115">
        <f>IF(OR(B762="",B761=""),"",B762/B761-1)</f>
        <v/>
      </c>
      <c r="D762" s="115">
        <f>IF(B762="","",IFERROR(B762/INDEX($B$2:$B$800,MATCH(DATE(YEAR(A762)-1,12,1),$A$2:$A$800,0))-1,""))</f>
        <v/>
      </c>
      <c r="E762" s="115">
        <f>IF(B762="","",IFERROR(B762/INDEX($B$2:$B$800,MATCH(DATE(YEAR(A762)-1,MONTH(A762),1),$A$2:$A$800,0))-1,""))</f>
        <v/>
      </c>
    </row>
    <row r="763">
      <c r="A763" s="117" t="n"/>
      <c r="B763" s="118" t="n"/>
      <c r="C763" s="115">
        <f>IF(OR(B763="",B762=""),"",B763/B762-1)</f>
        <v/>
      </c>
      <c r="D763" s="115">
        <f>IF(B763="","",IFERROR(B763/INDEX($B$2:$B$800,MATCH(DATE(YEAR(A763)-1,12,1),$A$2:$A$800,0))-1,""))</f>
        <v/>
      </c>
      <c r="E763" s="115">
        <f>IF(B763="","",IFERROR(B763/INDEX($B$2:$B$800,MATCH(DATE(YEAR(A763)-1,MONTH(A763),1),$A$2:$A$800,0))-1,""))</f>
        <v/>
      </c>
    </row>
    <row r="764">
      <c r="A764" s="117" t="n"/>
      <c r="B764" s="118" t="n"/>
      <c r="C764" s="115">
        <f>IF(OR(B764="",B763=""),"",B764/B763-1)</f>
        <v/>
      </c>
      <c r="D764" s="115">
        <f>IF(B764="","",IFERROR(B764/INDEX($B$2:$B$800,MATCH(DATE(YEAR(A764)-1,12,1),$A$2:$A$800,0))-1,""))</f>
        <v/>
      </c>
      <c r="E764" s="115">
        <f>IF(B764="","",IFERROR(B764/INDEX($B$2:$B$800,MATCH(DATE(YEAR(A764)-1,MONTH(A764),1),$A$2:$A$800,0))-1,""))</f>
        <v/>
      </c>
    </row>
    <row r="765">
      <c r="A765" s="117" t="n"/>
      <c r="B765" s="118" t="n"/>
      <c r="C765" s="115">
        <f>IF(OR(B765="",B764=""),"",B765/B764-1)</f>
        <v/>
      </c>
      <c r="D765" s="115">
        <f>IF(B765="","",IFERROR(B765/INDEX($B$2:$B$800,MATCH(DATE(YEAR(A765)-1,12,1),$A$2:$A$800,0))-1,""))</f>
        <v/>
      </c>
      <c r="E765" s="115">
        <f>IF(B765="","",IFERROR(B765/INDEX($B$2:$B$800,MATCH(DATE(YEAR(A765)-1,MONTH(A765),1),$A$2:$A$800,0))-1,""))</f>
        <v/>
      </c>
    </row>
    <row r="766">
      <c r="A766" s="117" t="n"/>
      <c r="B766" s="118" t="n"/>
      <c r="C766" s="115">
        <f>IF(OR(B766="",B765=""),"",B766/B765-1)</f>
        <v/>
      </c>
      <c r="D766" s="115">
        <f>IF(B766="","",IFERROR(B766/INDEX($B$2:$B$800,MATCH(DATE(YEAR(A766)-1,12,1),$A$2:$A$800,0))-1,""))</f>
        <v/>
      </c>
      <c r="E766" s="115">
        <f>IF(B766="","",IFERROR(B766/INDEX($B$2:$B$800,MATCH(DATE(YEAR(A766)-1,MONTH(A766),1),$A$2:$A$800,0))-1,""))</f>
        <v/>
      </c>
    </row>
    <row r="767">
      <c r="A767" s="117" t="n"/>
      <c r="B767" s="118" t="n"/>
      <c r="C767" s="115">
        <f>IF(OR(B767="",B766=""),"",B767/B766-1)</f>
        <v/>
      </c>
      <c r="D767" s="115">
        <f>IF(B767="","",IFERROR(B767/INDEX($B$2:$B$800,MATCH(DATE(YEAR(A767)-1,12,1),$A$2:$A$800,0))-1,""))</f>
        <v/>
      </c>
      <c r="E767" s="115">
        <f>IF(B767="","",IFERROR(B767/INDEX($B$2:$B$800,MATCH(DATE(YEAR(A767)-1,MONTH(A767),1),$A$2:$A$800,0))-1,""))</f>
        <v/>
      </c>
    </row>
    <row r="768">
      <c r="A768" s="117" t="n"/>
      <c r="B768" s="118" t="n"/>
      <c r="C768" s="115">
        <f>IF(OR(B768="",B767=""),"",B768/B767-1)</f>
        <v/>
      </c>
      <c r="D768" s="115">
        <f>IF(B768="","",IFERROR(B768/INDEX($B$2:$B$800,MATCH(DATE(YEAR(A768)-1,12,1),$A$2:$A$800,0))-1,""))</f>
        <v/>
      </c>
      <c r="E768" s="115">
        <f>IF(B768="","",IFERROR(B768/INDEX($B$2:$B$800,MATCH(DATE(YEAR(A768)-1,MONTH(A768),1),$A$2:$A$800,0))-1,""))</f>
        <v/>
      </c>
    </row>
    <row r="769">
      <c r="A769" s="117" t="n"/>
      <c r="B769" s="118" t="n"/>
      <c r="C769" s="115">
        <f>IF(OR(B769="",B768=""),"",B769/B768-1)</f>
        <v/>
      </c>
      <c r="D769" s="115">
        <f>IF(B769="","",IFERROR(B769/INDEX($B$2:$B$800,MATCH(DATE(YEAR(A769)-1,12,1),$A$2:$A$800,0))-1,""))</f>
        <v/>
      </c>
      <c r="E769" s="115">
        <f>IF(B769="","",IFERROR(B769/INDEX($B$2:$B$800,MATCH(DATE(YEAR(A769)-1,MONTH(A769),1),$A$2:$A$800,0))-1,""))</f>
        <v/>
      </c>
    </row>
    <row r="770">
      <c r="A770" s="117" t="n"/>
      <c r="B770" s="118" t="n"/>
      <c r="C770" s="115">
        <f>IF(OR(B770="",B769=""),"",B770/B769-1)</f>
        <v/>
      </c>
      <c r="D770" s="115">
        <f>IF(B770="","",IFERROR(B770/INDEX($B$2:$B$800,MATCH(DATE(YEAR(A770)-1,12,1),$A$2:$A$800,0))-1,""))</f>
        <v/>
      </c>
      <c r="E770" s="115">
        <f>IF(B770="","",IFERROR(B770/INDEX($B$2:$B$800,MATCH(DATE(YEAR(A770)-1,MONTH(A770),1),$A$2:$A$800,0))-1,""))</f>
        <v/>
      </c>
    </row>
    <row r="771">
      <c r="A771" s="117" t="n"/>
      <c r="B771" s="118" t="n"/>
      <c r="C771" s="115">
        <f>IF(OR(B771="",B770=""),"",B771/B770-1)</f>
        <v/>
      </c>
      <c r="D771" s="115">
        <f>IF(B771="","",IFERROR(B771/INDEX($B$2:$B$800,MATCH(DATE(YEAR(A771)-1,12,1),$A$2:$A$800,0))-1,""))</f>
        <v/>
      </c>
      <c r="E771" s="115">
        <f>IF(B771="","",IFERROR(B771/INDEX($B$2:$B$800,MATCH(DATE(YEAR(A771)-1,MONTH(A771),1),$A$2:$A$800,0))-1,""))</f>
        <v/>
      </c>
    </row>
    <row r="772">
      <c r="A772" s="117" t="n"/>
      <c r="B772" s="118" t="n"/>
      <c r="C772" s="115">
        <f>IF(OR(B772="",B771=""),"",B772/B771-1)</f>
        <v/>
      </c>
      <c r="D772" s="115">
        <f>IF(B772="","",IFERROR(B772/INDEX($B$2:$B$800,MATCH(DATE(YEAR(A772)-1,12,1),$A$2:$A$800,0))-1,""))</f>
        <v/>
      </c>
      <c r="E772" s="115">
        <f>IF(B772="","",IFERROR(B772/INDEX($B$2:$B$800,MATCH(DATE(YEAR(A772)-1,MONTH(A772),1),$A$2:$A$800,0))-1,""))</f>
        <v/>
      </c>
    </row>
    <row r="773">
      <c r="A773" s="117" t="n"/>
      <c r="B773" s="118" t="n"/>
      <c r="C773" s="115">
        <f>IF(OR(B773="",B772=""),"",B773/B772-1)</f>
        <v/>
      </c>
      <c r="D773" s="115">
        <f>IF(B773="","",IFERROR(B773/INDEX($B$2:$B$800,MATCH(DATE(YEAR(A773)-1,12,1),$A$2:$A$800,0))-1,""))</f>
        <v/>
      </c>
      <c r="E773" s="115">
        <f>IF(B773="","",IFERROR(B773/INDEX($B$2:$B$800,MATCH(DATE(YEAR(A773)-1,MONTH(A773),1),$A$2:$A$800,0))-1,""))</f>
        <v/>
      </c>
    </row>
    <row r="774">
      <c r="A774" s="117" t="n"/>
      <c r="B774" s="118" t="n"/>
      <c r="C774" s="115">
        <f>IF(OR(B774="",B773=""),"",B774/B773-1)</f>
        <v/>
      </c>
      <c r="D774" s="115">
        <f>IF(B774="","",IFERROR(B774/INDEX($B$2:$B$800,MATCH(DATE(YEAR(A774)-1,12,1),$A$2:$A$800,0))-1,""))</f>
        <v/>
      </c>
      <c r="E774" s="115">
        <f>IF(B774="","",IFERROR(B774/INDEX($B$2:$B$800,MATCH(DATE(YEAR(A774)-1,MONTH(A774),1),$A$2:$A$800,0))-1,""))</f>
        <v/>
      </c>
    </row>
    <row r="775">
      <c r="A775" s="117" t="n"/>
      <c r="B775" s="118" t="n"/>
      <c r="C775" s="115">
        <f>IF(OR(B775="",B774=""),"",B775/B774-1)</f>
        <v/>
      </c>
      <c r="D775" s="115">
        <f>IF(B775="","",IFERROR(B775/INDEX($B$2:$B$800,MATCH(DATE(YEAR(A775)-1,12,1),$A$2:$A$800,0))-1,""))</f>
        <v/>
      </c>
      <c r="E775" s="115">
        <f>IF(B775="","",IFERROR(B775/INDEX($B$2:$B$800,MATCH(DATE(YEAR(A775)-1,MONTH(A775),1),$A$2:$A$800,0))-1,""))</f>
        <v/>
      </c>
    </row>
    <row r="776">
      <c r="A776" s="117" t="n"/>
      <c r="B776" s="118" t="n"/>
      <c r="C776" s="115">
        <f>IF(OR(B776="",B775=""),"",B776/B775-1)</f>
        <v/>
      </c>
      <c r="D776" s="115">
        <f>IF(B776="","",IFERROR(B776/INDEX($B$2:$B$800,MATCH(DATE(YEAR(A776)-1,12,1),$A$2:$A$800,0))-1,""))</f>
        <v/>
      </c>
      <c r="E776" s="115">
        <f>IF(B776="","",IFERROR(B776/INDEX($B$2:$B$800,MATCH(DATE(YEAR(A776)-1,MONTH(A776),1),$A$2:$A$800,0))-1,""))</f>
        <v/>
      </c>
    </row>
    <row r="777">
      <c r="A777" s="117" t="n"/>
      <c r="B777" s="118" t="n"/>
      <c r="C777" s="115">
        <f>IF(OR(B777="",B776=""),"",B777/B776-1)</f>
        <v/>
      </c>
      <c r="D777" s="115">
        <f>IF(B777="","",IFERROR(B777/INDEX($B$2:$B$800,MATCH(DATE(YEAR(A777)-1,12,1),$A$2:$A$800,0))-1,""))</f>
        <v/>
      </c>
      <c r="E777" s="115">
        <f>IF(B777="","",IFERROR(B777/INDEX($B$2:$B$800,MATCH(DATE(YEAR(A777)-1,MONTH(A777),1),$A$2:$A$800,0))-1,""))</f>
        <v/>
      </c>
    </row>
    <row r="778">
      <c r="A778" s="117" t="n"/>
      <c r="B778" s="118" t="n"/>
      <c r="C778" s="115">
        <f>IF(OR(B778="",B777=""),"",B778/B777-1)</f>
        <v/>
      </c>
      <c r="D778" s="115">
        <f>IF(B778="","",IFERROR(B778/INDEX($B$2:$B$800,MATCH(DATE(YEAR(A778)-1,12,1),$A$2:$A$800,0))-1,""))</f>
        <v/>
      </c>
      <c r="E778" s="115">
        <f>IF(B778="","",IFERROR(B778/INDEX($B$2:$B$800,MATCH(DATE(YEAR(A778)-1,MONTH(A778),1),$A$2:$A$800,0))-1,""))</f>
        <v/>
      </c>
    </row>
    <row r="779">
      <c r="A779" s="117" t="n"/>
      <c r="B779" s="118" t="n"/>
      <c r="C779" s="115">
        <f>IF(OR(B779="",B778=""),"",B779/B778-1)</f>
        <v/>
      </c>
      <c r="D779" s="115">
        <f>IF(B779="","",IFERROR(B779/INDEX($B$2:$B$800,MATCH(DATE(YEAR(A779)-1,12,1),$A$2:$A$800,0))-1,""))</f>
        <v/>
      </c>
      <c r="E779" s="115">
        <f>IF(B779="","",IFERROR(B779/INDEX($B$2:$B$800,MATCH(DATE(YEAR(A779)-1,MONTH(A779),1),$A$2:$A$800,0))-1,""))</f>
        <v/>
      </c>
    </row>
    <row r="780">
      <c r="A780" s="117" t="n"/>
      <c r="B780" s="118" t="n"/>
      <c r="C780" s="115">
        <f>IF(OR(B780="",B779=""),"",B780/B779-1)</f>
        <v/>
      </c>
      <c r="D780" s="115">
        <f>IF(B780="","",IFERROR(B780/INDEX($B$2:$B$800,MATCH(DATE(YEAR(A780)-1,12,1),$A$2:$A$800,0))-1,""))</f>
        <v/>
      </c>
      <c r="E780" s="115">
        <f>IF(B780="","",IFERROR(B780/INDEX($B$2:$B$800,MATCH(DATE(YEAR(A780)-1,MONTH(A780),1),$A$2:$A$800,0))-1,""))</f>
        <v/>
      </c>
    </row>
    <row r="781">
      <c r="A781" s="117" t="n"/>
      <c r="B781" s="118" t="n"/>
      <c r="C781" s="115">
        <f>IF(OR(B781="",B780=""),"",B781/B780-1)</f>
        <v/>
      </c>
      <c r="D781" s="115">
        <f>IF(B781="","",IFERROR(B781/INDEX($B$2:$B$800,MATCH(DATE(YEAR(A781)-1,12,1),$A$2:$A$800,0))-1,""))</f>
        <v/>
      </c>
      <c r="E781" s="115">
        <f>IF(B781="","",IFERROR(B781/INDEX($B$2:$B$800,MATCH(DATE(YEAR(A781)-1,MONTH(A781),1),$A$2:$A$800,0))-1,""))</f>
        <v/>
      </c>
    </row>
    <row r="782">
      <c r="A782" s="117" t="n"/>
      <c r="B782" s="118" t="n"/>
      <c r="C782" s="115">
        <f>IF(OR(B782="",B781=""),"",B782/B781-1)</f>
        <v/>
      </c>
      <c r="D782" s="115">
        <f>IF(B782="","",IFERROR(B782/INDEX($B$2:$B$800,MATCH(DATE(YEAR(A782)-1,12,1),$A$2:$A$800,0))-1,""))</f>
        <v/>
      </c>
      <c r="E782" s="115">
        <f>IF(B782="","",IFERROR(B782/INDEX($B$2:$B$800,MATCH(DATE(YEAR(A782)-1,MONTH(A782),1),$A$2:$A$800,0))-1,""))</f>
        <v/>
      </c>
    </row>
    <row r="783">
      <c r="A783" s="117" t="n"/>
      <c r="B783" s="118" t="n"/>
      <c r="C783" s="115">
        <f>IF(OR(B783="",B782=""),"",B783/B782-1)</f>
        <v/>
      </c>
      <c r="D783" s="115">
        <f>IF(B783="","",IFERROR(B783/INDEX($B$2:$B$800,MATCH(DATE(YEAR(A783)-1,12,1),$A$2:$A$800,0))-1,""))</f>
        <v/>
      </c>
      <c r="E783" s="115">
        <f>IF(B783="","",IFERROR(B783/INDEX($B$2:$B$800,MATCH(DATE(YEAR(A783)-1,MONTH(A783),1),$A$2:$A$800,0))-1,""))</f>
        <v/>
      </c>
    </row>
    <row r="784">
      <c r="A784" s="117" t="n"/>
      <c r="B784" s="118" t="n"/>
      <c r="C784" s="115">
        <f>IF(OR(B784="",B783=""),"",B784/B783-1)</f>
        <v/>
      </c>
      <c r="D784" s="115">
        <f>IF(B784="","",IFERROR(B784/INDEX($B$2:$B$800,MATCH(DATE(YEAR(A784)-1,12,1),$A$2:$A$800,0))-1,""))</f>
        <v/>
      </c>
      <c r="E784" s="115">
        <f>IF(B784="","",IFERROR(B784/INDEX($B$2:$B$800,MATCH(DATE(YEAR(A784)-1,MONTH(A784),1),$A$2:$A$800,0))-1,""))</f>
        <v/>
      </c>
    </row>
    <row r="785">
      <c r="A785" s="117" t="n"/>
      <c r="B785" s="118" t="n"/>
      <c r="C785" s="115">
        <f>IF(OR(B785="",B784=""),"",B785/B784-1)</f>
        <v/>
      </c>
      <c r="D785" s="115">
        <f>IF(B785="","",IFERROR(B785/INDEX($B$2:$B$800,MATCH(DATE(YEAR(A785)-1,12,1),$A$2:$A$800,0))-1,""))</f>
        <v/>
      </c>
      <c r="E785" s="115">
        <f>IF(B785="","",IFERROR(B785/INDEX($B$2:$B$800,MATCH(DATE(YEAR(A785)-1,MONTH(A785),1),$A$2:$A$800,0))-1,""))</f>
        <v/>
      </c>
    </row>
    <row r="786">
      <c r="A786" s="117" t="n"/>
      <c r="B786" s="118" t="n"/>
      <c r="C786" s="115">
        <f>IF(OR(B786="",B785=""),"",B786/B785-1)</f>
        <v/>
      </c>
      <c r="D786" s="115">
        <f>IF(B786="","",IFERROR(B786/INDEX($B$2:$B$800,MATCH(DATE(YEAR(A786)-1,12,1),$A$2:$A$800,0))-1,""))</f>
        <v/>
      </c>
      <c r="E786" s="115">
        <f>IF(B786="","",IFERROR(B786/INDEX($B$2:$B$800,MATCH(DATE(YEAR(A786)-1,MONTH(A786),1),$A$2:$A$800,0))-1,""))</f>
        <v/>
      </c>
    </row>
    <row r="787">
      <c r="A787" s="117" t="n"/>
      <c r="B787" s="118" t="n"/>
      <c r="C787" s="115">
        <f>IF(OR(B787="",B786=""),"",B787/B786-1)</f>
        <v/>
      </c>
      <c r="D787" s="115">
        <f>IF(B787="","",IFERROR(B787/INDEX($B$2:$B$800,MATCH(DATE(YEAR(A787)-1,12,1),$A$2:$A$800,0))-1,""))</f>
        <v/>
      </c>
      <c r="E787" s="115">
        <f>IF(B787="","",IFERROR(B787/INDEX($B$2:$B$800,MATCH(DATE(YEAR(A787)-1,MONTH(A787),1),$A$2:$A$800,0))-1,""))</f>
        <v/>
      </c>
    </row>
    <row r="788">
      <c r="A788" s="117" t="n"/>
      <c r="B788" s="118" t="n"/>
      <c r="C788" s="115">
        <f>IF(OR(B788="",B787=""),"",B788/B787-1)</f>
        <v/>
      </c>
      <c r="D788" s="115">
        <f>IF(B788="","",IFERROR(B788/INDEX($B$2:$B$800,MATCH(DATE(YEAR(A788)-1,12,1),$A$2:$A$800,0))-1,""))</f>
        <v/>
      </c>
      <c r="E788" s="115">
        <f>IF(B788="","",IFERROR(B788/INDEX($B$2:$B$800,MATCH(DATE(YEAR(A788)-1,MONTH(A788),1),$A$2:$A$800,0))-1,""))</f>
        <v/>
      </c>
    </row>
    <row r="789">
      <c r="A789" s="117" t="n"/>
      <c r="B789" s="118" t="n"/>
      <c r="C789" s="115">
        <f>IF(OR(B789="",B788=""),"",B789/B788-1)</f>
        <v/>
      </c>
      <c r="D789" s="115">
        <f>IF(B789="","",IFERROR(B789/INDEX($B$2:$B$800,MATCH(DATE(YEAR(A789)-1,12,1),$A$2:$A$800,0))-1,""))</f>
        <v/>
      </c>
      <c r="E789" s="115">
        <f>IF(B789="","",IFERROR(B789/INDEX($B$2:$B$800,MATCH(DATE(YEAR(A789)-1,MONTH(A789),1),$A$2:$A$800,0))-1,""))</f>
        <v/>
      </c>
    </row>
    <row r="790">
      <c r="A790" s="117" t="n"/>
      <c r="B790" s="118" t="n"/>
      <c r="C790" s="115">
        <f>IF(OR(B790="",B789=""),"",B790/B789-1)</f>
        <v/>
      </c>
      <c r="D790" s="115">
        <f>IF(B790="","",IFERROR(B790/INDEX($B$2:$B$800,MATCH(DATE(YEAR(A790)-1,12,1),$A$2:$A$800,0))-1,""))</f>
        <v/>
      </c>
      <c r="E790" s="115">
        <f>IF(B790="","",IFERROR(B790/INDEX($B$2:$B$800,MATCH(DATE(YEAR(A790)-1,MONTH(A790),1),$A$2:$A$800,0))-1,""))</f>
        <v/>
      </c>
    </row>
    <row r="791">
      <c r="A791" s="117" t="n"/>
      <c r="B791" s="118" t="n"/>
      <c r="C791" s="115">
        <f>IF(OR(B791="",B790=""),"",B791/B790-1)</f>
        <v/>
      </c>
      <c r="D791" s="115">
        <f>IF(B791="","",IFERROR(B791/INDEX($B$2:$B$800,MATCH(DATE(YEAR(A791)-1,12,1),$A$2:$A$800,0))-1,""))</f>
        <v/>
      </c>
      <c r="E791" s="115">
        <f>IF(B791="","",IFERROR(B791/INDEX($B$2:$B$800,MATCH(DATE(YEAR(A791)-1,MONTH(A791),1),$A$2:$A$800,0))-1,""))</f>
        <v/>
      </c>
    </row>
    <row r="792">
      <c r="A792" s="117" t="n"/>
      <c r="B792" s="118" t="n"/>
      <c r="C792" s="115">
        <f>IF(OR(B792="",B791=""),"",B792/B791-1)</f>
        <v/>
      </c>
      <c r="D792" s="115">
        <f>IF(B792="","",IFERROR(B792/INDEX($B$2:$B$800,MATCH(DATE(YEAR(A792)-1,12,1),$A$2:$A$800,0))-1,""))</f>
        <v/>
      </c>
      <c r="E792" s="115">
        <f>IF(B792="","",IFERROR(B792/INDEX($B$2:$B$800,MATCH(DATE(YEAR(A792)-1,MONTH(A792),1),$A$2:$A$800,0))-1,""))</f>
        <v/>
      </c>
    </row>
    <row r="793">
      <c r="A793" s="117" t="n"/>
      <c r="B793" s="118" t="n"/>
      <c r="C793" s="115">
        <f>IF(OR(B793="",B792=""),"",B793/B792-1)</f>
        <v/>
      </c>
      <c r="D793" s="115">
        <f>IF(B793="","",IFERROR(B793/INDEX($B$2:$B$800,MATCH(DATE(YEAR(A793)-1,12,1),$A$2:$A$800,0))-1,""))</f>
        <v/>
      </c>
      <c r="E793" s="115">
        <f>IF(B793="","",IFERROR(B793/INDEX($B$2:$B$800,MATCH(DATE(YEAR(A793)-1,MONTH(A793),1),$A$2:$A$800,0))-1,""))</f>
        <v/>
      </c>
    </row>
    <row r="794">
      <c r="A794" s="117" t="n"/>
      <c r="B794" s="118" t="n"/>
      <c r="C794" s="115">
        <f>IF(OR(B794="",B793=""),"",B794/B793-1)</f>
        <v/>
      </c>
      <c r="D794" s="115">
        <f>IF(B794="","",IFERROR(B794/INDEX($B$2:$B$800,MATCH(DATE(YEAR(A794)-1,12,1),$A$2:$A$800,0))-1,""))</f>
        <v/>
      </c>
      <c r="E794" s="115">
        <f>IF(B794="","",IFERROR(B794/INDEX($B$2:$B$800,MATCH(DATE(YEAR(A794)-1,MONTH(A794),1),$A$2:$A$800,0))-1,""))</f>
        <v/>
      </c>
    </row>
    <row r="795">
      <c r="A795" s="117" t="n"/>
      <c r="B795" s="118" t="n"/>
      <c r="C795" s="115">
        <f>IF(OR(B795="",B794=""),"",B795/B794-1)</f>
        <v/>
      </c>
      <c r="D795" s="115">
        <f>IF(B795="","",IFERROR(B795/INDEX($B$2:$B$800,MATCH(DATE(YEAR(A795)-1,12,1),$A$2:$A$800,0))-1,""))</f>
        <v/>
      </c>
      <c r="E795" s="115">
        <f>IF(B795="","",IFERROR(B795/INDEX($B$2:$B$800,MATCH(DATE(YEAR(A795)-1,MONTH(A795),1),$A$2:$A$800,0))-1,""))</f>
        <v/>
      </c>
    </row>
    <row r="796">
      <c r="A796" s="117" t="n"/>
      <c r="B796" s="118" t="n"/>
      <c r="C796" s="115">
        <f>IF(OR(B796="",B795=""),"",B796/B795-1)</f>
        <v/>
      </c>
      <c r="D796" s="115">
        <f>IF(B796="","",IFERROR(B796/INDEX($B$2:$B$800,MATCH(DATE(YEAR(A796)-1,12,1),$A$2:$A$800,0))-1,""))</f>
        <v/>
      </c>
      <c r="E796" s="115">
        <f>IF(B796="","",IFERROR(B796/INDEX($B$2:$B$800,MATCH(DATE(YEAR(A796)-1,MONTH(A796),1),$A$2:$A$800,0))-1,""))</f>
        <v/>
      </c>
    </row>
    <row r="797">
      <c r="A797" s="117" t="n"/>
      <c r="B797" s="118" t="n"/>
      <c r="C797" s="115">
        <f>IF(OR(B797="",B796=""),"",B797/B796-1)</f>
        <v/>
      </c>
      <c r="D797" s="115">
        <f>IF(B797="","",IFERROR(B797/INDEX($B$2:$B$800,MATCH(DATE(YEAR(A797)-1,12,1),$A$2:$A$800,0))-1,""))</f>
        <v/>
      </c>
      <c r="E797" s="115">
        <f>IF(B797="","",IFERROR(B797/INDEX($B$2:$B$800,MATCH(DATE(YEAR(A797)-1,MONTH(A797),1),$A$2:$A$800,0))-1,""))</f>
        <v/>
      </c>
    </row>
    <row r="798">
      <c r="A798" s="117" t="n"/>
      <c r="B798" s="118" t="n"/>
      <c r="C798" s="115">
        <f>IF(OR(B798="",B797=""),"",B798/B797-1)</f>
        <v/>
      </c>
      <c r="D798" s="115">
        <f>IF(B798="","",IFERROR(B798/INDEX($B$2:$B$800,MATCH(DATE(YEAR(A798)-1,12,1),$A$2:$A$800,0))-1,""))</f>
        <v/>
      </c>
      <c r="E798" s="115">
        <f>IF(B798="","",IFERROR(B798/INDEX($B$2:$B$800,MATCH(DATE(YEAR(A798)-1,MONTH(A798),1),$A$2:$A$800,0))-1,""))</f>
        <v/>
      </c>
    </row>
    <row r="799">
      <c r="A799" s="117" t="n"/>
      <c r="B799" s="118" t="n"/>
      <c r="C799" s="115">
        <f>IF(OR(B799="",B798=""),"",B799/B798-1)</f>
        <v/>
      </c>
      <c r="D799" s="115">
        <f>IF(B799="","",IFERROR(B799/INDEX($B$2:$B$800,MATCH(DATE(YEAR(A799)-1,12,1),$A$2:$A$800,0))-1,""))</f>
        <v/>
      </c>
      <c r="E799" s="115">
        <f>IF(B799="","",IFERROR(B799/INDEX($B$2:$B$800,MATCH(DATE(YEAR(A799)-1,MONTH(A799),1),$A$2:$A$800,0))-1,""))</f>
        <v/>
      </c>
    </row>
    <row r="800">
      <c r="A800" s="117" t="n"/>
      <c r="B800" s="118" t="n"/>
      <c r="C800" s="115">
        <f>IF(OR(B800="",B799=""),"",B800/B799-1)</f>
        <v/>
      </c>
      <c r="D800" s="115">
        <f>IF(B800="","",IFERROR(B800/INDEX($B$2:$B$800,MATCH(DATE(YEAR(A800)-1,12,1),$A$2:$A$800,0))-1,""))</f>
        <v/>
      </c>
      <c r="E800" s="115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16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69">
        <f>COUNTIF(M5:M6004,"?")</f>
        <v/>
      </c>
    </row>
    <row r="3">
      <c r="M3" s="6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5" t="inlineStr">
        <is>
          <t>LOCAÇÃO DE OBRA</t>
        </is>
      </c>
      <c r="S5" s="5" t="inlineStr">
        <is>
          <t>12</t>
        </is>
      </c>
      <c r="T5" s="5" t="inlineStr">
        <is>
          <t>Locação de obra</t>
        </is>
      </c>
      <c r="U5" s="5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5" t="inlineStr">
        <is>
          <t>DEMOLIÇÃO</t>
        </is>
      </c>
      <c r="S6" s="5" t="inlineStr">
        <is>
          <t>12</t>
        </is>
      </c>
      <c r="T6" s="5" t="inlineStr">
        <is>
          <t>Demolição</t>
        </is>
      </c>
      <c r="U6" s="5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5" t="inlineStr">
        <is>
          <t>CONTENÇÕES EM ESTACAS</t>
        </is>
      </c>
      <c r="S7" s="5" t="inlineStr">
        <is>
          <t>13</t>
        </is>
      </c>
      <c r="T7" s="5" t="inlineStr">
        <is>
          <t>Contenções em estacas</t>
        </is>
      </c>
      <c r="U7" s="5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5" t="inlineStr">
        <is>
          <t>VIGA DE COROAMENTO (TRECHO - CENTRAL DE POLÍMEROS)</t>
        </is>
      </c>
      <c r="S8" s="5" t="inlineStr">
        <is>
          <t>15</t>
        </is>
      </c>
      <c r="T8" s="5" t="inlineStr">
        <is>
          <t>Viga de coroamento (trecho - central de polímeros)</t>
        </is>
      </c>
      <c r="U8" s="5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5" t="inlineStr">
        <is>
          <t>VIGA DE COROAMENTO (TRECHO - RUA MANACA 1º ETAPA)</t>
        </is>
      </c>
      <c r="S9" s="5" t="inlineStr">
        <is>
          <t>15</t>
        </is>
      </c>
      <c r="T9" s="5" t="inlineStr">
        <is>
          <t>Viga de coroamento (trecho - rua manaca 1º etapa)</t>
        </is>
      </c>
      <c r="U9" s="5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5" t="inlineStr">
        <is>
          <t>VIGA DE COROAMENTO (TRECHO - RUA MANACA 2º ETAPA)</t>
        </is>
      </c>
      <c r="S10" s="5" t="inlineStr">
        <is>
          <t>15</t>
        </is>
      </c>
      <c r="T10" s="5" t="inlineStr">
        <is>
          <t>Viga de coroamento (trecho - rua manaca 2º etapa)</t>
        </is>
      </c>
      <c r="U10" s="5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5" t="inlineStr">
        <is>
          <t>FUNDAÇÃO PROFUNDA</t>
        </is>
      </c>
      <c r="S11" s="5" t="inlineStr">
        <is>
          <t>15</t>
        </is>
      </c>
      <c r="T11" s="5" t="inlineStr">
        <is>
          <t>Fundação profunda</t>
        </is>
      </c>
      <c r="U11" s="5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5" t="inlineStr">
        <is>
          <t>VIGA DE COROAMENTO (TRECHO - RUA IPÊ 1º ETAPA)</t>
        </is>
      </c>
      <c r="S12" s="5" t="inlineStr">
        <is>
          <t>15</t>
        </is>
      </c>
      <c r="T12" s="5" t="inlineStr">
        <is>
          <t>Viga de coroamento (trecho - rua ipê 1º etapa)</t>
        </is>
      </c>
      <c r="U12" s="5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5" t="inlineStr">
        <is>
          <t>VIGA DE COROAMENTO (TRECHO - RUA IPÊ 2º ETAPA)</t>
        </is>
      </c>
      <c r="S13" s="5" t="inlineStr">
        <is>
          <t>15</t>
        </is>
      </c>
      <c r="T13" s="5" t="inlineStr">
        <is>
          <t>Viga de coroamento (trecho - rua ipê 2º etapa)</t>
        </is>
      </c>
      <c r="U13" s="5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5" t="inlineStr">
        <is>
          <t>VIGA DE COROAMENTO (TRECHO - RUA BOM JESUS)</t>
        </is>
      </c>
      <c r="S14" s="5" t="inlineStr">
        <is>
          <t>15</t>
        </is>
      </c>
      <c r="T14" s="5" t="inlineStr">
        <is>
          <t>Viga de coroamento (trecho - rua bom jesus)</t>
        </is>
      </c>
      <c r="U14" s="5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5" t="inlineStr">
        <is>
          <t>FUNDAÇÃO PROFUNDA - MEDIÇÃO</t>
        </is>
      </c>
      <c r="S15" s="5" t="inlineStr">
        <is>
          <t>15</t>
        </is>
      </c>
      <c r="T15" s="5" t="inlineStr">
        <is>
          <t>Fundação profunda - medição</t>
        </is>
      </c>
      <c r="U15" s="5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5" t="inlineStr">
        <is>
          <t>VIGA DE COROAMENTO (TRECHO - RUA IPÊ 3º ETAPA)</t>
        </is>
      </c>
      <c r="S16" s="5" t="inlineStr">
        <is>
          <t>15</t>
        </is>
      </c>
      <c r="T16" s="5" t="inlineStr">
        <is>
          <t>Viga de coroamento (trecho - rua ipê 3º etapa)</t>
        </is>
      </c>
      <c r="U16" s="5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5" t="inlineStr">
        <is>
          <t>TERRAPLENAGEM (FASE 1)</t>
        </is>
      </c>
      <c r="S17" s="5" t="inlineStr">
        <is>
          <t>14</t>
        </is>
      </c>
      <c r="T17" s="5" t="inlineStr">
        <is>
          <t>Terraplenagem (fase 1)</t>
        </is>
      </c>
      <c r="U17" s="5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5" t="inlineStr">
        <is>
          <t>FUNDAÇÃO SUPERFICIAL</t>
        </is>
      </c>
      <c r="S18" s="5" t="inlineStr">
        <is>
          <t>16</t>
        </is>
      </c>
      <c r="T18" s="5" t="inlineStr">
        <is>
          <t>Fundação superficial</t>
        </is>
      </c>
      <c r="U18" s="5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5" t="inlineStr">
        <is>
          <t>FUNDAÇÃO SUPERFICIAL - FASE 1</t>
        </is>
      </c>
      <c r="S19" s="5" t="inlineStr">
        <is>
          <t>16</t>
        </is>
      </c>
      <c r="T19" s="5" t="inlineStr">
        <is>
          <t>Fundação superficial - fase 1</t>
        </is>
      </c>
      <c r="U19" s="5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5" t="inlineStr">
        <is>
          <t>FUNDAÇÃO SUPERFICIAL - FASE 2</t>
        </is>
      </c>
      <c r="S20" s="5" t="inlineStr">
        <is>
          <t>16</t>
        </is>
      </c>
      <c r="T20" s="5" t="inlineStr">
        <is>
          <t>Fundação superficial - fase 2</t>
        </is>
      </c>
      <c r="U20" s="5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5" t="inlineStr">
        <is>
          <t>CONTENÇÃO - BLOCO DO ELEVADOR</t>
        </is>
      </c>
      <c r="S21" s="5" t="inlineStr">
        <is>
          <t>13</t>
        </is>
      </c>
      <c r="T21" s="5" t="inlineStr">
        <is>
          <t>Contenção - bloco do elevador</t>
        </is>
      </c>
      <c r="U21" s="5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5" t="inlineStr">
        <is>
          <t>FUNDAÇÃO SUPERFICIAL - FASE 3</t>
        </is>
      </c>
      <c r="S22" s="5" t="inlineStr">
        <is>
          <t>16</t>
        </is>
      </c>
      <c r="T22" s="5" t="inlineStr">
        <is>
          <t>Fundação superficial - fase 3</t>
        </is>
      </c>
      <c r="U22" s="5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5" t="inlineStr">
        <is>
          <t>FUNDAÇÃO SUPERFICIAL - NUCLEO</t>
        </is>
      </c>
      <c r="S23" s="5" t="inlineStr">
        <is>
          <t>16</t>
        </is>
      </c>
      <c r="T23" s="5" t="inlineStr">
        <is>
          <t>Fundação superficial - nucleo</t>
        </is>
      </c>
      <c r="U23" s="5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5" t="inlineStr">
        <is>
          <t>FUNDAÇÃO SUPERFICIAL - FASE 4</t>
        </is>
      </c>
      <c r="S24" s="5" t="inlineStr">
        <is>
          <t>16</t>
        </is>
      </c>
      <c r="T24" s="5" t="inlineStr">
        <is>
          <t>Fundação superficial - fase 4</t>
        </is>
      </c>
      <c r="U24" s="5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5" t="inlineStr">
        <is>
          <t>ESTRUTURA</t>
        </is>
      </c>
      <c r="S25" s="5" t="inlineStr">
        <is>
          <t>17</t>
        </is>
      </c>
      <c r="T25" s="5" t="inlineStr">
        <is>
          <t>Estrutura</t>
        </is>
      </c>
      <c r="U25" s="5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5" t="inlineStr">
        <is>
          <t>FUNDAÇÃO SUPERFICIAL - FASE 5</t>
        </is>
      </c>
      <c r="S26" s="5" t="inlineStr">
        <is>
          <t>16</t>
        </is>
      </c>
      <c r="T26" s="5" t="inlineStr">
        <is>
          <t>Fundação superficial - fase 5</t>
        </is>
      </c>
      <c r="U26" s="5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5" t="inlineStr">
        <is>
          <t>FUNDAÇÃO SUPERFICIAL - FASE 6</t>
        </is>
      </c>
      <c r="S27" s="5" t="inlineStr">
        <is>
          <t>16</t>
        </is>
      </c>
      <c r="T27" s="5" t="inlineStr">
        <is>
          <t>Fundação superficial - fase 6</t>
        </is>
      </c>
      <c r="U27" s="5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5" t="inlineStr">
        <is>
          <t>Estrutura Térreo - Fase 2</t>
        </is>
      </c>
      <c r="S28" s="5" t="inlineStr">
        <is>
          <t>17</t>
        </is>
      </c>
      <c r="T28" s="5" t="inlineStr">
        <is>
          <t>Estrutura térreo - fase 2</t>
        </is>
      </c>
      <c r="U28" s="5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5" t="inlineStr">
        <is>
          <t>Estrutura Térreo - Fase 3</t>
        </is>
      </c>
      <c r="S29" s="5" t="inlineStr">
        <is>
          <t>17</t>
        </is>
      </c>
      <c r="T29" s="5" t="inlineStr">
        <is>
          <t>Estrutura térreo - fase 3</t>
        </is>
      </c>
      <c r="U29" s="5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5" t="inlineStr">
        <is>
          <t>Estrutura Térreo - Fase 4</t>
        </is>
      </c>
      <c r="S30" s="5" t="inlineStr">
        <is>
          <t>17</t>
        </is>
      </c>
      <c r="T30" s="5" t="inlineStr">
        <is>
          <t>Estrutura térreo - fase 4</t>
        </is>
      </c>
      <c r="U30" s="5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5" t="inlineStr">
        <is>
          <t>Estrutura Mezanino</t>
        </is>
      </c>
      <c r="S31" s="5" t="inlineStr">
        <is>
          <t>17</t>
        </is>
      </c>
      <c r="T31" s="5" t="inlineStr">
        <is>
          <t>Estrutura mezanino</t>
        </is>
      </c>
      <c r="U31" s="5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5" t="inlineStr">
        <is>
          <t>Estrutura 2º Pav - Fase 1</t>
        </is>
      </c>
      <c r="S32" s="5" t="inlineStr">
        <is>
          <t>17</t>
        </is>
      </c>
      <c r="T32" s="5" t="inlineStr">
        <is>
          <t>Estrutura 2º pav - fase 1</t>
        </is>
      </c>
      <c r="U32" s="5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5" t="inlineStr">
        <is>
          <t>TERRAPLENAGEM (FASE 2)</t>
        </is>
      </c>
      <c r="S33" s="5" t="inlineStr">
        <is>
          <t>14</t>
        </is>
      </c>
      <c r="T33" s="5" t="inlineStr">
        <is>
          <t>Terraplenagem (fase 2)</t>
        </is>
      </c>
      <c r="U33" s="5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5" t="inlineStr">
        <is>
          <t>CINTAS FASE 1</t>
        </is>
      </c>
      <c r="S34" s="5" t="inlineStr">
        <is>
          <t>16</t>
        </is>
      </c>
      <c r="T34" s="5" t="inlineStr">
        <is>
          <t>Cintas fase 1</t>
        </is>
      </c>
      <c r="U34" s="5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5" t="inlineStr">
        <is>
          <t>CINTAS FASE 2</t>
        </is>
      </c>
      <c r="S35" s="5" t="inlineStr">
        <is>
          <t>16</t>
        </is>
      </c>
      <c r="T35" s="5" t="inlineStr">
        <is>
          <t>Cintas fase 2</t>
        </is>
      </c>
      <c r="U35" s="5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5" t="inlineStr">
        <is>
          <t>FECHAMENTO DE CORTINA - CONTENÇÕES</t>
        </is>
      </c>
      <c r="S36" s="5" t="inlineStr">
        <is>
          <t>13</t>
        </is>
      </c>
      <c r="T36" s="5" t="inlineStr">
        <is>
          <t>Fechamento de cortina - contenções</t>
        </is>
      </c>
      <c r="U36" s="5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5" t="inlineStr">
        <is>
          <t>CINTAS FASE 3</t>
        </is>
      </c>
      <c r="S37" s="5" t="inlineStr">
        <is>
          <t>16</t>
        </is>
      </c>
      <c r="T37" s="5" t="inlineStr">
        <is>
          <t>Cintas fase 3</t>
        </is>
      </c>
      <c r="U37" s="5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5" t="inlineStr">
        <is>
          <t>CINTAS FASE 4</t>
        </is>
      </c>
      <c r="S38" s="5" t="inlineStr">
        <is>
          <t>16</t>
        </is>
      </c>
      <c r="T38" s="5" t="inlineStr">
        <is>
          <t>Cintas fase 4</t>
        </is>
      </c>
      <c r="U38" s="5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5" t="inlineStr">
        <is>
          <t>TRATAMENTO DE CONCRETO - TETO</t>
        </is>
      </c>
      <c r="S39" s="5" t="inlineStr">
        <is>
          <t>35</t>
        </is>
      </c>
      <c r="T39" s="5" t="inlineStr">
        <is>
          <t>Tratamento de concreto - teto</t>
        </is>
      </c>
      <c r="U39" s="5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5" t="inlineStr">
        <is>
          <t>TRATAMENTO DE CONTENÇÕES</t>
        </is>
      </c>
      <c r="S40" s="5" t="inlineStr">
        <is>
          <t>13</t>
        </is>
      </c>
      <c r="T40" s="5" t="inlineStr">
        <is>
          <t>Tratamento de contenções</t>
        </is>
      </c>
      <c r="U40" s="5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5" t="inlineStr">
        <is>
          <t>DISTRIBUIÇÃO HIDRÁULICA - INFRAS ENTERRADAS</t>
        </is>
      </c>
      <c r="S41" s="5" t="inlineStr">
        <is>
          <t>21</t>
        </is>
      </c>
      <c r="T41" s="5" t="inlineStr">
        <is>
          <t>Distribuição hidráulica - infras enterradas</t>
        </is>
      </c>
      <c r="U41" s="5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5" t="inlineStr">
        <is>
          <t>ENTRADA DE ENERGIA</t>
        </is>
      </c>
      <c r="S42" s="5" t="inlineStr">
        <is>
          <t>20</t>
        </is>
      </c>
      <c r="T42" s="5" t="inlineStr">
        <is>
          <t>Entrada de energia</t>
        </is>
      </c>
      <c r="U42" s="5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5" t="inlineStr">
        <is>
          <t>ESTRUTURA IGREJA</t>
        </is>
      </c>
      <c r="S43" s="5" t="inlineStr">
        <is>
          <t>17</t>
        </is>
      </c>
      <c r="T43" s="5" t="inlineStr">
        <is>
          <t>Estrutura igreja</t>
        </is>
      </c>
      <c r="U43" s="5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5" t="inlineStr">
        <is>
          <t>INFRA ELÉTRICA - TETO</t>
        </is>
      </c>
      <c r="S44" s="5" t="inlineStr">
        <is>
          <t>20</t>
        </is>
      </c>
      <c r="T44" s="5" t="inlineStr">
        <is>
          <t>Infra elétrica - teto</t>
        </is>
      </c>
      <c r="U44" s="5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5" t="inlineStr">
        <is>
          <t>ESTRUTURA - PISO ARMADO</t>
        </is>
      </c>
      <c r="S45" s="5" t="inlineStr">
        <is>
          <t>17</t>
        </is>
      </c>
      <c r="T45" s="5" t="inlineStr">
        <is>
          <t>Estrutura - piso armado</t>
        </is>
      </c>
      <c r="U45" s="5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5" t="inlineStr">
        <is>
          <t>FUNDAÇÃO - PROJEÇÃO IGREJA</t>
        </is>
      </c>
      <c r="S46" s="5" t="inlineStr">
        <is>
          <t>16</t>
        </is>
      </c>
      <c r="T46" s="5" t="inlineStr">
        <is>
          <t>Fundação - projeção igreja</t>
        </is>
      </c>
      <c r="U46" s="5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5" t="inlineStr">
        <is>
          <t>ALVENARIA</t>
        </is>
      </c>
      <c r="S47" s="5" t="inlineStr">
        <is>
          <t>18</t>
        </is>
      </c>
      <c r="T47" s="5" t="inlineStr">
        <is>
          <t>Alvenaria</t>
        </is>
      </c>
      <c r="U47" s="5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5" t="inlineStr">
        <is>
          <t>BLOCOS E CINTAS - IGREJA</t>
        </is>
      </c>
      <c r="S48" s="5" t="inlineStr">
        <is>
          <t>16</t>
        </is>
      </c>
      <c r="T48" s="5" t="inlineStr">
        <is>
          <t>Blocos e cintas - igreja</t>
        </is>
      </c>
      <c r="U48" s="5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5" t="inlineStr">
        <is>
          <t>PRUMADA DE INCÊNDIO</t>
        </is>
      </c>
      <c r="S49" s="5" t="inlineStr">
        <is>
          <t>22</t>
        </is>
      </c>
      <c r="T49" s="5" t="inlineStr">
        <is>
          <t>Prumada de incêndio</t>
        </is>
      </c>
      <c r="U49" s="5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5" t="inlineStr">
        <is>
          <t>PRUMADA HIDROSSANITÁRIA</t>
        </is>
      </c>
      <c r="S50" s="5" t="inlineStr">
        <is>
          <t>21</t>
        </is>
      </c>
      <c r="T50" s="5" t="inlineStr">
        <is>
          <t>Prumada hidrossanitária</t>
        </is>
      </c>
      <c r="U50" s="5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5" t="inlineStr">
        <is>
          <t>ENCUNHAMENTO</t>
        </is>
      </c>
      <c r="S51" s="5" t="inlineStr">
        <is>
          <t>18</t>
        </is>
      </c>
      <c r="T51" s="5" t="inlineStr">
        <is>
          <t>Encunhamento</t>
        </is>
      </c>
      <c r="U51" s="5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5" t="inlineStr">
        <is>
          <t>ALVENARIA - ISOLAMENTO DE CONTENÇÕES</t>
        </is>
      </c>
      <c r="S52" s="5" t="inlineStr">
        <is>
          <t>18</t>
        </is>
      </c>
      <c r="T52" s="5" t="inlineStr">
        <is>
          <t>Alvenaria - isolamento de contenções</t>
        </is>
      </c>
      <c r="U52" s="5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5" t="inlineStr">
        <is>
          <t>TALISCAMENTO</t>
        </is>
      </c>
      <c r="S53" s="5" t="inlineStr">
        <is>
          <t>29</t>
        </is>
      </c>
      <c r="T53" s="5" t="inlineStr">
        <is>
          <t>Taliscamento</t>
        </is>
      </c>
      <c r="U53" s="5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5" t="inlineStr">
        <is>
          <t>DISTRIBUIÇÃO HIDROSSANITÁRIA</t>
        </is>
      </c>
      <c r="S54" s="5" t="inlineStr">
        <is>
          <t>21</t>
        </is>
      </c>
      <c r="T54" s="5" t="inlineStr">
        <is>
          <t>Distribuição hidrossanitária</t>
        </is>
      </c>
      <c r="U54" s="5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5" t="inlineStr">
        <is>
          <t>DISTRIBUIÇÃO ELÉTRICA / QUADRO</t>
        </is>
      </c>
      <c r="S55" s="5" t="inlineStr">
        <is>
          <t>20</t>
        </is>
      </c>
      <c r="T55" s="5" t="inlineStr">
        <is>
          <t>Distribuição elétrica / quadro</t>
        </is>
      </c>
      <c r="U55" s="5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5" t="inlineStr">
        <is>
          <t>DISTRIBUIÇÃO DE GÁS</t>
        </is>
      </c>
      <c r="S56" s="5" t="inlineStr">
        <is>
          <t>21</t>
        </is>
      </c>
      <c r="T56" s="5" t="inlineStr">
        <is>
          <t>Distribuição de gás</t>
        </is>
      </c>
      <c r="U56" s="5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5" t="inlineStr">
        <is>
          <t>CONTRAMARCO</t>
        </is>
      </c>
      <c r="S57" s="5" t="inlineStr">
        <is>
          <t>25</t>
        </is>
      </c>
      <c r="T57" s="5" t="inlineStr">
        <is>
          <t>Contramarco</t>
        </is>
      </c>
      <c r="U57" s="5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5" t="inlineStr">
        <is>
          <t>REBOCO INTERNO</t>
        </is>
      </c>
      <c r="S58" s="5" t="inlineStr">
        <is>
          <t>29</t>
        </is>
      </c>
      <c r="T58" s="5" t="inlineStr">
        <is>
          <t>Reboco interno</t>
        </is>
      </c>
      <c r="U58" s="5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5" t="inlineStr">
        <is>
          <t>SHAFT INTERNO INST. HIDRAÚLICAS</t>
        </is>
      </c>
      <c r="S59" s="5" t="inlineStr">
        <is>
          <t>21</t>
        </is>
      </c>
      <c r="T59" s="5" t="inlineStr">
        <is>
          <t>Shaft interno inst. hidraúlicas</t>
        </is>
      </c>
      <c r="U59" s="5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5" t="inlineStr">
        <is>
          <t>PRUMADA ELÉTRICA - INFRA</t>
        </is>
      </c>
      <c r="S60" s="5" t="inlineStr">
        <is>
          <t>20</t>
        </is>
      </c>
      <c r="T60" s="5" t="inlineStr">
        <is>
          <t>Prumada elétrica - infra</t>
        </is>
      </c>
      <c r="U60" s="5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5" t="inlineStr">
        <is>
          <t>CHUMBAMENTO DE PCF</t>
        </is>
      </c>
      <c r="S61" s="5" t="inlineStr">
        <is>
          <t>26</t>
        </is>
      </c>
      <c r="T61" s="5" t="inlineStr">
        <is>
          <t>Chumbamento de PCF</t>
        </is>
      </c>
      <c r="U61" s="5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5" t="inlineStr">
        <is>
          <t>CONTRAPISO</t>
        </is>
      </c>
      <c r="S62" s="5" t="inlineStr">
        <is>
          <t>28</t>
        </is>
      </c>
      <c r="T62" s="5" t="inlineStr">
        <is>
          <t>Contrapiso</t>
        </is>
      </c>
      <c r="U62" s="5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5" t="inlineStr">
        <is>
          <t>DISTRIBUIÇÃO HIDRÁULICA</t>
        </is>
      </c>
      <c r="S63" s="5" t="inlineStr">
        <is>
          <t>21</t>
        </is>
      </c>
      <c r="T63" s="5" t="inlineStr">
        <is>
          <t>Distribuição hidráulica</t>
        </is>
      </c>
      <c r="U63" s="5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5" t="inlineStr">
        <is>
          <t>DRYWALL 1º FACE</t>
        </is>
      </c>
      <c r="S64" s="5" t="inlineStr">
        <is>
          <t>18</t>
        </is>
      </c>
      <c r="T64" s="5" t="inlineStr">
        <is>
          <t>Drywall 1ª face</t>
        </is>
      </c>
      <c r="U64" s="5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5" t="inlineStr">
        <is>
          <t>DISTRIBUIÇÃO DE GÁS - DRYWALL</t>
        </is>
      </c>
      <c r="S65" s="5" t="inlineStr">
        <is>
          <t>21</t>
        </is>
      </c>
      <c r="T65" s="5" t="inlineStr">
        <is>
          <t>Distribuição de gás - drywall</t>
        </is>
      </c>
      <c r="U65" s="5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5" t="inlineStr">
        <is>
          <t>DISTRIBUIÇÃO ELÉTRICA/QUADRO - DRYWALL</t>
        </is>
      </c>
      <c r="S66" s="5" t="inlineStr">
        <is>
          <t>20</t>
        </is>
      </c>
      <c r="T66" s="5" t="inlineStr">
        <is>
          <t>Distribuição elétrica/quadro - drywall</t>
        </is>
      </c>
      <c r="U66" s="5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5" t="inlineStr">
        <is>
          <t>DISTRIBUIÇÃO HIDRÁULICA - DRYWALL</t>
        </is>
      </c>
      <c r="S67" s="5" t="inlineStr">
        <is>
          <t>21</t>
        </is>
      </c>
      <c r="T67" s="5" t="inlineStr">
        <is>
          <t>Distribuição hidráulica - drywall</t>
        </is>
      </c>
      <c r="U67" s="5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5" t="inlineStr">
        <is>
          <t>INFRAESTRUTURA - AR CONDICIONADO</t>
        </is>
      </c>
      <c r="S68" s="5" t="inlineStr">
        <is>
          <t>23</t>
        </is>
      </c>
      <c r="T68" s="5" t="inlineStr">
        <is>
          <t>Infraestrutura - ar condicionado</t>
        </is>
      </c>
      <c r="U68" s="5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5" t="inlineStr">
        <is>
          <t>DRYWALL 2º FACE</t>
        </is>
      </c>
      <c r="S69" s="5" t="inlineStr">
        <is>
          <t>18</t>
        </is>
      </c>
      <c r="T69" s="5" t="inlineStr">
        <is>
          <t>Drywall 2ª face</t>
        </is>
      </c>
      <c r="U69" s="5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5" t="inlineStr">
        <is>
          <t>SERRALHERIA</t>
        </is>
      </c>
      <c r="S70" s="5" t="inlineStr">
        <is>
          <t>26</t>
        </is>
      </c>
      <c r="T70" s="5" t="inlineStr">
        <is>
          <t>Serralheria</t>
        </is>
      </c>
      <c r="U70" s="5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5" t="inlineStr">
        <is>
          <t>IMPERMEABILIZAÇÃO</t>
        </is>
      </c>
      <c r="S71" s="5" t="inlineStr">
        <is>
          <t>19</t>
        </is>
      </c>
      <c r="T71" s="5" t="inlineStr">
        <is>
          <t>Impermeabilização</t>
        </is>
      </c>
      <c r="U71" s="5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5" t="inlineStr">
        <is>
          <t>PREPARAÇÃO PARA FACHADA AERADA - F1 + F2 (1º ETAPA)</t>
        </is>
      </c>
      <c r="S72" s="5" t="inlineStr">
        <is>
          <t>32</t>
        </is>
      </c>
      <c r="T72" s="5" t="inlineStr">
        <is>
          <t>Preparação para fachada aerada - F1 + F2 (1º etapa)</t>
        </is>
      </c>
      <c r="U72" s="5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5" t="inlineStr">
        <is>
          <t>REVESTIMENTO PORCELANATO PAREDE</t>
        </is>
      </c>
      <c r="S73" s="5" t="inlineStr">
        <is>
          <t>30</t>
        </is>
      </c>
      <c r="T73" s="5" t="inlineStr">
        <is>
          <t>Revestimento porcelanato parede</t>
        </is>
      </c>
      <c r="U73" s="5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5" t="inlineStr">
        <is>
          <t>FACHADA LOJA</t>
        </is>
      </c>
      <c r="S74" s="5" t="inlineStr">
        <is>
          <t>32</t>
        </is>
      </c>
      <c r="T74" s="5" t="inlineStr">
        <is>
          <t>Fachada loja</t>
        </is>
      </c>
      <c r="U74" s="5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5" t="inlineStr">
        <is>
          <t>REVESTIMENTOS PORCELANATO PISO</t>
        </is>
      </c>
      <c r="S75" s="5" t="inlineStr">
        <is>
          <t>30</t>
        </is>
      </c>
      <c r="T75" s="5" t="inlineStr">
        <is>
          <t>Revestimentos porcelanato piso</t>
        </is>
      </c>
      <c r="U75" s="5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5" t="inlineStr">
        <is>
          <t>FACHADA AERADA - F1 + F2 (1º ETAPA)</t>
        </is>
      </c>
      <c r="S76" s="5" t="inlineStr">
        <is>
          <t>32</t>
        </is>
      </c>
      <c r="T76" s="5" t="inlineStr">
        <is>
          <t>Fachada aerada - F1 + F2 (1º etapa)</t>
        </is>
      </c>
      <c r="U76" s="5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5" t="inlineStr">
        <is>
          <t>DRYWALL</t>
        </is>
      </c>
      <c r="S77" s="5" t="inlineStr">
        <is>
          <t>18</t>
        </is>
      </c>
      <c r="T77" s="5" t="inlineStr">
        <is>
          <t>Drywall</t>
        </is>
      </c>
      <c r="U77" s="5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5" t="inlineStr">
        <is>
          <t>INSTALAÇÃO DE ADUELAS (ELEVADORES)</t>
        </is>
      </c>
      <c r="S78" s="5" t="inlineStr">
        <is>
          <t>24</t>
        </is>
      </c>
      <c r="T78" s="5" t="inlineStr">
        <is>
          <t>Aduelas (elevadores)</t>
        </is>
      </c>
      <c r="U78" s="5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5" t="inlineStr">
        <is>
          <t>REVESTIMENTO DE GRANITO PISO</t>
        </is>
      </c>
      <c r="S79" s="5" t="inlineStr">
        <is>
          <t>30</t>
        </is>
      </c>
      <c r="T79" s="5" t="inlineStr">
        <is>
          <t>Revestimento de granito piso</t>
        </is>
      </c>
      <c r="U79" s="5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5" t="inlineStr">
        <is>
          <t>BANCADAS</t>
        </is>
      </c>
      <c r="S80" s="5" t="inlineStr">
        <is>
          <t>30</t>
        </is>
      </c>
      <c r="T80" s="5" t="inlineStr">
        <is>
          <t>Bancadas</t>
        </is>
      </c>
      <c r="U80" s="5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5" t="inlineStr">
        <is>
          <t>INSTALAÇÕES ELÉTRICAS</t>
        </is>
      </c>
      <c r="S81" s="5" t="inlineStr">
        <is>
          <t>20</t>
        </is>
      </c>
      <c r="T81" s="5" t="inlineStr">
        <is>
          <t>Inst. elétricas</t>
        </is>
      </c>
      <c r="U81" s="5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5" t="inlineStr">
        <is>
          <t>INSTALAÇÕES HIDRÁULICAS</t>
        </is>
      </c>
      <c r="S82" s="5" t="inlineStr">
        <is>
          <t>21</t>
        </is>
      </c>
      <c r="T82" s="5" t="inlineStr">
        <is>
          <t>Inst. hidráulicas</t>
        </is>
      </c>
      <c r="U82" s="5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5" t="inlineStr">
        <is>
          <t>FIAÇÃO ELÉTRICA</t>
        </is>
      </c>
      <c r="S83" s="5" t="inlineStr">
        <is>
          <t>20</t>
        </is>
      </c>
      <c r="T83" s="5" t="inlineStr">
        <is>
          <t>Fiação elétrica</t>
        </is>
      </c>
      <c r="U83" s="5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5" t="inlineStr">
        <is>
          <t>PRUMADA ELÉTRICA - CABOS</t>
        </is>
      </c>
      <c r="S84" s="5" t="inlineStr">
        <is>
          <t>20</t>
        </is>
      </c>
      <c r="T84" s="5" t="inlineStr">
        <is>
          <t>Prumada elétrica - cabos</t>
        </is>
      </c>
      <c r="U84" s="5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5" t="inlineStr">
        <is>
          <t>FIAÇÃO TELECOM/DADOS</t>
        </is>
      </c>
      <c r="S85" s="5" t="inlineStr">
        <is>
          <t>20</t>
        </is>
      </c>
      <c r="T85" s="5" t="inlineStr">
        <is>
          <t>Fiação telecom/dados</t>
        </is>
      </c>
      <c r="U85" s="5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5" t="inlineStr">
        <is>
          <t>INSTALAÇÕES DE INCÊNDIO</t>
        </is>
      </c>
      <c r="S86" s="5" t="inlineStr">
        <is>
          <t>22</t>
        </is>
      </c>
      <c r="T86" s="5" t="inlineStr">
        <is>
          <t>Inst. de incêndio</t>
        </is>
      </c>
      <c r="U86" s="5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5" t="inlineStr">
        <is>
          <t>PREPARAÇÃO PARA FACHADA AERADA - F3 + F4 (1º ETAPA)</t>
        </is>
      </c>
      <c r="S87" s="5" t="inlineStr">
        <is>
          <t>32</t>
        </is>
      </c>
      <c r="T87" s="5" t="inlineStr">
        <is>
          <t>Preparação para fachada aerada - F3 + F4 (1º etapa)</t>
        </is>
      </c>
      <c r="U87" s="5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5" t="inlineStr">
        <is>
          <t>FORRO</t>
        </is>
      </c>
      <c r="S88" s="5" t="inlineStr">
        <is>
          <t>33</t>
        </is>
      </c>
      <c r="T88" s="5" t="inlineStr">
        <is>
          <t>Forro</t>
        </is>
      </c>
      <c r="U88" s="5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5" t="inlineStr">
        <is>
          <t>SHAFT</t>
        </is>
      </c>
      <c r="S89" s="5" t="inlineStr">
        <is>
          <t>18</t>
        </is>
      </c>
      <c r="T89" s="5" t="inlineStr">
        <is>
          <t>Shaft</t>
        </is>
      </c>
      <c r="U89" s="5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5" t="inlineStr">
        <is>
          <t>PRESSURIZAÇÃO (VENTILAÇÃO)</t>
        </is>
      </c>
      <c r="S90" s="5" t="inlineStr">
        <is>
          <t>23</t>
        </is>
      </c>
      <c r="T90" s="5" t="inlineStr">
        <is>
          <t>Pressurização (ventilação)</t>
        </is>
      </c>
      <c r="U90" s="5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5" t="inlineStr">
        <is>
          <t>RESERVATÓRIO</t>
        </is>
      </c>
      <c r="S91" s="5" t="inlineStr">
        <is>
          <t>21</t>
        </is>
      </c>
      <c r="T91" s="5" t="inlineStr">
        <is>
          <t>Reservatório</t>
        </is>
      </c>
      <c r="U91" s="5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5" t="inlineStr">
        <is>
          <t>FACHADA AERADA - F3 + F4 (1º ETAPA)</t>
        </is>
      </c>
      <c r="S92" s="5" t="inlineStr">
        <is>
          <t>32</t>
        </is>
      </c>
      <c r="T92" s="5" t="inlineStr">
        <is>
          <t>Fachada aerada - F3 + F4 (1º etapa)</t>
        </is>
      </c>
      <c r="U92" s="5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5" t="inlineStr">
        <is>
          <t>PEITORIS E REQUADROS DE FACHADA - F1 + F2 (1º ETAPA)</t>
        </is>
      </c>
      <c r="S93" s="5" t="inlineStr">
        <is>
          <t>32</t>
        </is>
      </c>
      <c r="T93" s="5" t="inlineStr">
        <is>
          <t>Peitoris e requadros de fachada - F1 + F2 (1º etapa)</t>
        </is>
      </c>
      <c r="U93" s="5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5" t="inlineStr">
        <is>
          <t>MASSA CORRIDA</t>
        </is>
      </c>
      <c r="S94" s="5" t="inlineStr">
        <is>
          <t>35</t>
        </is>
      </c>
      <c r="T94" s="5" t="inlineStr">
        <is>
          <t>Massa corrida</t>
        </is>
      </c>
      <c r="U94" s="5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5" t="inlineStr">
        <is>
          <t>PASSEIOS, MURETAS E RAMPAS</t>
        </is>
      </c>
      <c r="S95" s="5" t="inlineStr">
        <is>
          <t>31</t>
        </is>
      </c>
      <c r="T95" s="5" t="inlineStr">
        <is>
          <t>Passeios, muretas e rampas</t>
        </is>
      </c>
      <c r="U95" s="5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5" t="inlineStr">
        <is>
          <t>ESQUADRIA DE ALUMÍNIO</t>
        </is>
      </c>
      <c r="S96" s="5" t="inlineStr">
        <is>
          <t>25</t>
        </is>
      </c>
      <c r="T96" s="5" t="inlineStr">
        <is>
          <t>Esquadria de alumínio</t>
        </is>
      </c>
      <c r="U96" s="5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5" t="inlineStr">
        <is>
          <t>PREPARAÇÃO PARA FACHADA AERADA - F5 (1º ETAPA)</t>
        </is>
      </c>
      <c r="S97" s="5" t="inlineStr">
        <is>
          <t>32</t>
        </is>
      </c>
      <c r="T97" s="5" t="inlineStr">
        <is>
          <t>Preparação para fachada aerada - F5 (1º etapa)</t>
        </is>
      </c>
      <c r="U97" s="5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5" t="inlineStr">
        <is>
          <t>PEITORIS E REQUADROS DE FACHADA - F3 + F4 (1º ETAPA)</t>
        </is>
      </c>
      <c r="S98" s="5" t="inlineStr">
        <is>
          <t>32</t>
        </is>
      </c>
      <c r="T98" s="5" t="inlineStr">
        <is>
          <t>Peitoris e requadros de fachada - F3 + F4 (1º etapa)</t>
        </is>
      </c>
      <c r="U98" s="5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5" t="inlineStr">
        <is>
          <t>PINTURA 1º DEMÃO</t>
        </is>
      </c>
      <c r="S99" s="5" t="inlineStr">
        <is>
          <t>35</t>
        </is>
      </c>
      <c r="T99" s="5" t="inlineStr">
        <is>
          <t>Pintura 1ª demão</t>
        </is>
      </c>
      <c r="U99" s="5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5" t="inlineStr">
        <is>
          <t>FACHADA AERADA - F5 (1º ETAPA)</t>
        </is>
      </c>
      <c r="S100" s="5" t="inlineStr">
        <is>
          <t>32</t>
        </is>
      </c>
      <c r="T100" s="5" t="inlineStr">
        <is>
          <t>Fachada aerada - F5 (1º etapa)</t>
        </is>
      </c>
      <c r="U100" s="5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5" t="inlineStr">
        <is>
          <t>GERADOR/TRANSFORMADOR</t>
        </is>
      </c>
      <c r="S101" s="5" t="inlineStr">
        <is>
          <t>20</t>
        </is>
      </c>
      <c r="T101" s="5" t="inlineStr">
        <is>
          <t>Gerador/transformador</t>
        </is>
      </c>
      <c r="U101" s="5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5" t="inlineStr">
        <is>
          <t>DISJUNTORES / MIOLOS</t>
        </is>
      </c>
      <c r="S102" s="5" t="inlineStr">
        <is>
          <t>20</t>
        </is>
      </c>
      <c r="T102" s="5" t="inlineStr">
        <is>
          <t>Disjuntores / miolos</t>
        </is>
      </c>
      <c r="U102" s="5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5" t="inlineStr">
        <is>
          <t>INSTALAÇÃO DE LUMINÁRIAS E SENSORES</t>
        </is>
      </c>
      <c r="S103" s="5" t="inlineStr">
        <is>
          <t>20</t>
        </is>
      </c>
      <c r="T103" s="5" t="inlineStr">
        <is>
          <t>Luminárias e sensores</t>
        </is>
      </c>
      <c r="U103" s="5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5" t="inlineStr">
        <is>
          <t>PISO VINÍLICO / LAMINADO</t>
        </is>
      </c>
      <c r="S104" s="5" t="inlineStr">
        <is>
          <t>30</t>
        </is>
      </c>
      <c r="T104" s="5" t="inlineStr">
        <is>
          <t>Piso vinílico / laminado</t>
        </is>
      </c>
      <c r="U104" s="5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5" t="inlineStr">
        <is>
          <t>INSTALAÇÕES INCÊNDIO</t>
        </is>
      </c>
      <c r="S105" s="5" t="inlineStr">
        <is>
          <t>22</t>
        </is>
      </c>
      <c r="T105" s="5" t="inlineStr">
        <is>
          <t>Inst. incêndio</t>
        </is>
      </c>
      <c r="U105" s="5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5" t="inlineStr">
        <is>
          <t>INST. MÓDULOS CHURRASQUEIRA</t>
        </is>
      </c>
      <c r="S106" s="5" t="inlineStr">
        <is>
          <t>23</t>
        </is>
      </c>
      <c r="T106" s="5" t="inlineStr">
        <is>
          <t>Inst. módulos churrasqueira</t>
        </is>
      </c>
      <c r="U106" s="5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5" t="inlineStr">
        <is>
          <t>ESQUADRIA MADEIRA</t>
        </is>
      </c>
      <c r="S107" s="5" t="inlineStr">
        <is>
          <t>25</t>
        </is>
      </c>
      <c r="T107" s="5" t="inlineStr">
        <is>
          <t>Esquadria madeira</t>
        </is>
      </c>
      <c r="U107" s="5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5" t="inlineStr">
        <is>
          <t>PLACAS E IDEINTIFIC. VISUAIS</t>
        </is>
      </c>
      <c r="S108" s="5" t="n"/>
      <c r="T108" s="5" t="inlineStr">
        <is>
          <t>Placas e ideintific. visuais</t>
        </is>
      </c>
      <c r="U108" s="5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5" t="inlineStr">
        <is>
          <t>INSTALAÇÃO DE LUMINÁRIAS</t>
        </is>
      </c>
      <c r="S109" s="5" t="inlineStr">
        <is>
          <t>20</t>
        </is>
      </c>
      <c r="T109" s="5" t="inlineStr">
        <is>
          <t>Luminárias</t>
        </is>
      </c>
      <c r="U109" s="5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5" t="inlineStr">
        <is>
          <t>INSTALAÇÃO DE PCF (FOLHA)</t>
        </is>
      </c>
      <c r="S110" s="5" t="inlineStr">
        <is>
          <t>26</t>
        </is>
      </c>
      <c r="T110" s="5" t="inlineStr">
        <is>
          <t>PCF (folha)</t>
        </is>
      </c>
      <c r="U110" s="5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5" t="inlineStr">
        <is>
          <t>MARCENARIA - SHAFTS</t>
        </is>
      </c>
      <c r="S111" s="5" t="inlineStr">
        <is>
          <t>27</t>
        </is>
      </c>
      <c r="T111" s="5" t="inlineStr">
        <is>
          <t>Marcenaria - shafts</t>
        </is>
      </c>
      <c r="U111" s="5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5" t="inlineStr">
        <is>
          <t>PREPARAÇÃO - POÇO DE ELEVADOR</t>
        </is>
      </c>
      <c r="S112" s="5" t="inlineStr">
        <is>
          <t>24</t>
        </is>
      </c>
      <c r="T112" s="5" t="inlineStr">
        <is>
          <t>Preparação - poço de elevador</t>
        </is>
      </c>
      <c r="U112" s="5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5" t="inlineStr">
        <is>
          <t>PREPARAÇÃO PARA FACHADA AERADA - F1 + F2 (2º ETAPA)</t>
        </is>
      </c>
      <c r="S113" s="5" t="inlineStr">
        <is>
          <t>32</t>
        </is>
      </c>
      <c r="T113" s="5" t="inlineStr">
        <is>
          <t>Preparação para fachada aerada - F1 + F2 (2º etapa)</t>
        </is>
      </c>
      <c r="U113" s="5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5" t="inlineStr">
        <is>
          <t>RODAPÉ MADEIRA / PVC</t>
        </is>
      </c>
      <c r="S114" s="5" t="inlineStr">
        <is>
          <t>30</t>
        </is>
      </c>
      <c r="T114" s="5" t="inlineStr">
        <is>
          <t>Rodapé madeira / pvc</t>
        </is>
      </c>
      <c r="U114" s="5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5" t="inlineStr">
        <is>
          <t>INSTALAÇÃO DE CORRIMÃO (SERRALHERIA)</t>
        </is>
      </c>
      <c r="S115" s="5" t="inlineStr">
        <is>
          <t>26</t>
        </is>
      </c>
      <c r="T115" s="5" t="inlineStr">
        <is>
          <t>Corrimão (serralheria)</t>
        </is>
      </c>
      <c r="U115" s="5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5" t="inlineStr">
        <is>
          <t>LOUÇAS</t>
        </is>
      </c>
      <c r="S116" s="5" t="inlineStr">
        <is>
          <t>34</t>
        </is>
      </c>
      <c r="T116" s="5" t="inlineStr">
        <is>
          <t>Louças</t>
        </is>
      </c>
      <c r="U116" s="5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5" t="inlineStr">
        <is>
          <t>METAIS</t>
        </is>
      </c>
      <c r="S117" s="5" t="inlineStr">
        <is>
          <t>34</t>
        </is>
      </c>
      <c r="T117" s="5" t="inlineStr">
        <is>
          <t>Metais</t>
        </is>
      </c>
      <c r="U117" s="5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5" t="inlineStr">
        <is>
          <t>COMUNICAÇÃO E ALARME</t>
        </is>
      </c>
      <c r="S118" s="5" t="inlineStr">
        <is>
          <t>23</t>
        </is>
      </c>
      <c r="T118" s="5" t="inlineStr">
        <is>
          <t>Comunicação e alarme</t>
        </is>
      </c>
      <c r="U118" s="5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5" t="inlineStr">
        <is>
          <t>REBOCO EXTERNO</t>
        </is>
      </c>
      <c r="S119" s="5" t="inlineStr">
        <is>
          <t>32</t>
        </is>
      </c>
      <c r="T119" s="5" t="inlineStr">
        <is>
          <t>Reboco externo</t>
        </is>
      </c>
      <c r="U119" s="5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5" t="inlineStr">
        <is>
          <t>FACHADA AERADA - F1 + F2 (2º ETAPA)</t>
        </is>
      </c>
      <c r="S120" s="5" t="inlineStr">
        <is>
          <t>32</t>
        </is>
      </c>
      <c r="T120" s="5" t="inlineStr">
        <is>
          <t>Fachada aerada - F1 + F2 (2º etapa)</t>
        </is>
      </c>
      <c r="U120" s="5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5" t="inlineStr">
        <is>
          <t>LIMPEZA GROSSA</t>
        </is>
      </c>
      <c r="S121" s="5" t="inlineStr">
        <is>
          <t>37</t>
        </is>
      </c>
      <c r="T121" s="5" t="inlineStr">
        <is>
          <t>Limpeza grossa</t>
        </is>
      </c>
      <c r="U121" s="5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5" t="inlineStr">
        <is>
          <t>PEITORIS E REQUADROS DE FACHADA - F5 (1º ETAPA)</t>
        </is>
      </c>
      <c r="S122" s="5" t="inlineStr">
        <is>
          <t>32</t>
        </is>
      </c>
      <c r="T122" s="5" t="inlineStr">
        <is>
          <t>Peitoris e requadros de fachada - F5 (1º etapa)</t>
        </is>
      </c>
      <c r="U122" s="5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5" t="inlineStr">
        <is>
          <t>POLIMENTO DE PISO</t>
        </is>
      </c>
      <c r="S123" s="5" t="inlineStr">
        <is>
          <t>30</t>
        </is>
      </c>
      <c r="T123" s="5" t="inlineStr">
        <is>
          <t>Polimento de piso</t>
        </is>
      </c>
      <c r="U123" s="5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5" t="inlineStr">
        <is>
          <t>PREPARAÇÃO PARA FACHADA AERADA - F3 + F4 (2º ETAPA)</t>
        </is>
      </c>
      <c r="S124" s="5" t="inlineStr">
        <is>
          <t>32</t>
        </is>
      </c>
      <c r="T124" s="5" t="inlineStr">
        <is>
          <t>Preparação para fachada aerada - F3 + F4 (2º etapa)</t>
        </is>
      </c>
      <c r="U124" s="5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5" t="inlineStr">
        <is>
          <t>PINTURA 2º DEMÃO</t>
        </is>
      </c>
      <c r="S125" s="5" t="inlineStr">
        <is>
          <t>35</t>
        </is>
      </c>
      <c r="T125" s="5" t="inlineStr">
        <is>
          <t>Pintura 2ª demão</t>
        </is>
      </c>
      <c r="U125" s="5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5" t="inlineStr">
        <is>
          <t>TEXTURA - EXTERNA</t>
        </is>
      </c>
      <c r="S126" s="5" t="inlineStr">
        <is>
          <t>32</t>
        </is>
      </c>
      <c r="T126" s="5" t="inlineStr">
        <is>
          <t>Textura - externa</t>
        </is>
      </c>
      <c r="U126" s="5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5" t="inlineStr">
        <is>
          <t>PONTOS DE ANCORAGEM INOX</t>
        </is>
      </c>
      <c r="S127" s="5" t="inlineStr">
        <is>
          <t>26</t>
        </is>
      </c>
      <c r="T127" s="5" t="inlineStr">
        <is>
          <t>Pontos de ancoragem inox</t>
        </is>
      </c>
      <c r="U127" s="5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5" t="inlineStr">
        <is>
          <t>ACABAMENTOS ELÉTRICOS</t>
        </is>
      </c>
      <c r="S128" s="5" t="inlineStr">
        <is>
          <t>20</t>
        </is>
      </c>
      <c r="T128" s="5" t="inlineStr">
        <is>
          <t>Acabamentos elétricos</t>
        </is>
      </c>
      <c r="U128" s="5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5" t="inlineStr">
        <is>
          <t>TEXTURA - 1º DEMÃO</t>
        </is>
      </c>
      <c r="S129" s="5" t="inlineStr">
        <is>
          <t>35</t>
        </is>
      </c>
      <c r="T129" s="5" t="inlineStr">
        <is>
          <t>Textura - 1ª demão</t>
        </is>
      </c>
      <c r="U129" s="5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5" t="inlineStr">
        <is>
          <t>PINTURA DE TUBULAÇÕES (PAREDE E TETO)</t>
        </is>
      </c>
      <c r="S130" s="5" t="inlineStr">
        <is>
          <t>35</t>
        </is>
      </c>
      <c r="T130" s="5" t="inlineStr">
        <is>
          <t>Pintura de tubulações (parede e teto)</t>
        </is>
      </c>
      <c r="U130" s="5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5" t="inlineStr">
        <is>
          <t>PEITORIS E REQUADROS DE FACHADA - F1 + F2 (2º ETAPA)</t>
        </is>
      </c>
      <c r="S131" s="5" t="inlineStr">
        <is>
          <t>32</t>
        </is>
      </c>
      <c r="T131" s="5" t="inlineStr">
        <is>
          <t>Peitoris e requadros de fachada - F1 + F2 (2º etapa)</t>
        </is>
      </c>
      <c r="U131" s="5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5" t="inlineStr">
        <is>
          <t>CHECKLIST</t>
        </is>
      </c>
      <c r="S132" s="5" t="n"/>
      <c r="T132" s="5" t="inlineStr">
        <is>
          <t>Checklist</t>
        </is>
      </c>
      <c r="U132" s="5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5" t="inlineStr">
        <is>
          <t>FACHADA AERADA - F3 + F4 (2º ETAPA)</t>
        </is>
      </c>
      <c r="S133" s="5" t="inlineStr">
        <is>
          <t>32</t>
        </is>
      </c>
      <c r="T133" s="5" t="inlineStr">
        <is>
          <t>Fachada aerada - F3 + F4 (2º etapa)</t>
        </is>
      </c>
      <c r="U133" s="5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5" t="inlineStr">
        <is>
          <t>PINTURA 3º DEMÃO</t>
        </is>
      </c>
      <c r="S134" s="5" t="inlineStr">
        <is>
          <t>35</t>
        </is>
      </c>
      <c r="T134" s="5" t="inlineStr">
        <is>
          <t>Pintura 3ª demão</t>
        </is>
      </c>
      <c r="U134" s="5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5" t="inlineStr">
        <is>
          <t>PINTURA - CORRIMÃO</t>
        </is>
      </c>
      <c r="S135" s="5" t="inlineStr">
        <is>
          <t>35</t>
        </is>
      </c>
      <c r="T135" s="5" t="inlineStr">
        <is>
          <t>Pintura - corrimão</t>
        </is>
      </c>
      <c r="U135" s="5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5" t="inlineStr">
        <is>
          <t>PREPARAÇÃO PARA FACHADA AERADA - F5 (2º ETAPA)</t>
        </is>
      </c>
      <c r="S136" s="5" t="inlineStr">
        <is>
          <t>32</t>
        </is>
      </c>
      <c r="T136" s="5" t="inlineStr">
        <is>
          <t>Preparação para fachada aerada - F5 (2º etapa)</t>
        </is>
      </c>
      <c r="U136" s="5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5" t="inlineStr">
        <is>
          <t>INSTALAÇÃO DE SHADOWBOX E BRISE - F1 + F2</t>
        </is>
      </c>
      <c r="S137" s="5" t="inlineStr">
        <is>
          <t>25</t>
        </is>
      </c>
      <c r="T137" s="5" t="inlineStr">
        <is>
          <t>Shadowbox e brise - F1 + F2</t>
        </is>
      </c>
      <c r="U137" s="5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5" t="inlineStr">
        <is>
          <t>LIMPEZA FINA</t>
        </is>
      </c>
      <c r="S138" s="5" t="inlineStr">
        <is>
          <t>37</t>
        </is>
      </c>
      <c r="T138" s="5" t="inlineStr">
        <is>
          <t>Limpeza fina</t>
        </is>
      </c>
      <c r="U138" s="5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5" t="inlineStr">
        <is>
          <t>PISO EMBORRACHADO</t>
        </is>
      </c>
      <c r="S139" s="5" t="inlineStr">
        <is>
          <t>30</t>
        </is>
      </c>
      <c r="T139" s="5" t="inlineStr">
        <is>
          <t>Piso emborrachado</t>
        </is>
      </c>
      <c r="U139" s="5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5" t="inlineStr">
        <is>
          <t>DEMARCAÇÃO DE VAGAS</t>
        </is>
      </c>
      <c r="S140" s="5" t="inlineStr">
        <is>
          <t>31</t>
        </is>
      </c>
      <c r="T140" s="5" t="inlineStr">
        <is>
          <t>Demarcação de vagas</t>
        </is>
      </c>
      <c r="U140" s="5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5" t="inlineStr">
        <is>
          <t>INSTALAÇÃO DE METAIS</t>
        </is>
      </c>
      <c r="S141" s="5" t="inlineStr">
        <is>
          <t>34</t>
        </is>
      </c>
      <c r="T141" s="5" t="inlineStr">
        <is>
          <t>Metais</t>
        </is>
      </c>
      <c r="U141" s="5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5" t="inlineStr">
        <is>
          <t>INST. CARREGADOR DE VEÍCULOS</t>
        </is>
      </c>
      <c r="S142" s="5" t="inlineStr">
        <is>
          <t>20</t>
        </is>
      </c>
      <c r="T142" s="5" t="inlineStr">
        <is>
          <t>Inst. carregador de veículos</t>
        </is>
      </c>
      <c r="U142" s="5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5" t="inlineStr">
        <is>
          <t>MONTAGEM - ELEVADOR 1</t>
        </is>
      </c>
      <c r="S143" s="5" t="inlineStr">
        <is>
          <t>24</t>
        </is>
      </c>
      <c r="T143" s="5" t="inlineStr">
        <is>
          <t>Montagem - elevador 1</t>
        </is>
      </c>
      <c r="U143" s="5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5" t="inlineStr">
        <is>
          <t>REVESTIMENTO ACABAMENTO</t>
        </is>
      </c>
      <c r="S144" s="5" t="inlineStr">
        <is>
          <t>30</t>
        </is>
      </c>
      <c r="T144" s="5" t="inlineStr">
        <is>
          <t>Revestimento acabamento</t>
        </is>
      </c>
      <c r="U144" s="5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5" t="inlineStr">
        <is>
          <t>PEITORIS E REQUADROS DE FACHADA - F3 + F4 (2º ETAPA)</t>
        </is>
      </c>
      <c r="S145" s="5" t="inlineStr">
        <is>
          <t>32</t>
        </is>
      </c>
      <c r="T145" s="5" t="inlineStr">
        <is>
          <t>Peitoris e requadros de fachada - F3 + F4 (2º etapa)</t>
        </is>
      </c>
      <c r="U145" s="5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5" t="inlineStr">
        <is>
          <t>AQUECEDOR (SAUNA)</t>
        </is>
      </c>
      <c r="S146" s="5" t="inlineStr">
        <is>
          <t>23</t>
        </is>
      </c>
      <c r="T146" s="5" t="inlineStr">
        <is>
          <t>Aquecedor (sauna)</t>
        </is>
      </c>
      <c r="U146" s="5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5" t="inlineStr">
        <is>
          <t>IRRIGAÇÃO</t>
        </is>
      </c>
      <c r="S147" s="5" t="inlineStr">
        <is>
          <t>36</t>
        </is>
      </c>
      <c r="T147" s="5" t="inlineStr">
        <is>
          <t>Irrigação</t>
        </is>
      </c>
      <c r="U147" s="5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5" t="inlineStr">
        <is>
          <t>FACHADA AERADA - F5 (2º ETAPA)</t>
        </is>
      </c>
      <c r="S148" s="5" t="inlineStr">
        <is>
          <t>32</t>
        </is>
      </c>
      <c r="T148" s="5" t="inlineStr">
        <is>
          <t>Fachada aerada - F5 (2º etapa)</t>
        </is>
      </c>
      <c r="U148" s="5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5" t="inlineStr">
        <is>
          <t>TEXTURA - 2º E 3º DEMÃO</t>
        </is>
      </c>
      <c r="S149" s="5" t="inlineStr">
        <is>
          <t>35</t>
        </is>
      </c>
      <c r="T149" s="5" t="inlineStr">
        <is>
          <t>Textura - 2ª e 3ª demão</t>
        </is>
      </c>
      <c r="U149" s="5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5" t="inlineStr">
        <is>
          <t>PAISAGISMO</t>
        </is>
      </c>
      <c r="S150" s="5" t="inlineStr">
        <is>
          <t>36</t>
        </is>
      </c>
      <c r="T150" s="5" t="inlineStr">
        <is>
          <t>Paisagismo</t>
        </is>
      </c>
      <c r="U150" s="5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5" t="inlineStr">
        <is>
          <t>FACHADA</t>
        </is>
      </c>
      <c r="S151" s="5" t="inlineStr">
        <is>
          <t>32</t>
        </is>
      </c>
      <c r="T151" s="5" t="inlineStr">
        <is>
          <t>Fachada</t>
        </is>
      </c>
      <c r="U151" s="5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5" t="inlineStr">
        <is>
          <t>PRESSURIZAÇÃO (HIDRÁULICA)</t>
        </is>
      </c>
      <c r="S152" s="5" t="inlineStr">
        <is>
          <t>21</t>
        </is>
      </c>
      <c r="T152" s="5" t="inlineStr">
        <is>
          <t>Pressurização (hidráulica)</t>
        </is>
      </c>
      <c r="U152" s="5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5" t="inlineStr">
        <is>
          <t>INSTALAÇÃO DE SHADOWBOX E BRISES - F3 + F4</t>
        </is>
      </c>
      <c r="S153" s="5" t="inlineStr">
        <is>
          <t>25</t>
        </is>
      </c>
      <c r="T153" s="5" t="inlineStr">
        <is>
          <t>Shadowbox e brises - F3 + F4</t>
        </is>
      </c>
      <c r="U153" s="5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5" t="inlineStr">
        <is>
          <t>TRATAMENTO DE CONCRETO APARENTE - F1 + F2</t>
        </is>
      </c>
      <c r="S154" s="5" t="inlineStr">
        <is>
          <t>35</t>
        </is>
      </c>
      <c r="T154" s="5" t="inlineStr">
        <is>
          <t>Tratamento de concreto aparente - F1 + F2</t>
        </is>
      </c>
      <c r="U154" s="5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5" t="inlineStr">
        <is>
          <t>LIMPEZA</t>
        </is>
      </c>
      <c r="S155" s="5" t="inlineStr">
        <is>
          <t>37</t>
        </is>
      </c>
      <c r="T155" s="5" t="inlineStr">
        <is>
          <t>Limpeza</t>
        </is>
      </c>
      <c r="U155" s="5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5" t="inlineStr">
        <is>
          <t>MONTAGEM - ELEVADOR 2</t>
        </is>
      </c>
      <c r="S156" s="5" t="inlineStr">
        <is>
          <t>24</t>
        </is>
      </c>
      <c r="T156" s="5" t="inlineStr">
        <is>
          <t>Montagem - elevador 2</t>
        </is>
      </c>
      <c r="U156" s="5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5" t="inlineStr">
        <is>
          <t>PEITORIS E REQUADROS DE FACHADA - F5 (2º ETAPA)</t>
        </is>
      </c>
      <c r="S157" s="5" t="inlineStr">
        <is>
          <t>32</t>
        </is>
      </c>
      <c r="T157" s="5" t="inlineStr">
        <is>
          <t>Peitoris e requadros de fachada - F5 (2º etapa)</t>
        </is>
      </c>
      <c r="U157" s="5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5" t="inlineStr">
        <is>
          <t>MONTAGEM - BOILERS E AQUECEDORES</t>
        </is>
      </c>
      <c r="S158" s="5" t="inlineStr">
        <is>
          <t>21</t>
        </is>
      </c>
      <c r="T158" s="5" t="inlineStr">
        <is>
          <t>Montagem - boilers e aquecedores</t>
        </is>
      </c>
      <c r="U158" s="5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5" t="inlineStr">
        <is>
          <t>BRISE</t>
        </is>
      </c>
      <c r="S159" s="5" t="inlineStr">
        <is>
          <t>25</t>
        </is>
      </c>
      <c r="T159" s="5" t="inlineStr">
        <is>
          <t>Brise</t>
        </is>
      </c>
      <c r="U159" s="5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5" t="inlineStr">
        <is>
          <t>EQUIPAMENTOS - PISCINA</t>
        </is>
      </c>
      <c r="S160" s="5" t="inlineStr">
        <is>
          <t>23</t>
        </is>
      </c>
      <c r="T160" s="5" t="inlineStr">
        <is>
          <t>Equipamentos - piscina</t>
        </is>
      </c>
      <c r="U160" s="5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5" t="inlineStr">
        <is>
          <t>SPDA</t>
        </is>
      </c>
      <c r="S161" s="5" t="inlineStr">
        <is>
          <t>20</t>
        </is>
      </c>
      <c r="T161" s="5" t="inlineStr">
        <is>
          <t>Spda</t>
        </is>
      </c>
      <c r="U161" s="5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5" t="inlineStr">
        <is>
          <t>TRATAMENTO DE CONCRETO APARENTE - F3 + F4</t>
        </is>
      </c>
      <c r="S162" s="5" t="inlineStr">
        <is>
          <t>35</t>
        </is>
      </c>
      <c r="T162" s="5" t="inlineStr">
        <is>
          <t>Tratamento de concreto aparente - F3 + F4</t>
        </is>
      </c>
      <c r="U162" s="5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5" t="inlineStr">
        <is>
          <t>QUADRA DE RECREAÇÃO</t>
        </is>
      </c>
      <c r="S163" s="5" t="inlineStr">
        <is>
          <t>31</t>
        </is>
      </c>
      <c r="T163" s="5" t="inlineStr">
        <is>
          <t>Quadra de recreação</t>
        </is>
      </c>
      <c r="U163" s="5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5" t="inlineStr">
        <is>
          <t>INSTALAÇÃO DE SHADOWBOX E BRISES - F5</t>
        </is>
      </c>
      <c r="S164" s="5" t="inlineStr">
        <is>
          <t>25</t>
        </is>
      </c>
      <c r="T164" s="5" t="inlineStr">
        <is>
          <t>Shadowbox e brises - F5</t>
        </is>
      </c>
      <c r="U164" s="5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5" t="inlineStr">
        <is>
          <t>FACHADA EMBASAMENTO</t>
        </is>
      </c>
      <c r="S165" s="5" t="inlineStr">
        <is>
          <t>32</t>
        </is>
      </c>
      <c r="T165" s="5" t="inlineStr">
        <is>
          <t>Fachada embasamento</t>
        </is>
      </c>
      <c r="U165" s="5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5" t="inlineStr">
        <is>
          <t>MONTAGEM - ELEVADOR 3</t>
        </is>
      </c>
      <c r="S166" s="5" t="inlineStr">
        <is>
          <t>24</t>
        </is>
      </c>
      <c r="T166" s="5" t="inlineStr">
        <is>
          <t>Montagem - elevador 3</t>
        </is>
      </c>
      <c r="U166" s="5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5" t="inlineStr">
        <is>
          <t>PRESSURIZAÇÃO (INCÊNDIO)</t>
        </is>
      </c>
      <c r="S167" s="5" t="inlineStr">
        <is>
          <t>22</t>
        </is>
      </c>
      <c r="T167" s="5" t="inlineStr">
        <is>
          <t>Pressurização (incêndio)</t>
        </is>
      </c>
      <c r="U167" s="5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5" t="inlineStr">
        <is>
          <t>PISO ELEVADO</t>
        </is>
      </c>
      <c r="S168" s="5" t="inlineStr">
        <is>
          <t>30</t>
        </is>
      </c>
      <c r="T168" s="5" t="inlineStr">
        <is>
          <t>Piso elevado</t>
        </is>
      </c>
      <c r="U168" s="5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5" t="inlineStr">
        <is>
          <t>TRATAMENTO DE CONCRETO APARENTE - F5</t>
        </is>
      </c>
      <c r="S169" s="5" t="inlineStr">
        <is>
          <t>35</t>
        </is>
      </c>
      <c r="T169" s="5" t="inlineStr">
        <is>
          <t>Tratamento de concreto aparente - F5</t>
        </is>
      </c>
      <c r="U169" s="5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5" t="inlineStr">
        <is>
          <t>CHECKLIST FINAL</t>
        </is>
      </c>
      <c r="S170" s="5" t="n"/>
      <c r="T170" s="5" t="inlineStr">
        <is>
          <t>Checklist final</t>
        </is>
      </c>
      <c r="U170" s="5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5" t="inlineStr">
        <is>
          <t>ENXOVAL</t>
        </is>
      </c>
      <c r="S171" s="5" t="n"/>
      <c r="T171" s="5" t="inlineStr">
        <is>
          <t>Enxoval</t>
        </is>
      </c>
      <c r="U171" s="5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5" t="inlineStr">
        <is>
          <t>VISTORIA APTOS</t>
        </is>
      </c>
      <c r="S172" s="5" t="n"/>
      <c r="T172" s="5" t="inlineStr">
        <is>
          <t>Vistoria aptos</t>
        </is>
      </c>
      <c r="U172" s="5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5" t="inlineStr">
        <is>
          <t>HABITE-SE</t>
        </is>
      </c>
      <c r="S173" s="5" t="n"/>
      <c r="T173" s="5" t="inlineStr">
        <is>
          <t>Habite-se</t>
        </is>
      </c>
      <c r="U173" s="5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5" t="inlineStr">
        <is>
          <t>ENTREGA SÍNDICO</t>
        </is>
      </c>
      <c r="S174" s="5" t="n"/>
      <c r="T174" s="5" t="inlineStr">
        <is>
          <t>Entrega síndico</t>
        </is>
      </c>
      <c r="U174" s="5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5" t="n"/>
      <c r="S175" s="5" t="n"/>
      <c r="T175" s="5" t="n"/>
      <c r="U175" s="5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5" t="n"/>
      <c r="S176" s="5" t="n"/>
      <c r="T176" s="5" t="n"/>
      <c r="U176" s="5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5" t="n"/>
      <c r="S177" s="5" t="n"/>
      <c r="T177" s="5" t="n"/>
      <c r="U177" s="5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5" t="n"/>
      <c r="S178" s="5" t="n"/>
      <c r="T178" s="5" t="n"/>
      <c r="U178" s="5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5" t="n"/>
      <c r="S179" s="5" t="n"/>
      <c r="T179" s="5" t="n"/>
      <c r="U179" s="5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5" t="n"/>
      <c r="S180" s="5" t="n"/>
      <c r="T180" s="5" t="n"/>
      <c r="U180" s="5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5" t="n"/>
      <c r="S181" s="5" t="n"/>
      <c r="T181" s="5" t="n"/>
      <c r="U181" s="5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5" t="n"/>
      <c r="S182" s="5" t="n"/>
      <c r="T182" s="5" t="n"/>
      <c r="U182" s="5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5" t="n"/>
      <c r="S183" s="5" t="n"/>
      <c r="T183" s="5" t="n"/>
      <c r="U183" s="5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5" t="n"/>
      <c r="S184" s="5" t="n"/>
      <c r="T184" s="5" t="n"/>
      <c r="U184" s="5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5" t="n"/>
      <c r="S185" s="5" t="n"/>
      <c r="T185" s="5" t="n"/>
      <c r="U185" s="5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5" t="n"/>
      <c r="S186" s="5" t="n"/>
      <c r="T186" s="5" t="n"/>
      <c r="U186" s="5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5" t="n"/>
      <c r="S187" s="5" t="n"/>
      <c r="T187" s="5" t="n"/>
      <c r="U187" s="5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5" t="n"/>
      <c r="S188" s="5" t="n"/>
      <c r="T188" s="5" t="n"/>
      <c r="U188" s="5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5" t="n"/>
      <c r="S189" s="5" t="n"/>
      <c r="T189" s="5" t="n"/>
      <c r="U189" s="5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5" t="n"/>
      <c r="S190" s="5" t="n"/>
      <c r="T190" s="5" t="n"/>
      <c r="U190" s="5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5" t="n"/>
      <c r="S191" s="5" t="n"/>
      <c r="T191" s="5" t="n"/>
      <c r="U191" s="5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5" t="n"/>
      <c r="S192" s="5" t="n"/>
      <c r="T192" s="5" t="n"/>
      <c r="U192" s="5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5" t="n"/>
      <c r="S193" s="5" t="n"/>
      <c r="T193" s="5" t="n"/>
      <c r="U193" s="5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5" t="n"/>
      <c r="S194" s="5" t="n"/>
      <c r="T194" s="5" t="n"/>
      <c r="U194" s="5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5" t="n"/>
      <c r="S195" s="5" t="n"/>
      <c r="T195" s="5" t="n"/>
      <c r="U195" s="5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5" t="n"/>
      <c r="S196" s="5" t="n"/>
      <c r="T196" s="5" t="n"/>
      <c r="U196" s="5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5" t="n"/>
      <c r="S197" s="5" t="n"/>
      <c r="T197" s="5" t="n"/>
      <c r="U197" s="5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5" t="n"/>
      <c r="S198" s="5" t="n"/>
      <c r="T198" s="5" t="n"/>
      <c r="U198" s="5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5" t="n"/>
      <c r="S199" s="5" t="n"/>
      <c r="T199" s="5" t="n"/>
      <c r="U199" s="5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5" t="n"/>
      <c r="S200" s="5" t="n"/>
      <c r="T200" s="5" t="n"/>
      <c r="U200" s="5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5" t="n"/>
      <c r="S201" s="5" t="n"/>
      <c r="T201" s="5" t="n"/>
      <c r="U201" s="5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5" t="n"/>
      <c r="S202" s="5" t="n"/>
      <c r="T202" s="5" t="n"/>
      <c r="U202" s="5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5" t="n"/>
      <c r="S203" s="5" t="n"/>
      <c r="T203" s="5" t="n"/>
      <c r="U203" s="5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5" t="n"/>
      <c r="S204" s="5" t="n"/>
      <c r="T204" s="5" t="n"/>
      <c r="U204" s="5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5" t="n"/>
      <c r="S205" s="5" t="n"/>
      <c r="T205" s="5" t="n"/>
      <c r="U205" s="5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5" t="n"/>
      <c r="S206" s="5" t="n"/>
      <c r="T206" s="5" t="n"/>
      <c r="U206" s="5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5" t="n"/>
      <c r="S207" s="5" t="n"/>
      <c r="T207" s="5" t="n"/>
      <c r="U207" s="5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5" t="n"/>
      <c r="S208" s="5" t="n"/>
      <c r="T208" s="5" t="n"/>
      <c r="U208" s="5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5" t="n"/>
      <c r="S209" s="5" t="n"/>
      <c r="T209" s="5" t="n"/>
      <c r="U209" s="5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5" t="n"/>
      <c r="S210" s="5" t="n"/>
      <c r="T210" s="5" t="n"/>
      <c r="U210" s="5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5" t="n"/>
      <c r="S211" s="5" t="n"/>
      <c r="T211" s="5" t="n"/>
      <c r="U211" s="5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5" t="n"/>
      <c r="S212" s="5" t="n"/>
      <c r="T212" s="5" t="n"/>
      <c r="U212" s="5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5" t="n"/>
      <c r="S213" s="5" t="n"/>
      <c r="T213" s="5" t="n"/>
      <c r="U213" s="5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5" t="n"/>
      <c r="S214" s="5" t="n"/>
      <c r="T214" s="5" t="n"/>
      <c r="U214" s="5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5" t="n"/>
      <c r="S215" s="5" t="n"/>
      <c r="T215" s="5" t="n"/>
      <c r="U215" s="5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5" t="n"/>
      <c r="S216" s="5" t="n"/>
      <c r="T216" s="5" t="n"/>
      <c r="U216" s="5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5" t="n"/>
      <c r="S217" s="5" t="n"/>
      <c r="T217" s="5" t="n"/>
      <c r="U217" s="5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5" t="n"/>
      <c r="S218" s="5" t="n"/>
      <c r="T218" s="5" t="n"/>
      <c r="U218" s="5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5" t="n"/>
      <c r="S219" s="5" t="n"/>
      <c r="T219" s="5" t="n"/>
      <c r="U219" s="5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5" t="n"/>
      <c r="S220" s="5" t="n"/>
      <c r="T220" s="5" t="n"/>
      <c r="U220" s="5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5" t="n"/>
      <c r="S221" s="5" t="n"/>
      <c r="T221" s="5" t="n"/>
      <c r="U221" s="5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5" t="n"/>
      <c r="S222" s="5" t="n"/>
      <c r="T222" s="5" t="n"/>
      <c r="U222" s="5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5" t="n"/>
      <c r="S223" s="5" t="n"/>
      <c r="T223" s="5" t="n"/>
      <c r="U223" s="5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5" t="n"/>
      <c r="S224" s="5" t="n"/>
      <c r="T224" s="5" t="n"/>
      <c r="U224" s="5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5" t="n"/>
      <c r="S225" s="5" t="n"/>
      <c r="T225" s="5" t="n"/>
      <c r="U225" s="5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5" t="n"/>
      <c r="S226" s="5" t="n"/>
      <c r="T226" s="5" t="n"/>
      <c r="U226" s="5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5" t="n"/>
      <c r="S227" s="5" t="n"/>
      <c r="T227" s="5" t="n"/>
      <c r="U227" s="5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5" t="n"/>
      <c r="S228" s="5" t="n"/>
      <c r="T228" s="5" t="n"/>
      <c r="U228" s="5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5" t="n"/>
      <c r="S229" s="5" t="n"/>
      <c r="T229" s="5" t="n"/>
      <c r="U229" s="5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5" t="n"/>
      <c r="S230" s="5" t="n"/>
      <c r="T230" s="5" t="n"/>
      <c r="U230" s="5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5" t="n"/>
      <c r="S231" s="5" t="n"/>
      <c r="T231" s="5" t="n"/>
      <c r="U231" s="5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5" t="n"/>
      <c r="S232" s="5" t="n"/>
      <c r="T232" s="5" t="n"/>
      <c r="U232" s="5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5" t="n"/>
      <c r="S233" s="5" t="n"/>
      <c r="T233" s="5" t="n"/>
      <c r="U233" s="5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5" t="n"/>
      <c r="S234" s="5" t="n"/>
      <c r="T234" s="5" t="n"/>
      <c r="U234" s="5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5" t="n"/>
      <c r="S235" s="5" t="n"/>
      <c r="T235" s="5" t="n"/>
      <c r="U235" s="5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5" t="n"/>
      <c r="S236" s="5" t="n"/>
      <c r="T236" s="5" t="n"/>
      <c r="U236" s="5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5" t="n"/>
      <c r="S237" s="5" t="n"/>
      <c r="T237" s="5" t="n"/>
      <c r="U237" s="5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5" t="n"/>
      <c r="S238" s="5" t="n"/>
      <c r="T238" s="5" t="n"/>
      <c r="U238" s="5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5" t="n"/>
      <c r="S239" s="5" t="n"/>
      <c r="T239" s="5" t="n"/>
      <c r="U239" s="5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5" t="n"/>
      <c r="S240" s="5" t="n"/>
      <c r="T240" s="5" t="n"/>
      <c r="U240" s="5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5" t="n"/>
      <c r="S241" s="5" t="n"/>
      <c r="T241" s="5" t="n"/>
      <c r="U241" s="5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5" t="n"/>
      <c r="S242" s="5" t="n"/>
      <c r="T242" s="5" t="n"/>
      <c r="U242" s="5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5" t="n"/>
      <c r="S243" s="5" t="n"/>
      <c r="T243" s="5" t="n"/>
      <c r="U243" s="5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5" t="n"/>
      <c r="S244" s="5" t="n"/>
      <c r="T244" s="5" t="n"/>
      <c r="U244" s="5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5" t="n"/>
      <c r="S245" s="5" t="n"/>
      <c r="T245" s="5" t="n"/>
      <c r="U245" s="5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5" t="n"/>
      <c r="S246" s="5" t="n"/>
      <c r="T246" s="5" t="n"/>
      <c r="U246" s="5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5" t="n"/>
      <c r="S247" s="5" t="n"/>
      <c r="T247" s="5" t="n"/>
      <c r="U247" s="5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5" t="n"/>
      <c r="S248" s="5" t="n"/>
      <c r="T248" s="5" t="n"/>
      <c r="U248" s="5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5" t="n"/>
      <c r="S249" s="5" t="n"/>
      <c r="T249" s="5" t="n"/>
      <c r="U249" s="5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5" t="n"/>
      <c r="S250" s="5" t="n"/>
      <c r="T250" s="5" t="n"/>
      <c r="U250" s="5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5" t="n"/>
      <c r="S251" s="5" t="n"/>
      <c r="T251" s="5" t="n"/>
      <c r="U251" s="5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5" t="n"/>
      <c r="S252" s="5" t="n"/>
      <c r="T252" s="5" t="n"/>
      <c r="U252" s="5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5" t="n"/>
      <c r="S253" s="5" t="n"/>
      <c r="T253" s="5" t="n"/>
      <c r="U253" s="5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5" t="n"/>
      <c r="S254" s="5" t="n"/>
      <c r="T254" s="5" t="n"/>
      <c r="U254" s="5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5" t="n"/>
      <c r="S255" s="5" t="n"/>
      <c r="T255" s="5" t="n"/>
      <c r="U255" s="5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5" t="n"/>
      <c r="S256" s="5" t="n"/>
      <c r="T256" s="5" t="n"/>
      <c r="U256" s="5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5" t="n"/>
      <c r="S257" s="5" t="n"/>
      <c r="T257" s="5" t="n"/>
      <c r="U257" s="5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5" t="n"/>
      <c r="S258" s="5" t="n"/>
      <c r="T258" s="5" t="n"/>
      <c r="U258" s="5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5" t="n"/>
      <c r="S259" s="5" t="n"/>
      <c r="T259" s="5" t="n"/>
      <c r="U259" s="5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5" t="n"/>
      <c r="S260" s="5" t="n"/>
      <c r="T260" s="5" t="n"/>
      <c r="U260" s="5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5" t="n"/>
      <c r="S261" s="5" t="n"/>
      <c r="T261" s="5" t="n"/>
      <c r="U261" s="5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5" t="n"/>
      <c r="S262" s="5" t="n"/>
      <c r="T262" s="5" t="n"/>
      <c r="U262" s="5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5" t="n"/>
      <c r="S263" s="5" t="n"/>
      <c r="T263" s="5" t="n"/>
      <c r="U263" s="5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5" t="n"/>
      <c r="S264" s="5" t="n"/>
      <c r="T264" s="5" t="n"/>
      <c r="U264" s="5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5" t="n"/>
      <c r="S265" s="5" t="n"/>
      <c r="T265" s="5" t="n"/>
      <c r="U265" s="5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5" t="n"/>
      <c r="S266" s="5" t="n"/>
      <c r="T266" s="5" t="n"/>
      <c r="U266" s="5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5" t="n"/>
      <c r="S267" s="5" t="n"/>
      <c r="T267" s="5" t="n"/>
      <c r="U267" s="5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5" t="n"/>
      <c r="S268" s="5" t="n"/>
      <c r="T268" s="5" t="n"/>
      <c r="U268" s="5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5" t="n"/>
      <c r="S269" s="5" t="n"/>
      <c r="T269" s="5" t="n"/>
      <c r="U269" s="5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5" t="n"/>
      <c r="S270" s="5" t="n"/>
      <c r="T270" s="5" t="n"/>
      <c r="U270" s="5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5" t="n"/>
      <c r="S271" s="5" t="n"/>
      <c r="T271" s="5" t="n"/>
      <c r="U271" s="5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5" t="n"/>
      <c r="S272" s="5" t="n"/>
      <c r="T272" s="5" t="n"/>
      <c r="U272" s="5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5" t="n"/>
      <c r="S273" s="5" t="n"/>
      <c r="T273" s="5" t="n"/>
      <c r="U273" s="5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5" t="n"/>
      <c r="S274" s="5" t="n"/>
      <c r="T274" s="5" t="n"/>
      <c r="U274" s="5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5" t="n"/>
      <c r="S275" s="5" t="n"/>
      <c r="T275" s="5" t="n"/>
      <c r="U275" s="5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5" t="n"/>
      <c r="S276" s="5" t="n"/>
      <c r="T276" s="5" t="n"/>
      <c r="U276" s="5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5" t="n"/>
      <c r="S277" s="5" t="n"/>
      <c r="T277" s="5" t="n"/>
      <c r="U277" s="5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5" t="n"/>
      <c r="S278" s="5" t="n"/>
      <c r="T278" s="5" t="n"/>
      <c r="U278" s="5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5" t="n"/>
      <c r="S279" s="5" t="n"/>
      <c r="T279" s="5" t="n"/>
      <c r="U279" s="5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5" t="n"/>
      <c r="S280" s="5" t="n"/>
      <c r="T280" s="5" t="n"/>
      <c r="U280" s="5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5" t="n"/>
      <c r="S281" s="5" t="n"/>
      <c r="T281" s="5" t="n"/>
      <c r="U281" s="5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5" t="n"/>
      <c r="S282" s="5" t="n"/>
      <c r="T282" s="5" t="n"/>
      <c r="U282" s="5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5" t="n"/>
      <c r="S283" s="5" t="n"/>
      <c r="T283" s="5" t="n"/>
      <c r="U283" s="5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5" t="n"/>
      <c r="S284" s="5" t="n"/>
      <c r="T284" s="5" t="n"/>
      <c r="U284" s="5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5" t="n"/>
      <c r="S285" s="5" t="n"/>
      <c r="T285" s="5" t="n"/>
      <c r="U285" s="5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5" t="n"/>
      <c r="S286" s="5" t="n"/>
      <c r="T286" s="5" t="n"/>
      <c r="U286" s="5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5" t="n"/>
      <c r="S287" s="5" t="n"/>
      <c r="T287" s="5" t="n"/>
      <c r="U287" s="5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5" t="n"/>
      <c r="S288" s="5" t="n"/>
      <c r="T288" s="5" t="n"/>
      <c r="U288" s="5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5" t="n"/>
      <c r="S289" s="5" t="n"/>
      <c r="T289" s="5" t="n"/>
      <c r="U289" s="5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5" t="n"/>
      <c r="S290" s="5" t="n"/>
      <c r="T290" s="5" t="n"/>
      <c r="U290" s="5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5" t="n"/>
      <c r="S291" s="5" t="n"/>
      <c r="T291" s="5" t="n"/>
      <c r="U291" s="5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5" t="n"/>
      <c r="S292" s="5" t="n"/>
      <c r="T292" s="5" t="n"/>
      <c r="U292" s="5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5" t="n"/>
      <c r="S293" s="5" t="n"/>
      <c r="T293" s="5" t="n"/>
      <c r="U293" s="5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5" t="n"/>
      <c r="S294" s="5" t="n"/>
      <c r="T294" s="5" t="n"/>
      <c r="U294" s="5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5" t="n"/>
      <c r="S295" s="5" t="n"/>
      <c r="T295" s="5" t="n"/>
      <c r="U295" s="5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5" t="n"/>
      <c r="S296" s="5" t="n"/>
      <c r="T296" s="5" t="n"/>
      <c r="U296" s="5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5" t="n"/>
      <c r="S297" s="5" t="n"/>
      <c r="T297" s="5" t="n"/>
      <c r="U297" s="5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5" t="n"/>
      <c r="S298" s="5" t="n"/>
      <c r="T298" s="5" t="n"/>
      <c r="U298" s="5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5" t="n"/>
      <c r="S299" s="5" t="n"/>
      <c r="T299" s="5" t="n"/>
      <c r="U299" s="5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5" t="n"/>
      <c r="S300" s="5" t="n"/>
      <c r="T300" s="5" t="n"/>
      <c r="U300" s="5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5" t="n"/>
      <c r="S301" s="5" t="n"/>
      <c r="T301" s="5" t="n"/>
      <c r="U301" s="5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5" t="n"/>
      <c r="S302" s="5" t="n"/>
      <c r="T302" s="5" t="n"/>
      <c r="U302" s="5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5" t="n"/>
      <c r="S303" s="5" t="n"/>
      <c r="T303" s="5" t="n"/>
      <c r="U303" s="5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5" t="n"/>
      <c r="S304" s="5" t="n"/>
      <c r="T304" s="5" t="n"/>
      <c r="U304" s="5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2">
        <f>IF('VALOR POR PL'!R11&lt;&gt;"",'VALOR POR PL'!R11,IF('VALOR POR PL'!Q11="",'VALOR POR PL'!C11,'VALOR POR PL'!Q11))</f>
        <v/>
      </c>
      <c r="B5" s="62">
        <f>'VALOR POR PL'!D11</f>
        <v/>
      </c>
      <c r="C5" s="70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2">
        <f>IF('VALOR POR PL'!R12&lt;&gt;"",'VALOR POR PL'!R12,IF('VALOR POR PL'!Q12="",'VALOR POR PL'!C12,'VALOR POR PL'!Q12))</f>
        <v/>
      </c>
      <c r="B6" s="62">
        <f>'VALOR POR PL'!D12</f>
        <v/>
      </c>
      <c r="C6" s="70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2">
        <f>IF('VALOR POR PL'!R13&lt;&gt;"",'VALOR POR PL'!R13,IF('VALOR POR PL'!Q13="",'VALOR POR PL'!C13,'VALOR POR PL'!Q13))</f>
        <v/>
      </c>
      <c r="B7" s="62">
        <f>'VALOR POR PL'!D13</f>
        <v/>
      </c>
      <c r="C7" s="70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2">
        <f>IF('VALOR POR PL'!R14&lt;&gt;"",'VALOR POR PL'!R14,IF('VALOR POR PL'!Q14="",'VALOR POR PL'!C14,'VALOR POR PL'!Q14))</f>
        <v/>
      </c>
      <c r="B8" s="62">
        <f>'VALOR POR PL'!D14</f>
        <v/>
      </c>
      <c r="C8" s="70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2">
        <f>IF('VALOR POR PL'!R15&lt;&gt;"",'VALOR POR PL'!R15,IF('VALOR POR PL'!Q15="",'VALOR POR PL'!C15,'VALOR POR PL'!Q15))</f>
        <v/>
      </c>
      <c r="B9" s="62">
        <f>'VALOR POR PL'!D15</f>
        <v/>
      </c>
      <c r="C9" s="70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2">
        <f>IF('VALOR POR PL'!R16&lt;&gt;"",'VALOR POR PL'!R16,IF('VALOR POR PL'!Q16="",'VALOR POR PL'!C16,'VALOR POR PL'!Q16))</f>
        <v/>
      </c>
      <c r="B10" s="62">
        <f>'VALOR POR PL'!D16</f>
        <v/>
      </c>
      <c r="C10" s="70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2">
        <f>IF('VALOR POR PL'!R17&lt;&gt;"",'VALOR POR PL'!R17,IF('VALOR POR PL'!Q17="",'VALOR POR PL'!C17,'VALOR POR PL'!Q17))</f>
        <v/>
      </c>
      <c r="B11" s="62">
        <f>'VALOR POR PL'!D17</f>
        <v/>
      </c>
      <c r="C11" s="70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2">
        <f>IF('VALOR POR PL'!R18&lt;&gt;"",'VALOR POR PL'!R18,IF('VALOR POR PL'!Q18="",'VALOR POR PL'!C18,'VALOR POR PL'!Q18))</f>
        <v/>
      </c>
      <c r="B12" s="62">
        <f>'VALOR POR PL'!D18</f>
        <v/>
      </c>
      <c r="C12" s="70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2">
        <f>IF('VALOR POR PL'!R19&lt;&gt;"",'VALOR POR PL'!R19,IF('VALOR POR PL'!Q19="",'VALOR POR PL'!C19,'VALOR POR PL'!Q19))</f>
        <v/>
      </c>
      <c r="B13" s="62">
        <f>'VALOR POR PL'!D19</f>
        <v/>
      </c>
      <c r="C13" s="70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2">
        <f>IF('VALOR POR PL'!R20&lt;&gt;"",'VALOR POR PL'!R20,IF('VALOR POR PL'!Q20="",'VALOR POR PL'!C20,'VALOR POR PL'!Q20))</f>
        <v/>
      </c>
      <c r="B14" s="62">
        <f>'VALOR POR PL'!D20</f>
        <v/>
      </c>
      <c r="C14" s="70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2">
        <f>IF('VALOR POR PL'!R21&lt;&gt;"",'VALOR POR PL'!R21,IF('VALOR POR PL'!Q21="",'VALOR POR PL'!C21,'VALOR POR PL'!Q21))</f>
        <v/>
      </c>
      <c r="B15" s="62">
        <f>'VALOR POR PL'!D21</f>
        <v/>
      </c>
      <c r="C15" s="70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2">
        <f>IF('VALOR POR PL'!R22&lt;&gt;"",'VALOR POR PL'!R22,IF('VALOR POR PL'!Q22="",'VALOR POR PL'!C22,'VALOR POR PL'!Q22))</f>
        <v/>
      </c>
      <c r="B16" s="62">
        <f>'VALOR POR PL'!D22</f>
        <v/>
      </c>
      <c r="C16" s="70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2">
        <f>IF('VALOR POR PL'!R23&lt;&gt;"",'VALOR POR PL'!R23,IF('VALOR POR PL'!Q23="",'VALOR POR PL'!C23,'VALOR POR PL'!Q23))</f>
        <v/>
      </c>
      <c r="B17" s="62">
        <f>'VALOR POR PL'!D23</f>
        <v/>
      </c>
      <c r="C17" s="70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2">
        <f>IF('VALOR POR PL'!R24&lt;&gt;"",'VALOR POR PL'!R24,IF('VALOR POR PL'!Q24="",'VALOR POR PL'!C24,'VALOR POR PL'!Q24))</f>
        <v/>
      </c>
      <c r="B18" s="62">
        <f>'VALOR POR PL'!D24</f>
        <v/>
      </c>
      <c r="C18" s="70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2">
        <f>IF('VALOR POR PL'!R25&lt;&gt;"",'VALOR POR PL'!R25,IF('VALOR POR PL'!Q25="",'VALOR POR PL'!C25,'VALOR POR PL'!Q25))</f>
        <v/>
      </c>
      <c r="B19" s="62">
        <f>'VALOR POR PL'!D25</f>
        <v/>
      </c>
      <c r="C19" s="70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2">
        <f>IF('VALOR POR PL'!R26&lt;&gt;"",'VALOR POR PL'!R26,IF('VALOR POR PL'!Q26="",'VALOR POR PL'!C26,'VALOR POR PL'!Q26))</f>
        <v/>
      </c>
      <c r="B20" s="62">
        <f>'VALOR POR PL'!D26</f>
        <v/>
      </c>
      <c r="C20" s="70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2">
        <f>IF('VALOR POR PL'!R27&lt;&gt;"",'VALOR POR PL'!R27,IF('VALOR POR PL'!Q27="",'VALOR POR PL'!C27,'VALOR POR PL'!Q27))</f>
        <v/>
      </c>
      <c r="B21" s="62">
        <f>'VALOR POR PL'!D27</f>
        <v/>
      </c>
      <c r="C21" s="70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2">
        <f>IF('VALOR POR PL'!R28&lt;&gt;"",'VALOR POR PL'!R28,IF('VALOR POR PL'!Q28="",'VALOR POR PL'!C28,'VALOR POR PL'!Q28))</f>
        <v/>
      </c>
      <c r="B22" s="62">
        <f>'VALOR POR PL'!D28</f>
        <v/>
      </c>
      <c r="C22" s="70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2">
        <f>IF('VALOR POR PL'!R29&lt;&gt;"",'VALOR POR PL'!R29,IF('VALOR POR PL'!Q29="",'VALOR POR PL'!C29,'VALOR POR PL'!Q29))</f>
        <v/>
      </c>
      <c r="B23" s="62">
        <f>'VALOR POR PL'!D29</f>
        <v/>
      </c>
      <c r="C23" s="70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2">
        <f>IF('VALOR POR PL'!R30&lt;&gt;"",'VALOR POR PL'!R30,IF('VALOR POR PL'!Q30="",'VALOR POR PL'!C30,'VALOR POR PL'!Q30))</f>
        <v/>
      </c>
      <c r="B24" s="62">
        <f>'VALOR POR PL'!D30</f>
        <v/>
      </c>
      <c r="C24" s="70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2">
        <f>IF('VALOR POR PL'!R31&lt;&gt;"",'VALOR POR PL'!R31,IF('VALOR POR PL'!Q31="",'VALOR POR PL'!C31,'VALOR POR PL'!Q31))</f>
        <v/>
      </c>
      <c r="B25" s="62">
        <f>'VALOR POR PL'!D31</f>
        <v/>
      </c>
      <c r="C25" s="70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2">
        <f>IF('VALOR POR PL'!R32&lt;&gt;"",'VALOR POR PL'!R32,IF('VALOR POR PL'!Q32="",'VALOR POR PL'!C32,'VALOR POR PL'!Q32))</f>
        <v/>
      </c>
      <c r="B26" s="62">
        <f>'VALOR POR PL'!D32</f>
        <v/>
      </c>
      <c r="C26" s="70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2">
        <f>IF('VALOR POR PL'!R33&lt;&gt;"",'VALOR POR PL'!R33,IF('VALOR POR PL'!Q33="",'VALOR POR PL'!C33,'VALOR POR PL'!Q33))</f>
        <v/>
      </c>
      <c r="B27" s="62">
        <f>'VALOR POR PL'!D33</f>
        <v/>
      </c>
      <c r="C27" s="70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2">
        <f>IF('VALOR POR PL'!R34&lt;&gt;"",'VALOR POR PL'!R34,IF('VALOR POR PL'!Q34="",'VALOR POR PL'!C34,'VALOR POR PL'!Q34))</f>
        <v/>
      </c>
      <c r="B28" s="62">
        <f>'VALOR POR PL'!D34</f>
        <v/>
      </c>
      <c r="C28" s="70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2">
        <f>IF('VALOR POR PL'!R35&lt;&gt;"",'VALOR POR PL'!R35,IF('VALOR POR PL'!Q35="",'VALOR POR PL'!C35,'VALOR POR PL'!Q35))</f>
        <v/>
      </c>
      <c r="B29" s="62">
        <f>'VALOR POR PL'!D35</f>
        <v/>
      </c>
      <c r="C29" s="70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2">
        <f>IF('VALOR POR PL'!R36&lt;&gt;"",'VALOR POR PL'!R36,IF('VALOR POR PL'!Q36="",'VALOR POR PL'!C36,'VALOR POR PL'!Q36))</f>
        <v/>
      </c>
      <c r="B30" s="62">
        <f>'VALOR POR PL'!D36</f>
        <v/>
      </c>
      <c r="C30" s="70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2">
        <f>IF('VALOR POR PL'!R37&lt;&gt;"",'VALOR POR PL'!R37,IF('VALOR POR PL'!Q37="",'VALOR POR PL'!C37,'VALOR POR PL'!Q37))</f>
        <v/>
      </c>
      <c r="B31" s="62">
        <f>'VALOR POR PL'!D37</f>
        <v/>
      </c>
      <c r="C31" s="70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2">
        <f>IF('VALOR POR PL'!R38&lt;&gt;"",'VALOR POR PL'!R38,IF('VALOR POR PL'!Q38="",'VALOR POR PL'!C38,'VALOR POR PL'!Q38))</f>
        <v/>
      </c>
      <c r="B32" s="62">
        <f>'VALOR POR PL'!D38</f>
        <v/>
      </c>
      <c r="C32" s="70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2">
        <f>IF('VALOR POR PL'!R39&lt;&gt;"",'VALOR POR PL'!R39,IF('VALOR POR PL'!Q39="",'VALOR POR PL'!C39,'VALOR POR PL'!Q39))</f>
        <v/>
      </c>
      <c r="B33" s="62">
        <f>'VALOR POR PL'!D39</f>
        <v/>
      </c>
      <c r="C33" s="70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2">
        <f>IF('VALOR POR PL'!R40&lt;&gt;"",'VALOR POR PL'!R40,IF('VALOR POR PL'!Q40="",'VALOR POR PL'!C40,'VALOR POR PL'!Q40))</f>
        <v/>
      </c>
      <c r="B34" s="62">
        <f>'VALOR POR PL'!D40</f>
        <v/>
      </c>
      <c r="C34" s="70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2">
        <f>IF('VALOR POR PL'!R41&lt;&gt;"",'VALOR POR PL'!R41,IF('VALOR POR PL'!Q41="",'VALOR POR PL'!C41,'VALOR POR PL'!Q41))</f>
        <v/>
      </c>
      <c r="B35" s="62">
        <f>'VALOR POR PL'!D41</f>
        <v/>
      </c>
      <c r="C35" s="70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2">
        <f>IF('VALOR POR PL'!R42&lt;&gt;"",'VALOR POR PL'!R42,IF('VALOR POR PL'!Q42="",'VALOR POR PL'!C42,'VALOR POR PL'!Q42))</f>
        <v/>
      </c>
      <c r="B36" s="62">
        <f>'VALOR POR PL'!D42</f>
        <v/>
      </c>
      <c r="C36" s="70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2">
        <f>IF('VALOR POR PL'!R43&lt;&gt;"",'VALOR POR PL'!R43,IF('VALOR POR PL'!Q43="",'VALOR POR PL'!C43,'VALOR POR PL'!Q43))</f>
        <v/>
      </c>
      <c r="B37" s="62">
        <f>'VALOR POR PL'!D43</f>
        <v/>
      </c>
      <c r="C37" s="70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2">
        <f>IF('VALOR POR PL'!R44&lt;&gt;"",'VALOR POR PL'!R44,IF('VALOR POR PL'!Q44="",'VALOR POR PL'!C44,'VALOR POR PL'!Q44))</f>
        <v/>
      </c>
      <c r="B38" s="62">
        <f>'VALOR POR PL'!D44</f>
        <v/>
      </c>
      <c r="C38" s="70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2">
        <f>IF('VALOR POR PL'!R45&lt;&gt;"",'VALOR POR PL'!R45,IF('VALOR POR PL'!Q45="",'VALOR POR PL'!C45,'VALOR POR PL'!Q45))</f>
        <v/>
      </c>
      <c r="B39" s="62">
        <f>'VALOR POR PL'!D45</f>
        <v/>
      </c>
      <c r="C39" s="70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2">
        <f>IF('VALOR POR PL'!R46&lt;&gt;"",'VALOR POR PL'!R46,IF('VALOR POR PL'!Q46="",'VALOR POR PL'!C46,'VALOR POR PL'!Q46))</f>
        <v/>
      </c>
      <c r="B40" s="62">
        <f>'VALOR POR PL'!D46</f>
        <v/>
      </c>
      <c r="C40" s="70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2">
        <f>IF('VALOR POR PL'!R47&lt;&gt;"",'VALOR POR PL'!R47,IF('VALOR POR PL'!Q47="",'VALOR POR PL'!C47,'VALOR POR PL'!Q47))</f>
        <v/>
      </c>
      <c r="B41" s="62">
        <f>'VALOR POR PL'!D47</f>
        <v/>
      </c>
      <c r="C41" s="70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2">
        <f>IF('VALOR POR PL'!R48&lt;&gt;"",'VALOR POR PL'!R48,IF('VALOR POR PL'!Q48="",'VALOR POR PL'!C48,'VALOR POR PL'!Q48))</f>
        <v/>
      </c>
      <c r="B42" s="62">
        <f>'VALOR POR PL'!D48</f>
        <v/>
      </c>
      <c r="C42" s="70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2">
        <f>IF('VALOR POR PL'!Q11="",'VALOR POR PL'!C11,'VALOR POR PL'!Q11)</f>
        <v/>
      </c>
      <c r="B47" s="52">
        <f>B5</f>
        <v/>
      </c>
      <c r="C47" s="70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2">
        <f>IF('VALOR POR PL'!Q12="",'VALOR POR PL'!C12,'VALOR POR PL'!Q12)</f>
        <v/>
      </c>
      <c r="B48" s="52">
        <f>B6</f>
        <v/>
      </c>
      <c r="C48" s="70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2">
        <f>IF('VALOR POR PL'!Q13="",'VALOR POR PL'!C13,'VALOR POR PL'!Q13)</f>
        <v/>
      </c>
      <c r="B49" s="52">
        <f>B7</f>
        <v/>
      </c>
      <c r="C49" s="70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2">
        <f>IF('VALOR POR PL'!Q14="",'VALOR POR PL'!C14,'VALOR POR PL'!Q14)</f>
        <v/>
      </c>
      <c r="B50" s="52">
        <f>B8</f>
        <v/>
      </c>
      <c r="C50" s="70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2">
        <f>IF('VALOR POR PL'!Q15="",'VALOR POR PL'!C15,'VALOR POR PL'!Q15)</f>
        <v/>
      </c>
      <c r="B51" s="52">
        <f>B9</f>
        <v/>
      </c>
      <c r="C51" s="70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2">
        <f>IF('VALOR POR PL'!Q16="",'VALOR POR PL'!C16,'VALOR POR PL'!Q16)</f>
        <v/>
      </c>
      <c r="B52" s="52">
        <f>B10</f>
        <v/>
      </c>
      <c r="C52" s="70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2">
        <f>IF('VALOR POR PL'!Q17="",'VALOR POR PL'!C17,'VALOR POR PL'!Q17)</f>
        <v/>
      </c>
      <c r="B53" s="52">
        <f>B11</f>
        <v/>
      </c>
      <c r="C53" s="70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2">
        <f>IF('VALOR POR PL'!Q18="",'VALOR POR PL'!C18,'VALOR POR PL'!Q18)</f>
        <v/>
      </c>
      <c r="B54" s="52">
        <f>B12</f>
        <v/>
      </c>
      <c r="C54" s="70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2">
        <f>IF('VALOR POR PL'!Q19="",'VALOR POR PL'!C19,'VALOR POR PL'!Q19)</f>
        <v/>
      </c>
      <c r="B55" s="52">
        <f>B13</f>
        <v/>
      </c>
      <c r="C55" s="70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2">
        <f>IF('VALOR POR PL'!Q20="",'VALOR POR PL'!C20,'VALOR POR PL'!Q20)</f>
        <v/>
      </c>
      <c r="B56" s="52">
        <f>B14</f>
        <v/>
      </c>
      <c r="C56" s="70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2">
        <f>IF('VALOR POR PL'!Q21="",'VALOR POR PL'!C21,'VALOR POR PL'!Q21)</f>
        <v/>
      </c>
      <c r="B57" s="52">
        <f>B15</f>
        <v/>
      </c>
      <c r="C57" s="70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2">
        <f>IF('VALOR POR PL'!Q22="",'VALOR POR PL'!C22,'VALOR POR PL'!Q22)</f>
        <v/>
      </c>
      <c r="B58" s="52">
        <f>B16</f>
        <v/>
      </c>
      <c r="C58" s="70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2">
        <f>IF('VALOR POR PL'!Q23="",'VALOR POR PL'!C23,'VALOR POR PL'!Q23)</f>
        <v/>
      </c>
      <c r="B59" s="52">
        <f>B17</f>
        <v/>
      </c>
      <c r="C59" s="70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2">
        <f>IF('VALOR POR PL'!Q24="",'VALOR POR PL'!C24,'VALOR POR PL'!Q24)</f>
        <v/>
      </c>
      <c r="B60" s="52">
        <f>B18</f>
        <v/>
      </c>
      <c r="C60" s="70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2">
        <f>IF('VALOR POR PL'!Q25="",'VALOR POR PL'!C25,'VALOR POR PL'!Q25)</f>
        <v/>
      </c>
      <c r="B61" s="52">
        <f>B19</f>
        <v/>
      </c>
      <c r="C61" s="70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2">
        <f>IF('VALOR POR PL'!Q26="",'VALOR POR PL'!C26,'VALOR POR PL'!Q26)</f>
        <v/>
      </c>
      <c r="B62" s="52">
        <f>B20</f>
        <v/>
      </c>
      <c r="C62" s="70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2">
        <f>IF('VALOR POR PL'!Q27="",'VALOR POR PL'!C27,'VALOR POR PL'!Q27)</f>
        <v/>
      </c>
      <c r="B63" s="52">
        <f>B21</f>
        <v/>
      </c>
      <c r="C63" s="70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2">
        <f>IF('VALOR POR PL'!Q28="",'VALOR POR PL'!C28,'VALOR POR PL'!Q28)</f>
        <v/>
      </c>
      <c r="B64" s="52">
        <f>B22</f>
        <v/>
      </c>
      <c r="C64" s="70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2">
        <f>IF('VALOR POR PL'!Q29="",'VALOR POR PL'!C29,'VALOR POR PL'!Q29)</f>
        <v/>
      </c>
      <c r="B65" s="52">
        <f>B23</f>
        <v/>
      </c>
      <c r="C65" s="70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2">
        <f>IF('VALOR POR PL'!Q30="",'VALOR POR PL'!C30,'VALOR POR PL'!Q30)</f>
        <v/>
      </c>
      <c r="B66" s="52">
        <f>B24</f>
        <v/>
      </c>
      <c r="C66" s="70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2">
        <f>IF('VALOR POR PL'!Q31="",'VALOR POR PL'!C31,'VALOR POR PL'!Q31)</f>
        <v/>
      </c>
      <c r="B67" s="52">
        <f>B25</f>
        <v/>
      </c>
      <c r="C67" s="70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2">
        <f>IF('VALOR POR PL'!Q32="",'VALOR POR PL'!C32,'VALOR POR PL'!Q32)</f>
        <v/>
      </c>
      <c r="B68" s="52">
        <f>B26</f>
        <v/>
      </c>
      <c r="C68" s="70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2">
        <f>IF('VALOR POR PL'!Q33="",'VALOR POR PL'!C33,'VALOR POR PL'!Q33)</f>
        <v/>
      </c>
      <c r="B69" s="52">
        <f>B27</f>
        <v/>
      </c>
      <c r="C69" s="70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2">
        <f>IF('VALOR POR PL'!Q34="",'VALOR POR PL'!C34,'VALOR POR PL'!Q34)</f>
        <v/>
      </c>
      <c r="B70" s="52">
        <f>B28</f>
        <v/>
      </c>
      <c r="C70" s="70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2">
        <f>IF('VALOR POR PL'!Q35="",'VALOR POR PL'!C35,'VALOR POR PL'!Q35)</f>
        <v/>
      </c>
      <c r="B71" s="52">
        <f>B29</f>
        <v/>
      </c>
      <c r="C71" s="70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2">
        <f>IF('VALOR POR PL'!Q36="",'VALOR POR PL'!C36,'VALOR POR PL'!Q36)</f>
        <v/>
      </c>
      <c r="B72" s="52">
        <f>B30</f>
        <v/>
      </c>
      <c r="C72" s="70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2">
        <f>IF('VALOR POR PL'!Q37="",'VALOR POR PL'!C37,'VALOR POR PL'!Q37)</f>
        <v/>
      </c>
      <c r="B73" s="52">
        <f>B31</f>
        <v/>
      </c>
      <c r="C73" s="70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2">
        <f>IF('VALOR POR PL'!Q38="",'VALOR POR PL'!C38,'VALOR POR PL'!Q38)</f>
        <v/>
      </c>
      <c r="B74" s="52">
        <f>B32</f>
        <v/>
      </c>
      <c r="C74" s="70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2">
        <f>IF('VALOR POR PL'!Q39="",'VALOR POR PL'!C39,'VALOR POR PL'!Q39)</f>
        <v/>
      </c>
      <c r="B75" s="52">
        <f>B33</f>
        <v/>
      </c>
      <c r="C75" s="70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2">
        <f>IF('VALOR POR PL'!Q40="",'VALOR POR PL'!C40,'VALOR POR PL'!Q40)</f>
        <v/>
      </c>
      <c r="B76" s="52">
        <f>B34</f>
        <v/>
      </c>
      <c r="C76" s="70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2">
        <f>IF('VALOR POR PL'!Q41="",'VALOR POR PL'!C41,'VALOR POR PL'!Q41)</f>
        <v/>
      </c>
      <c r="B77" s="52">
        <f>B35</f>
        <v/>
      </c>
      <c r="C77" s="70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2">
        <f>IF('VALOR POR PL'!Q42="",'VALOR POR PL'!C42,'VALOR POR PL'!Q42)</f>
        <v/>
      </c>
      <c r="B78" s="52">
        <f>B36</f>
        <v/>
      </c>
      <c r="C78" s="70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2">
        <f>IF('VALOR POR PL'!Q43="",'VALOR POR PL'!C43,'VALOR POR PL'!Q43)</f>
        <v/>
      </c>
      <c r="B79" s="52">
        <f>B37</f>
        <v/>
      </c>
      <c r="C79" s="70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2">
        <f>IF('VALOR POR PL'!Q44="",'VALOR POR PL'!C44,'VALOR POR PL'!Q44)</f>
        <v/>
      </c>
      <c r="B80" s="52">
        <f>B38</f>
        <v/>
      </c>
      <c r="C80" s="70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2">
        <f>IF('VALOR POR PL'!Q45="",'VALOR POR PL'!C45,'VALOR POR PL'!Q45)</f>
        <v/>
      </c>
      <c r="B81" s="52">
        <f>B39</f>
        <v/>
      </c>
      <c r="C81" s="70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2">
        <f>IF('VALOR POR PL'!Q46="",'VALOR POR PL'!C46,'VALOR POR PL'!Q46)</f>
        <v/>
      </c>
      <c r="B82" s="52">
        <f>B40</f>
        <v/>
      </c>
      <c r="C82" s="70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2">
        <f>IF('VALOR POR PL'!Q47="",'VALOR POR PL'!C47,'VALOR POR PL'!Q47)</f>
        <v/>
      </c>
      <c r="B83" s="52">
        <f>B41</f>
        <v/>
      </c>
      <c r="C83" s="70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2">
        <f>IF('VALOR POR PL'!Q48="",'VALOR POR PL'!C48,'VALOR POR PL'!Q48)</f>
        <v/>
      </c>
      <c r="B84" s="52">
        <f>B42</f>
        <v/>
      </c>
      <c r="C84" s="70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BZ4" s="59" t="inlineStr">
        <is>
          <t>INCC DO
ACUMULADO
(mês a mês)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2">
        <f>'VALOR POR PL'!D11</f>
        <v/>
      </c>
      <c r="B5" s="60" t="inlineStr">
        <is>
          <t>PROJETOS</t>
        </is>
      </c>
      <c r="C5" s="60" t="n"/>
      <c r="D5" s="55">
        <f>SUMIF($CB$4:$JS$4,"&lt;="&amp;D$4,$CB5:$JS5)</f>
        <v/>
      </c>
      <c r="E5" s="55">
        <f>SUMIF($CB$4:$JS$4,E$4,$CB5:$JS5)</f>
        <v/>
      </c>
      <c r="F5" s="55">
        <f>SUMIF($CB$4:$JS$4,F$4,$CB5:$JS5)</f>
        <v/>
      </c>
      <c r="G5" s="55">
        <f>SUMIF($CB$4:$JS$4,G$4,$CB5:$JS5)</f>
        <v/>
      </c>
      <c r="H5" s="55">
        <f>SUMIF($CB$4:$JS$4,H$4,$CB5:$JS5)</f>
        <v/>
      </c>
      <c r="I5" s="55">
        <f>SUMIF($CB$4:$JS$4,I$4,$CB5:$JS5)</f>
        <v/>
      </c>
      <c r="J5" s="55">
        <f>SUMIF($CB$4:$JS$4,J$4,$CB5:$JS5)</f>
        <v/>
      </c>
      <c r="K5" s="55">
        <f>SUMIF($CB$4:$JS$4,K$4,$CB5:$JS5)</f>
        <v/>
      </c>
      <c r="L5" s="55">
        <f>SUMIF($CB$4:$JS$4,L$4,$CB5:$JS5)</f>
        <v/>
      </c>
      <c r="M5" s="55">
        <f>SUMIF($CB$4:$JS$4,M$4,$CB5:$JS5)</f>
        <v/>
      </c>
      <c r="N5" s="55">
        <f>SUMIF($CB$4:$JS$4,N$4,$CB5:$JS5)</f>
        <v/>
      </c>
      <c r="O5" s="55">
        <f>SUMIF($CB$4:$JS$4,O$4,$CB5:$JS5)</f>
        <v/>
      </c>
      <c r="P5" s="55">
        <f>SUMIF($CB$4:$JS$4,P$4,$CB5:$JS5)</f>
        <v/>
      </c>
      <c r="Q5" s="55">
        <f>SUMIF($CB$4:$JS$4,Q$4,$CB5:$JS5)</f>
        <v/>
      </c>
      <c r="R5" s="55">
        <f>SUMIF($CB$4:$JS$4,R$4,$CB5:$JS5)</f>
        <v/>
      </c>
      <c r="S5" s="55">
        <f>SUMIF($CB$4:$JS$4,S$4,$CB5:$JS5)</f>
        <v/>
      </c>
      <c r="T5" s="55">
        <f>SUMIF($CB$4:$JS$4,T$4,$CB5:$JS5)</f>
        <v/>
      </c>
      <c r="U5" s="55">
        <f>SUMIF($CB$4:$JS$4,U$4,$CB5:$JS5)</f>
        <v/>
      </c>
      <c r="V5" s="55">
        <f>SUMIF($CB$4:$JS$4,V$4,$CB5:$JS5)</f>
        <v/>
      </c>
      <c r="W5" s="55">
        <f>SUMIF($CB$4:$JS$4,W$4,$CB5:$JS5)</f>
        <v/>
      </c>
      <c r="X5" s="55">
        <f>SUMIF($CB$4:$JS$4,X$4,$CB5:$JS5)</f>
        <v/>
      </c>
      <c r="Y5" s="55">
        <f>SUMIF($CB$4:$JS$4,Y$4,$CB5:$JS5)</f>
        <v/>
      </c>
      <c r="Z5" s="55">
        <f>SUMIF($CB$4:$JS$4,Z$4,$CB5:$JS5)</f>
        <v/>
      </c>
      <c r="AA5" s="55">
        <f>SUMIF($CB$4:$JS$4,AA$4,$CB5:$JS5)</f>
        <v/>
      </c>
      <c r="AB5" s="55">
        <f>SUMIF($CB$4:$JS$4,AB$4,$CB5:$JS5)</f>
        <v/>
      </c>
      <c r="AC5" s="55">
        <f>SUMIF($CB$4:$JS$4,AC$4,$CB5:$JS5)</f>
        <v/>
      </c>
      <c r="AD5" s="55">
        <f>SUMIF($CB$4:$JS$4,AD$4,$CB5:$JS5)</f>
        <v/>
      </c>
      <c r="AE5" s="55">
        <f>SUMIF($CB$4:$JS$4,AE$4,$CB5:$JS5)</f>
        <v/>
      </c>
      <c r="AF5" s="55">
        <f>SUMIF($CB$4:$JS$4,AF$4,$CB5:$JS5)</f>
        <v/>
      </c>
      <c r="AG5" s="55">
        <f>SUMIF($CB$4:$JS$4,AG$4,$CB5:$JS5)</f>
        <v/>
      </c>
      <c r="AH5" s="55">
        <f>SUMIF($CB$4:$JS$4,AH$4,$CB5:$JS5)</f>
        <v/>
      </c>
      <c r="AI5" s="55">
        <f>SUMIF($CB$4:$JS$4,AI$4,$CB5:$JS5)</f>
        <v/>
      </c>
      <c r="AJ5" s="55">
        <f>SUMIF($CB$4:$JS$4,AJ$4,$CB5:$JS5)</f>
        <v/>
      </c>
      <c r="AK5" s="55">
        <f>SUMIF($CB$4:$JS$4,AK$4,$CB5:$JS5)</f>
        <v/>
      </c>
      <c r="AL5" s="55">
        <f>SUMIF($CB$4:$JS$4,AL$4,$CB5:$JS5)</f>
        <v/>
      </c>
      <c r="AM5" s="55">
        <f>SUMIF($CB$4:$JS$4,AM$4,$CB5:$JS5)</f>
        <v/>
      </c>
      <c r="AN5" s="55">
        <f>SUMIF($CB$4:$JS$4,AN$4,$CB5:$JS5)</f>
        <v/>
      </c>
      <c r="AO5" s="55">
        <f>SUMIF($CB$4:$JS$4,AO$4,$CB5:$JS5)</f>
        <v/>
      </c>
      <c r="AP5" s="55">
        <f>SUMIF($CB$4:$JS$4,AP$4,$CB5:$JS5)</f>
        <v/>
      </c>
      <c r="AQ5" s="55">
        <f>SUMIF($CB$4:$JS$4,AQ$4,$CB5:$JS5)</f>
        <v/>
      </c>
      <c r="AR5" s="55">
        <f>SUMIF($CB$4:$JS$4,AR$4,$CB5:$JS5)</f>
        <v/>
      </c>
      <c r="AS5" s="55">
        <f>SUMIF($CB$4:$JS$4,AS$4,$CB5:$JS5)</f>
        <v/>
      </c>
      <c r="AT5" s="55">
        <f>SUMIF($CB$4:$JS$4,AT$4,$CB5:$JS5)</f>
        <v/>
      </c>
      <c r="AU5" s="55">
        <f>SUMIF($CB$4:$JS$4,AU$4,$CB5:$JS5)</f>
        <v/>
      </c>
      <c r="AV5" s="55">
        <f>SUMIF($CB$4:$JS$4,AV$4,$CB5:$JS5)</f>
        <v/>
      </c>
      <c r="AW5" s="55">
        <f>SUMIF($CB$4:$JS$4,AW$4,$CB5:$JS5)</f>
        <v/>
      </c>
      <c r="AX5" s="55">
        <f>SUMIF($CB$4:$JS$4,AX$4,$CB5:$JS5)</f>
        <v/>
      </c>
      <c r="AY5" s="55">
        <f>SUMIF($CB$4:$JS$4,AY$4,$CB5:$JS5)</f>
        <v/>
      </c>
      <c r="AZ5" s="55">
        <f>SUMIF($CB$4:$JS$4,AZ$4,$CB5:$JS5)</f>
        <v/>
      </c>
      <c r="BA5" s="55">
        <f>SUMIF($CB$4:$JS$4,BA$4,$CB5:$JS5)</f>
        <v/>
      </c>
      <c r="BB5" s="55">
        <f>SUMIF($CB$4:$JS$4,BB$4,$CB5:$JS5)</f>
        <v/>
      </c>
      <c r="BC5" s="55">
        <f>SUMIF($CB$4:$JS$4,BC$4,$CB5:$JS5)</f>
        <v/>
      </c>
      <c r="BD5" s="55">
        <f>SUMIF($CB$4:$JS$4,BD$4,$CB5:$JS5)</f>
        <v/>
      </c>
      <c r="BE5" s="55">
        <f>SUMIF($CB$4:$JS$4,BE$4,$CB5:$JS5)</f>
        <v/>
      </c>
      <c r="BF5" s="55">
        <f>SUMIF($CB$4:$JS$4,BF$4,$CB5:$JS5)</f>
        <v/>
      </c>
      <c r="BG5" s="55">
        <f>SUMIF($CB$4:$JS$4,BG$4,$CB5:$JS5)</f>
        <v/>
      </c>
      <c r="BH5" s="55">
        <f>SUMIF($CB$4:$JS$4,BH$4,$CB5:$JS5)</f>
        <v/>
      </c>
      <c r="BI5" s="55">
        <f>SUMIF($CB$4:$JS$4,BI$4,$CB5:$JS5)</f>
        <v/>
      </c>
      <c r="BJ5" s="55">
        <f>SUMIF($CB$4:$JS$4,BJ$4,$CB5:$JS5)</f>
        <v/>
      </c>
      <c r="BK5" s="55">
        <f>SUMIF($CB$4:$JS$4,BK$4,$CB5:$JS5)</f>
        <v/>
      </c>
      <c r="BL5" s="55">
        <f>SUMIF($CB$4:$JS$4,BL$4,$CB5:$JS5)</f>
        <v/>
      </c>
      <c r="BM5" s="55">
        <f>SUMIF($CB$4:$JS$4,BM$4,$CB5:$JS5)</f>
        <v/>
      </c>
      <c r="BN5" s="55">
        <f>SUMIF($CB$4:$JS$4,BN$4,$CB5:$JS5)</f>
        <v/>
      </c>
      <c r="BO5" s="55">
        <f>SUMIF($CB$4:$JS$4,BO$4,$CB5:$JS5)</f>
        <v/>
      </c>
      <c r="BP5" s="55">
        <f>SUMIF($CB$4:$JS$4,BP$4,$CB5:$JS5)</f>
        <v/>
      </c>
      <c r="BQ5" s="55">
        <f>SUMIF($CB$4:$JS$4,BQ$4,$CB5:$JS5)</f>
        <v/>
      </c>
      <c r="BR5" s="55">
        <f>SUMIF($CB$4:$JS$4,BR$4,$CB5:$JS5)</f>
        <v/>
      </c>
      <c r="BS5" s="55">
        <f>SUMIF($CB$4:$JS$4,BS$4,$CB5:$JS5)</f>
        <v/>
      </c>
      <c r="BT5" s="55">
        <f>SUMIF($CB$4:$JS$4,BT$4,$CB5:$JS5)</f>
        <v/>
      </c>
      <c r="BU5" s="55">
        <f>SUMIF($CB$4:$JS$4,BU$4,$CB5:$JS5)</f>
        <v/>
      </c>
      <c r="BV5" s="55">
        <f>SUMIF($CB$4:$JS$4,BV$4,$CB5:$JS5)</f>
        <v/>
      </c>
      <c r="BW5" s="55">
        <f>SUMIF($CB$4:$JS$4,BW$4,$CB5:$JS5)</f>
        <v/>
      </c>
      <c r="BX5" s="55">
        <f>SUMIF($CB$4:$JS$4,"&gt;"&amp;'VALOR POR PL'!$P$8,$CB5:$JS5)</f>
        <v/>
      </c>
      <c r="BY5" s="55">
        <f>SUM($CB5:$JS5)</f>
        <v/>
      </c>
      <c r="BZ5" s="50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2">
        <f>'VALOR POR PL'!D12</f>
        <v/>
      </c>
      <c r="B6" s="60" t="inlineStr">
        <is>
          <t>SEGUROS</t>
        </is>
      </c>
      <c r="C6" s="60" t="n"/>
      <c r="D6" s="55">
        <f>SUMIF($CB$4:$JS$4,"&lt;="&amp;D$4,$CB6:$JS6)</f>
        <v/>
      </c>
      <c r="E6" s="55">
        <f>SUMIF($CB$4:$JS$4,E$4,$CB6:$JS6)</f>
        <v/>
      </c>
      <c r="F6" s="55">
        <f>SUMIF($CB$4:$JS$4,F$4,$CB6:$JS6)</f>
        <v/>
      </c>
      <c r="G6" s="55">
        <f>SUMIF($CB$4:$JS$4,G$4,$CB6:$JS6)</f>
        <v/>
      </c>
      <c r="H6" s="55">
        <f>SUMIF($CB$4:$JS$4,H$4,$CB6:$JS6)</f>
        <v/>
      </c>
      <c r="I6" s="55">
        <f>SUMIF($CB$4:$JS$4,I$4,$CB6:$JS6)</f>
        <v/>
      </c>
      <c r="J6" s="55">
        <f>SUMIF($CB$4:$JS$4,J$4,$CB6:$JS6)</f>
        <v/>
      </c>
      <c r="K6" s="55">
        <f>SUMIF($CB$4:$JS$4,K$4,$CB6:$JS6)</f>
        <v/>
      </c>
      <c r="L6" s="55">
        <f>SUMIF($CB$4:$JS$4,L$4,$CB6:$JS6)</f>
        <v/>
      </c>
      <c r="M6" s="55">
        <f>SUMIF($CB$4:$JS$4,M$4,$CB6:$JS6)</f>
        <v/>
      </c>
      <c r="N6" s="55">
        <f>SUMIF($CB$4:$JS$4,N$4,$CB6:$JS6)</f>
        <v/>
      </c>
      <c r="O6" s="55">
        <f>SUMIF($CB$4:$JS$4,O$4,$CB6:$JS6)</f>
        <v/>
      </c>
      <c r="P6" s="55">
        <f>SUMIF($CB$4:$JS$4,P$4,$CB6:$JS6)</f>
        <v/>
      </c>
      <c r="Q6" s="55">
        <f>SUMIF($CB$4:$JS$4,Q$4,$CB6:$JS6)</f>
        <v/>
      </c>
      <c r="R6" s="55">
        <f>SUMIF($CB$4:$JS$4,R$4,$CB6:$JS6)</f>
        <v/>
      </c>
      <c r="S6" s="55">
        <f>SUMIF($CB$4:$JS$4,S$4,$CB6:$JS6)</f>
        <v/>
      </c>
      <c r="T6" s="55">
        <f>SUMIF($CB$4:$JS$4,T$4,$CB6:$JS6)</f>
        <v/>
      </c>
      <c r="U6" s="55">
        <f>SUMIF($CB$4:$JS$4,U$4,$CB6:$JS6)</f>
        <v/>
      </c>
      <c r="V6" s="55">
        <f>SUMIF($CB$4:$JS$4,V$4,$CB6:$JS6)</f>
        <v/>
      </c>
      <c r="W6" s="55">
        <f>SUMIF($CB$4:$JS$4,W$4,$CB6:$JS6)</f>
        <v/>
      </c>
      <c r="X6" s="55">
        <f>SUMIF($CB$4:$JS$4,X$4,$CB6:$JS6)</f>
        <v/>
      </c>
      <c r="Y6" s="55">
        <f>SUMIF($CB$4:$JS$4,Y$4,$CB6:$JS6)</f>
        <v/>
      </c>
      <c r="Z6" s="55">
        <f>SUMIF($CB$4:$JS$4,Z$4,$CB6:$JS6)</f>
        <v/>
      </c>
      <c r="AA6" s="55">
        <f>SUMIF($CB$4:$JS$4,AA$4,$CB6:$JS6)</f>
        <v/>
      </c>
      <c r="AB6" s="55">
        <f>SUMIF($CB$4:$JS$4,AB$4,$CB6:$JS6)</f>
        <v/>
      </c>
      <c r="AC6" s="55">
        <f>SUMIF($CB$4:$JS$4,AC$4,$CB6:$JS6)</f>
        <v/>
      </c>
      <c r="AD6" s="55">
        <f>SUMIF($CB$4:$JS$4,AD$4,$CB6:$JS6)</f>
        <v/>
      </c>
      <c r="AE6" s="55">
        <f>SUMIF($CB$4:$JS$4,AE$4,$CB6:$JS6)</f>
        <v/>
      </c>
      <c r="AF6" s="55">
        <f>SUMIF($CB$4:$JS$4,AF$4,$CB6:$JS6)</f>
        <v/>
      </c>
      <c r="AG6" s="55">
        <f>SUMIF($CB$4:$JS$4,AG$4,$CB6:$JS6)</f>
        <v/>
      </c>
      <c r="AH6" s="55">
        <f>SUMIF($CB$4:$JS$4,AH$4,$CB6:$JS6)</f>
        <v/>
      </c>
      <c r="AI6" s="55">
        <f>SUMIF($CB$4:$JS$4,AI$4,$CB6:$JS6)</f>
        <v/>
      </c>
      <c r="AJ6" s="55">
        <f>SUMIF($CB$4:$JS$4,AJ$4,$CB6:$JS6)</f>
        <v/>
      </c>
      <c r="AK6" s="55">
        <f>SUMIF($CB$4:$JS$4,AK$4,$CB6:$JS6)</f>
        <v/>
      </c>
      <c r="AL6" s="55">
        <f>SUMIF($CB$4:$JS$4,AL$4,$CB6:$JS6)</f>
        <v/>
      </c>
      <c r="AM6" s="55">
        <f>SUMIF($CB$4:$JS$4,AM$4,$CB6:$JS6)</f>
        <v/>
      </c>
      <c r="AN6" s="55">
        <f>SUMIF($CB$4:$JS$4,AN$4,$CB6:$JS6)</f>
        <v/>
      </c>
      <c r="AO6" s="55">
        <f>SUMIF($CB$4:$JS$4,AO$4,$CB6:$JS6)</f>
        <v/>
      </c>
      <c r="AP6" s="55">
        <f>SUMIF($CB$4:$JS$4,AP$4,$CB6:$JS6)</f>
        <v/>
      </c>
      <c r="AQ6" s="55">
        <f>SUMIF($CB$4:$JS$4,AQ$4,$CB6:$JS6)</f>
        <v/>
      </c>
      <c r="AR6" s="55">
        <f>SUMIF($CB$4:$JS$4,AR$4,$CB6:$JS6)</f>
        <v/>
      </c>
      <c r="AS6" s="55">
        <f>SUMIF($CB$4:$JS$4,AS$4,$CB6:$JS6)</f>
        <v/>
      </c>
      <c r="AT6" s="55">
        <f>SUMIF($CB$4:$JS$4,AT$4,$CB6:$JS6)</f>
        <v/>
      </c>
      <c r="AU6" s="55">
        <f>SUMIF($CB$4:$JS$4,AU$4,$CB6:$JS6)</f>
        <v/>
      </c>
      <c r="AV6" s="55">
        <f>SUMIF($CB$4:$JS$4,AV$4,$CB6:$JS6)</f>
        <v/>
      </c>
      <c r="AW6" s="55">
        <f>SUMIF($CB$4:$JS$4,AW$4,$CB6:$JS6)</f>
        <v/>
      </c>
      <c r="AX6" s="55">
        <f>SUMIF($CB$4:$JS$4,AX$4,$CB6:$JS6)</f>
        <v/>
      </c>
      <c r="AY6" s="55">
        <f>SUMIF($CB$4:$JS$4,AY$4,$CB6:$JS6)</f>
        <v/>
      </c>
      <c r="AZ6" s="55">
        <f>SUMIF($CB$4:$JS$4,AZ$4,$CB6:$JS6)</f>
        <v/>
      </c>
      <c r="BA6" s="55">
        <f>SUMIF($CB$4:$JS$4,BA$4,$CB6:$JS6)</f>
        <v/>
      </c>
      <c r="BB6" s="55">
        <f>SUMIF($CB$4:$JS$4,BB$4,$CB6:$JS6)</f>
        <v/>
      </c>
      <c r="BC6" s="55">
        <f>SUMIF($CB$4:$JS$4,BC$4,$CB6:$JS6)</f>
        <v/>
      </c>
      <c r="BD6" s="55">
        <f>SUMIF($CB$4:$JS$4,BD$4,$CB6:$JS6)</f>
        <v/>
      </c>
      <c r="BE6" s="55">
        <f>SUMIF($CB$4:$JS$4,BE$4,$CB6:$JS6)</f>
        <v/>
      </c>
      <c r="BF6" s="55">
        <f>SUMIF($CB$4:$JS$4,BF$4,$CB6:$JS6)</f>
        <v/>
      </c>
      <c r="BG6" s="55">
        <f>SUMIF($CB$4:$JS$4,BG$4,$CB6:$JS6)</f>
        <v/>
      </c>
      <c r="BH6" s="55">
        <f>SUMIF($CB$4:$JS$4,BH$4,$CB6:$JS6)</f>
        <v/>
      </c>
      <c r="BI6" s="55">
        <f>SUMIF($CB$4:$JS$4,BI$4,$CB6:$JS6)</f>
        <v/>
      </c>
      <c r="BJ6" s="55">
        <f>SUMIF($CB$4:$JS$4,BJ$4,$CB6:$JS6)</f>
        <v/>
      </c>
      <c r="BK6" s="55">
        <f>SUMIF($CB$4:$JS$4,BK$4,$CB6:$JS6)</f>
        <v/>
      </c>
      <c r="BL6" s="55">
        <f>SUMIF($CB$4:$JS$4,BL$4,$CB6:$JS6)</f>
        <v/>
      </c>
      <c r="BM6" s="55">
        <f>SUMIF($CB$4:$JS$4,BM$4,$CB6:$JS6)</f>
        <v/>
      </c>
      <c r="BN6" s="55">
        <f>SUMIF($CB$4:$JS$4,BN$4,$CB6:$JS6)</f>
        <v/>
      </c>
      <c r="BO6" s="55">
        <f>SUMIF($CB$4:$JS$4,BO$4,$CB6:$JS6)</f>
        <v/>
      </c>
      <c r="BP6" s="55">
        <f>SUMIF($CB$4:$JS$4,BP$4,$CB6:$JS6)</f>
        <v/>
      </c>
      <c r="BQ6" s="55">
        <f>SUMIF($CB$4:$JS$4,BQ$4,$CB6:$JS6)</f>
        <v/>
      </c>
      <c r="BR6" s="55">
        <f>SUMIF($CB$4:$JS$4,BR$4,$CB6:$JS6)</f>
        <v/>
      </c>
      <c r="BS6" s="55">
        <f>SUMIF($CB$4:$JS$4,BS$4,$CB6:$JS6)</f>
        <v/>
      </c>
      <c r="BT6" s="55">
        <f>SUMIF($CB$4:$JS$4,BT$4,$CB6:$JS6)</f>
        <v/>
      </c>
      <c r="BU6" s="55">
        <f>SUMIF($CB$4:$JS$4,BU$4,$CB6:$JS6)</f>
        <v/>
      </c>
      <c r="BV6" s="55">
        <f>SUMIF($CB$4:$JS$4,BV$4,$CB6:$JS6)</f>
        <v/>
      </c>
      <c r="BW6" s="55">
        <f>SUMIF($CB$4:$JS$4,BW$4,$CB6:$JS6)</f>
        <v/>
      </c>
      <c r="BX6" s="55">
        <f>SUMIF($CB$4:$JS$4,"&gt;"&amp;'VALOR POR PL'!$P$8,$CB6:$JS6)</f>
        <v/>
      </c>
      <c r="BY6" s="55">
        <f>SUM($CB6:$JS6)</f>
        <v/>
      </c>
      <c r="BZ6" s="50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2">
        <f>'VALOR POR PL'!D13</f>
        <v/>
      </c>
      <c r="B7" s="60" t="inlineStr">
        <is>
          <t>TAXAS DIVERSAS</t>
        </is>
      </c>
      <c r="C7" s="60" t="n"/>
      <c r="D7" s="55">
        <f>SUMIF($CB$4:$JS$4,"&lt;="&amp;D$4,$CB7:$JS7)</f>
        <v/>
      </c>
      <c r="E7" s="55">
        <f>SUMIF($CB$4:$JS$4,E$4,$CB7:$JS7)</f>
        <v/>
      </c>
      <c r="F7" s="55">
        <f>SUMIF($CB$4:$JS$4,F$4,$CB7:$JS7)</f>
        <v/>
      </c>
      <c r="G7" s="55">
        <f>SUMIF($CB$4:$JS$4,G$4,$CB7:$JS7)</f>
        <v/>
      </c>
      <c r="H7" s="55">
        <f>SUMIF($CB$4:$JS$4,H$4,$CB7:$JS7)</f>
        <v/>
      </c>
      <c r="I7" s="55">
        <f>SUMIF($CB$4:$JS$4,I$4,$CB7:$JS7)</f>
        <v/>
      </c>
      <c r="J7" s="55">
        <f>SUMIF($CB$4:$JS$4,J$4,$CB7:$JS7)</f>
        <v/>
      </c>
      <c r="K7" s="55">
        <f>SUMIF($CB$4:$JS$4,K$4,$CB7:$JS7)</f>
        <v/>
      </c>
      <c r="L7" s="55">
        <f>SUMIF($CB$4:$JS$4,L$4,$CB7:$JS7)</f>
        <v/>
      </c>
      <c r="M7" s="55">
        <f>SUMIF($CB$4:$JS$4,M$4,$CB7:$JS7)</f>
        <v/>
      </c>
      <c r="N7" s="55">
        <f>SUMIF($CB$4:$JS$4,N$4,$CB7:$JS7)</f>
        <v/>
      </c>
      <c r="O7" s="55">
        <f>SUMIF($CB$4:$JS$4,O$4,$CB7:$JS7)</f>
        <v/>
      </c>
      <c r="P7" s="55">
        <f>SUMIF($CB$4:$JS$4,P$4,$CB7:$JS7)</f>
        <v/>
      </c>
      <c r="Q7" s="55">
        <f>SUMIF($CB$4:$JS$4,Q$4,$CB7:$JS7)</f>
        <v/>
      </c>
      <c r="R7" s="55">
        <f>SUMIF($CB$4:$JS$4,R$4,$CB7:$JS7)</f>
        <v/>
      </c>
      <c r="S7" s="55">
        <f>SUMIF($CB$4:$JS$4,S$4,$CB7:$JS7)</f>
        <v/>
      </c>
      <c r="T7" s="55">
        <f>SUMIF($CB$4:$JS$4,T$4,$CB7:$JS7)</f>
        <v/>
      </c>
      <c r="U7" s="55">
        <f>SUMIF($CB$4:$JS$4,U$4,$CB7:$JS7)</f>
        <v/>
      </c>
      <c r="V7" s="55">
        <f>SUMIF($CB$4:$JS$4,V$4,$CB7:$JS7)</f>
        <v/>
      </c>
      <c r="W7" s="55">
        <f>SUMIF($CB$4:$JS$4,W$4,$CB7:$JS7)</f>
        <v/>
      </c>
      <c r="X7" s="55">
        <f>SUMIF($CB$4:$JS$4,X$4,$CB7:$JS7)</f>
        <v/>
      </c>
      <c r="Y7" s="55">
        <f>SUMIF($CB$4:$JS$4,Y$4,$CB7:$JS7)</f>
        <v/>
      </c>
      <c r="Z7" s="55">
        <f>SUMIF($CB$4:$JS$4,Z$4,$CB7:$JS7)</f>
        <v/>
      </c>
      <c r="AA7" s="55">
        <f>SUMIF($CB$4:$JS$4,AA$4,$CB7:$JS7)</f>
        <v/>
      </c>
      <c r="AB7" s="55">
        <f>SUMIF($CB$4:$JS$4,AB$4,$CB7:$JS7)</f>
        <v/>
      </c>
      <c r="AC7" s="55">
        <f>SUMIF($CB$4:$JS$4,AC$4,$CB7:$JS7)</f>
        <v/>
      </c>
      <c r="AD7" s="55">
        <f>SUMIF($CB$4:$JS$4,AD$4,$CB7:$JS7)</f>
        <v/>
      </c>
      <c r="AE7" s="55">
        <f>SUMIF($CB$4:$JS$4,AE$4,$CB7:$JS7)</f>
        <v/>
      </c>
      <c r="AF7" s="55">
        <f>SUMIF($CB$4:$JS$4,AF$4,$CB7:$JS7)</f>
        <v/>
      </c>
      <c r="AG7" s="55">
        <f>SUMIF($CB$4:$JS$4,AG$4,$CB7:$JS7)</f>
        <v/>
      </c>
      <c r="AH7" s="55">
        <f>SUMIF($CB$4:$JS$4,AH$4,$CB7:$JS7)</f>
        <v/>
      </c>
      <c r="AI7" s="55">
        <f>SUMIF($CB$4:$JS$4,AI$4,$CB7:$JS7)</f>
        <v/>
      </c>
      <c r="AJ7" s="55">
        <f>SUMIF($CB$4:$JS$4,AJ$4,$CB7:$JS7)</f>
        <v/>
      </c>
      <c r="AK7" s="55">
        <f>SUMIF($CB$4:$JS$4,AK$4,$CB7:$JS7)</f>
        <v/>
      </c>
      <c r="AL7" s="55">
        <f>SUMIF($CB$4:$JS$4,AL$4,$CB7:$JS7)</f>
        <v/>
      </c>
      <c r="AM7" s="55">
        <f>SUMIF($CB$4:$JS$4,AM$4,$CB7:$JS7)</f>
        <v/>
      </c>
      <c r="AN7" s="55">
        <f>SUMIF($CB$4:$JS$4,AN$4,$CB7:$JS7)</f>
        <v/>
      </c>
      <c r="AO7" s="55">
        <f>SUMIF($CB$4:$JS$4,AO$4,$CB7:$JS7)</f>
        <v/>
      </c>
      <c r="AP7" s="55">
        <f>SUMIF($CB$4:$JS$4,AP$4,$CB7:$JS7)</f>
        <v/>
      </c>
      <c r="AQ7" s="55">
        <f>SUMIF($CB$4:$JS$4,AQ$4,$CB7:$JS7)</f>
        <v/>
      </c>
      <c r="AR7" s="55">
        <f>SUMIF($CB$4:$JS$4,AR$4,$CB7:$JS7)</f>
        <v/>
      </c>
      <c r="AS7" s="55">
        <f>SUMIF($CB$4:$JS$4,AS$4,$CB7:$JS7)</f>
        <v/>
      </c>
      <c r="AT7" s="55">
        <f>SUMIF($CB$4:$JS$4,AT$4,$CB7:$JS7)</f>
        <v/>
      </c>
      <c r="AU7" s="55">
        <f>SUMIF($CB$4:$JS$4,AU$4,$CB7:$JS7)</f>
        <v/>
      </c>
      <c r="AV7" s="55">
        <f>SUMIF($CB$4:$JS$4,AV$4,$CB7:$JS7)</f>
        <v/>
      </c>
      <c r="AW7" s="55">
        <f>SUMIF($CB$4:$JS$4,AW$4,$CB7:$JS7)</f>
        <v/>
      </c>
      <c r="AX7" s="55">
        <f>SUMIF($CB$4:$JS$4,AX$4,$CB7:$JS7)</f>
        <v/>
      </c>
      <c r="AY7" s="55">
        <f>SUMIF($CB$4:$JS$4,AY$4,$CB7:$JS7)</f>
        <v/>
      </c>
      <c r="AZ7" s="55">
        <f>SUMIF($CB$4:$JS$4,AZ$4,$CB7:$JS7)</f>
        <v/>
      </c>
      <c r="BA7" s="55">
        <f>SUMIF($CB$4:$JS$4,BA$4,$CB7:$JS7)</f>
        <v/>
      </c>
      <c r="BB7" s="55">
        <f>SUMIF($CB$4:$JS$4,BB$4,$CB7:$JS7)</f>
        <v/>
      </c>
      <c r="BC7" s="55">
        <f>SUMIF($CB$4:$JS$4,BC$4,$CB7:$JS7)</f>
        <v/>
      </c>
      <c r="BD7" s="55">
        <f>SUMIF($CB$4:$JS$4,BD$4,$CB7:$JS7)</f>
        <v/>
      </c>
      <c r="BE7" s="55">
        <f>SUMIF($CB$4:$JS$4,BE$4,$CB7:$JS7)</f>
        <v/>
      </c>
      <c r="BF7" s="55">
        <f>SUMIF($CB$4:$JS$4,BF$4,$CB7:$JS7)</f>
        <v/>
      </c>
      <c r="BG7" s="55">
        <f>SUMIF($CB$4:$JS$4,BG$4,$CB7:$JS7)</f>
        <v/>
      </c>
      <c r="BH7" s="55">
        <f>SUMIF($CB$4:$JS$4,BH$4,$CB7:$JS7)</f>
        <v/>
      </c>
      <c r="BI7" s="55">
        <f>SUMIF($CB$4:$JS$4,BI$4,$CB7:$JS7)</f>
        <v/>
      </c>
      <c r="BJ7" s="55">
        <f>SUMIF($CB$4:$JS$4,BJ$4,$CB7:$JS7)</f>
        <v/>
      </c>
      <c r="BK7" s="55">
        <f>SUMIF($CB$4:$JS$4,BK$4,$CB7:$JS7)</f>
        <v/>
      </c>
      <c r="BL7" s="55">
        <f>SUMIF($CB$4:$JS$4,BL$4,$CB7:$JS7)</f>
        <v/>
      </c>
      <c r="BM7" s="55">
        <f>SUMIF($CB$4:$JS$4,BM$4,$CB7:$JS7)</f>
        <v/>
      </c>
      <c r="BN7" s="55">
        <f>SUMIF($CB$4:$JS$4,BN$4,$CB7:$JS7)</f>
        <v/>
      </c>
      <c r="BO7" s="55">
        <f>SUMIF($CB$4:$JS$4,BO$4,$CB7:$JS7)</f>
        <v/>
      </c>
      <c r="BP7" s="55">
        <f>SUMIF($CB$4:$JS$4,BP$4,$CB7:$JS7)</f>
        <v/>
      </c>
      <c r="BQ7" s="55">
        <f>SUMIF($CB$4:$JS$4,BQ$4,$CB7:$JS7)</f>
        <v/>
      </c>
      <c r="BR7" s="55">
        <f>SUMIF($CB$4:$JS$4,BR$4,$CB7:$JS7)</f>
        <v/>
      </c>
      <c r="BS7" s="55">
        <f>SUMIF($CB$4:$JS$4,BS$4,$CB7:$JS7)</f>
        <v/>
      </c>
      <c r="BT7" s="55">
        <f>SUMIF($CB$4:$JS$4,BT$4,$CB7:$JS7)</f>
        <v/>
      </c>
      <c r="BU7" s="55">
        <f>SUMIF($CB$4:$JS$4,BU$4,$CB7:$JS7)</f>
        <v/>
      </c>
      <c r="BV7" s="55">
        <f>SUMIF($CB$4:$JS$4,BV$4,$CB7:$JS7)</f>
        <v/>
      </c>
      <c r="BW7" s="55">
        <f>SUMIF($CB$4:$JS$4,BW$4,$CB7:$JS7)</f>
        <v/>
      </c>
      <c r="BX7" s="55">
        <f>SUMIF($CB$4:$JS$4,"&gt;"&amp;'VALOR POR PL'!$P$8,$CB7:$JS7)</f>
        <v/>
      </c>
      <c r="BY7" s="55">
        <f>SUM($CB7:$JS7)</f>
        <v/>
      </c>
      <c r="BZ7" s="50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2">
        <f>'VALOR POR PL'!D14</f>
        <v/>
      </c>
      <c r="B8" s="60" t="inlineStr">
        <is>
          <t>BARRACAO DE OBRA</t>
        </is>
      </c>
      <c r="C8" s="60" t="n"/>
      <c r="D8" s="55">
        <f>SUMIF($CB$4:$JS$4,"&lt;="&amp;D$4,$CB8:$JS8)</f>
        <v/>
      </c>
      <c r="E8" s="55">
        <f>SUMIF($CB$4:$JS$4,E$4,$CB8:$JS8)</f>
        <v/>
      </c>
      <c r="F8" s="55">
        <f>SUMIF($CB$4:$JS$4,F$4,$CB8:$JS8)</f>
        <v/>
      </c>
      <c r="G8" s="55">
        <f>SUMIF($CB$4:$JS$4,G$4,$CB8:$JS8)</f>
        <v/>
      </c>
      <c r="H8" s="55">
        <f>SUMIF($CB$4:$JS$4,H$4,$CB8:$JS8)</f>
        <v/>
      </c>
      <c r="I8" s="55">
        <f>SUMIF($CB$4:$JS$4,I$4,$CB8:$JS8)</f>
        <v/>
      </c>
      <c r="J8" s="55">
        <f>SUMIF($CB$4:$JS$4,J$4,$CB8:$JS8)</f>
        <v/>
      </c>
      <c r="K8" s="55">
        <f>SUMIF($CB$4:$JS$4,K$4,$CB8:$JS8)</f>
        <v/>
      </c>
      <c r="L8" s="55">
        <f>SUMIF($CB$4:$JS$4,L$4,$CB8:$JS8)</f>
        <v/>
      </c>
      <c r="M8" s="55">
        <f>SUMIF($CB$4:$JS$4,M$4,$CB8:$JS8)</f>
        <v/>
      </c>
      <c r="N8" s="55">
        <f>SUMIF($CB$4:$JS$4,N$4,$CB8:$JS8)</f>
        <v/>
      </c>
      <c r="O8" s="55">
        <f>SUMIF($CB$4:$JS$4,O$4,$CB8:$JS8)</f>
        <v/>
      </c>
      <c r="P8" s="55">
        <f>SUMIF($CB$4:$JS$4,P$4,$CB8:$JS8)</f>
        <v/>
      </c>
      <c r="Q8" s="55">
        <f>SUMIF($CB$4:$JS$4,Q$4,$CB8:$JS8)</f>
        <v/>
      </c>
      <c r="R8" s="55">
        <f>SUMIF($CB$4:$JS$4,R$4,$CB8:$JS8)</f>
        <v/>
      </c>
      <c r="S8" s="55">
        <f>SUMIF($CB$4:$JS$4,S$4,$CB8:$JS8)</f>
        <v/>
      </c>
      <c r="T8" s="55">
        <f>SUMIF($CB$4:$JS$4,T$4,$CB8:$JS8)</f>
        <v/>
      </c>
      <c r="U8" s="55">
        <f>SUMIF($CB$4:$JS$4,U$4,$CB8:$JS8)</f>
        <v/>
      </c>
      <c r="V8" s="55">
        <f>SUMIF($CB$4:$JS$4,V$4,$CB8:$JS8)</f>
        <v/>
      </c>
      <c r="W8" s="55">
        <f>SUMIF($CB$4:$JS$4,W$4,$CB8:$JS8)</f>
        <v/>
      </c>
      <c r="X8" s="55">
        <f>SUMIF($CB$4:$JS$4,X$4,$CB8:$JS8)</f>
        <v/>
      </c>
      <c r="Y8" s="55">
        <f>SUMIF($CB$4:$JS$4,Y$4,$CB8:$JS8)</f>
        <v/>
      </c>
      <c r="Z8" s="55">
        <f>SUMIF($CB$4:$JS$4,Z$4,$CB8:$JS8)</f>
        <v/>
      </c>
      <c r="AA8" s="55">
        <f>SUMIF($CB$4:$JS$4,AA$4,$CB8:$JS8)</f>
        <v/>
      </c>
      <c r="AB8" s="55">
        <f>SUMIF($CB$4:$JS$4,AB$4,$CB8:$JS8)</f>
        <v/>
      </c>
      <c r="AC8" s="55">
        <f>SUMIF($CB$4:$JS$4,AC$4,$CB8:$JS8)</f>
        <v/>
      </c>
      <c r="AD8" s="55">
        <f>SUMIF($CB$4:$JS$4,AD$4,$CB8:$JS8)</f>
        <v/>
      </c>
      <c r="AE8" s="55">
        <f>SUMIF($CB$4:$JS$4,AE$4,$CB8:$JS8)</f>
        <v/>
      </c>
      <c r="AF8" s="55">
        <f>SUMIF($CB$4:$JS$4,AF$4,$CB8:$JS8)</f>
        <v/>
      </c>
      <c r="AG8" s="55">
        <f>SUMIF($CB$4:$JS$4,AG$4,$CB8:$JS8)</f>
        <v/>
      </c>
      <c r="AH8" s="55">
        <f>SUMIF($CB$4:$JS$4,AH$4,$CB8:$JS8)</f>
        <v/>
      </c>
      <c r="AI8" s="55">
        <f>SUMIF($CB$4:$JS$4,AI$4,$CB8:$JS8)</f>
        <v/>
      </c>
      <c r="AJ8" s="55">
        <f>SUMIF($CB$4:$JS$4,AJ$4,$CB8:$JS8)</f>
        <v/>
      </c>
      <c r="AK8" s="55">
        <f>SUMIF($CB$4:$JS$4,AK$4,$CB8:$JS8)</f>
        <v/>
      </c>
      <c r="AL8" s="55">
        <f>SUMIF($CB$4:$JS$4,AL$4,$CB8:$JS8)</f>
        <v/>
      </c>
      <c r="AM8" s="55">
        <f>SUMIF($CB$4:$JS$4,AM$4,$CB8:$JS8)</f>
        <v/>
      </c>
      <c r="AN8" s="55">
        <f>SUMIF($CB$4:$JS$4,AN$4,$CB8:$JS8)</f>
        <v/>
      </c>
      <c r="AO8" s="55">
        <f>SUMIF($CB$4:$JS$4,AO$4,$CB8:$JS8)</f>
        <v/>
      </c>
      <c r="AP8" s="55">
        <f>SUMIF($CB$4:$JS$4,AP$4,$CB8:$JS8)</f>
        <v/>
      </c>
      <c r="AQ8" s="55">
        <f>SUMIF($CB$4:$JS$4,AQ$4,$CB8:$JS8)</f>
        <v/>
      </c>
      <c r="AR8" s="55">
        <f>SUMIF($CB$4:$JS$4,AR$4,$CB8:$JS8)</f>
        <v/>
      </c>
      <c r="AS8" s="55">
        <f>SUMIF($CB$4:$JS$4,AS$4,$CB8:$JS8)</f>
        <v/>
      </c>
      <c r="AT8" s="55">
        <f>SUMIF($CB$4:$JS$4,AT$4,$CB8:$JS8)</f>
        <v/>
      </c>
      <c r="AU8" s="55">
        <f>SUMIF($CB$4:$JS$4,AU$4,$CB8:$JS8)</f>
        <v/>
      </c>
      <c r="AV8" s="55">
        <f>SUMIF($CB$4:$JS$4,AV$4,$CB8:$JS8)</f>
        <v/>
      </c>
      <c r="AW8" s="55">
        <f>SUMIF($CB$4:$JS$4,AW$4,$CB8:$JS8)</f>
        <v/>
      </c>
      <c r="AX8" s="55">
        <f>SUMIF($CB$4:$JS$4,AX$4,$CB8:$JS8)</f>
        <v/>
      </c>
      <c r="AY8" s="55">
        <f>SUMIF($CB$4:$JS$4,AY$4,$CB8:$JS8)</f>
        <v/>
      </c>
      <c r="AZ8" s="55">
        <f>SUMIF($CB$4:$JS$4,AZ$4,$CB8:$JS8)</f>
        <v/>
      </c>
      <c r="BA8" s="55">
        <f>SUMIF($CB$4:$JS$4,BA$4,$CB8:$JS8)</f>
        <v/>
      </c>
      <c r="BB8" s="55">
        <f>SUMIF($CB$4:$JS$4,BB$4,$CB8:$JS8)</f>
        <v/>
      </c>
      <c r="BC8" s="55">
        <f>SUMIF($CB$4:$JS$4,BC$4,$CB8:$JS8)</f>
        <v/>
      </c>
      <c r="BD8" s="55">
        <f>SUMIF($CB$4:$JS$4,BD$4,$CB8:$JS8)</f>
        <v/>
      </c>
      <c r="BE8" s="55">
        <f>SUMIF($CB$4:$JS$4,BE$4,$CB8:$JS8)</f>
        <v/>
      </c>
      <c r="BF8" s="55">
        <f>SUMIF($CB$4:$JS$4,BF$4,$CB8:$JS8)</f>
        <v/>
      </c>
      <c r="BG8" s="55">
        <f>SUMIF($CB$4:$JS$4,BG$4,$CB8:$JS8)</f>
        <v/>
      </c>
      <c r="BH8" s="55">
        <f>SUMIF($CB$4:$JS$4,BH$4,$CB8:$JS8)</f>
        <v/>
      </c>
      <c r="BI8" s="55">
        <f>SUMIF($CB$4:$JS$4,BI$4,$CB8:$JS8)</f>
        <v/>
      </c>
      <c r="BJ8" s="55">
        <f>SUMIF($CB$4:$JS$4,BJ$4,$CB8:$JS8)</f>
        <v/>
      </c>
      <c r="BK8" s="55">
        <f>SUMIF($CB$4:$JS$4,BK$4,$CB8:$JS8)</f>
        <v/>
      </c>
      <c r="BL8" s="55">
        <f>SUMIF($CB$4:$JS$4,BL$4,$CB8:$JS8)</f>
        <v/>
      </c>
      <c r="BM8" s="55">
        <f>SUMIF($CB$4:$JS$4,BM$4,$CB8:$JS8)</f>
        <v/>
      </c>
      <c r="BN8" s="55">
        <f>SUMIF($CB$4:$JS$4,BN$4,$CB8:$JS8)</f>
        <v/>
      </c>
      <c r="BO8" s="55">
        <f>SUMIF($CB$4:$JS$4,BO$4,$CB8:$JS8)</f>
        <v/>
      </c>
      <c r="BP8" s="55">
        <f>SUMIF($CB$4:$JS$4,BP$4,$CB8:$JS8)</f>
        <v/>
      </c>
      <c r="BQ8" s="55">
        <f>SUMIF($CB$4:$JS$4,BQ$4,$CB8:$JS8)</f>
        <v/>
      </c>
      <c r="BR8" s="55">
        <f>SUMIF($CB$4:$JS$4,BR$4,$CB8:$JS8)</f>
        <v/>
      </c>
      <c r="BS8" s="55">
        <f>SUMIF($CB$4:$JS$4,BS$4,$CB8:$JS8)</f>
        <v/>
      </c>
      <c r="BT8" s="55">
        <f>SUMIF($CB$4:$JS$4,BT$4,$CB8:$JS8)</f>
        <v/>
      </c>
      <c r="BU8" s="55">
        <f>SUMIF($CB$4:$JS$4,BU$4,$CB8:$JS8)</f>
        <v/>
      </c>
      <c r="BV8" s="55">
        <f>SUMIF($CB$4:$JS$4,BV$4,$CB8:$JS8)</f>
        <v/>
      </c>
      <c r="BW8" s="55">
        <f>SUMIF($CB$4:$JS$4,BW$4,$CB8:$JS8)</f>
        <v/>
      </c>
      <c r="BX8" s="55">
        <f>SUMIF($CB$4:$JS$4,"&gt;"&amp;'VALOR POR PL'!$P$8,$CB8:$JS8)</f>
        <v/>
      </c>
      <c r="BY8" s="55">
        <f>SUM($CB8:$JS8)</f>
        <v/>
      </c>
      <c r="BZ8" s="50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2">
        <f>'VALOR POR PL'!D15</f>
        <v/>
      </c>
      <c r="B9" s="60" t="inlineStr">
        <is>
          <t>LIGAÇÕES PROVISÓRIAS AGUA, ENERGIA,TELEFONIA, ESGOTO</t>
        </is>
      </c>
      <c r="C9" s="60" t="n"/>
      <c r="D9" s="55">
        <f>SUMIF($CB$4:$JS$4,"&lt;="&amp;D$4,$CB9:$JS9)</f>
        <v/>
      </c>
      <c r="E9" s="55">
        <f>SUMIF($CB$4:$JS$4,E$4,$CB9:$JS9)</f>
        <v/>
      </c>
      <c r="F9" s="55">
        <f>SUMIF($CB$4:$JS$4,F$4,$CB9:$JS9)</f>
        <v/>
      </c>
      <c r="G9" s="55">
        <f>SUMIF($CB$4:$JS$4,G$4,$CB9:$JS9)</f>
        <v/>
      </c>
      <c r="H9" s="55">
        <f>SUMIF($CB$4:$JS$4,H$4,$CB9:$JS9)</f>
        <v/>
      </c>
      <c r="I9" s="55">
        <f>SUMIF($CB$4:$JS$4,I$4,$CB9:$JS9)</f>
        <v/>
      </c>
      <c r="J9" s="55">
        <f>SUMIF($CB$4:$JS$4,J$4,$CB9:$JS9)</f>
        <v/>
      </c>
      <c r="K9" s="55">
        <f>SUMIF($CB$4:$JS$4,K$4,$CB9:$JS9)</f>
        <v/>
      </c>
      <c r="L9" s="55">
        <f>SUMIF($CB$4:$JS$4,L$4,$CB9:$JS9)</f>
        <v/>
      </c>
      <c r="M9" s="55">
        <f>SUMIF($CB$4:$JS$4,M$4,$CB9:$JS9)</f>
        <v/>
      </c>
      <c r="N9" s="55">
        <f>SUMIF($CB$4:$JS$4,N$4,$CB9:$JS9)</f>
        <v/>
      </c>
      <c r="O9" s="55">
        <f>SUMIF($CB$4:$JS$4,O$4,$CB9:$JS9)</f>
        <v/>
      </c>
      <c r="P9" s="55">
        <f>SUMIF($CB$4:$JS$4,P$4,$CB9:$JS9)</f>
        <v/>
      </c>
      <c r="Q9" s="55">
        <f>SUMIF($CB$4:$JS$4,Q$4,$CB9:$JS9)</f>
        <v/>
      </c>
      <c r="R9" s="55">
        <f>SUMIF($CB$4:$JS$4,R$4,$CB9:$JS9)</f>
        <v/>
      </c>
      <c r="S9" s="55">
        <f>SUMIF($CB$4:$JS$4,S$4,$CB9:$JS9)</f>
        <v/>
      </c>
      <c r="T9" s="55">
        <f>SUMIF($CB$4:$JS$4,T$4,$CB9:$JS9)</f>
        <v/>
      </c>
      <c r="U9" s="55">
        <f>SUMIF($CB$4:$JS$4,U$4,$CB9:$JS9)</f>
        <v/>
      </c>
      <c r="V9" s="55">
        <f>SUMIF($CB$4:$JS$4,V$4,$CB9:$JS9)</f>
        <v/>
      </c>
      <c r="W9" s="55">
        <f>SUMIF($CB$4:$JS$4,W$4,$CB9:$JS9)</f>
        <v/>
      </c>
      <c r="X9" s="55">
        <f>SUMIF($CB$4:$JS$4,X$4,$CB9:$JS9)</f>
        <v/>
      </c>
      <c r="Y9" s="55">
        <f>SUMIF($CB$4:$JS$4,Y$4,$CB9:$JS9)</f>
        <v/>
      </c>
      <c r="Z9" s="55">
        <f>SUMIF($CB$4:$JS$4,Z$4,$CB9:$JS9)</f>
        <v/>
      </c>
      <c r="AA9" s="55">
        <f>SUMIF($CB$4:$JS$4,AA$4,$CB9:$JS9)</f>
        <v/>
      </c>
      <c r="AB9" s="55">
        <f>SUMIF($CB$4:$JS$4,AB$4,$CB9:$JS9)</f>
        <v/>
      </c>
      <c r="AC9" s="55">
        <f>SUMIF($CB$4:$JS$4,AC$4,$CB9:$JS9)</f>
        <v/>
      </c>
      <c r="AD9" s="55">
        <f>SUMIF($CB$4:$JS$4,AD$4,$CB9:$JS9)</f>
        <v/>
      </c>
      <c r="AE9" s="55">
        <f>SUMIF($CB$4:$JS$4,AE$4,$CB9:$JS9)</f>
        <v/>
      </c>
      <c r="AF9" s="55">
        <f>SUMIF($CB$4:$JS$4,AF$4,$CB9:$JS9)</f>
        <v/>
      </c>
      <c r="AG9" s="55">
        <f>SUMIF($CB$4:$JS$4,AG$4,$CB9:$JS9)</f>
        <v/>
      </c>
      <c r="AH9" s="55">
        <f>SUMIF($CB$4:$JS$4,AH$4,$CB9:$JS9)</f>
        <v/>
      </c>
      <c r="AI9" s="55">
        <f>SUMIF($CB$4:$JS$4,AI$4,$CB9:$JS9)</f>
        <v/>
      </c>
      <c r="AJ9" s="55">
        <f>SUMIF($CB$4:$JS$4,AJ$4,$CB9:$JS9)</f>
        <v/>
      </c>
      <c r="AK9" s="55">
        <f>SUMIF($CB$4:$JS$4,AK$4,$CB9:$JS9)</f>
        <v/>
      </c>
      <c r="AL9" s="55">
        <f>SUMIF($CB$4:$JS$4,AL$4,$CB9:$JS9)</f>
        <v/>
      </c>
      <c r="AM9" s="55">
        <f>SUMIF($CB$4:$JS$4,AM$4,$CB9:$JS9)</f>
        <v/>
      </c>
      <c r="AN9" s="55">
        <f>SUMIF($CB$4:$JS$4,AN$4,$CB9:$JS9)</f>
        <v/>
      </c>
      <c r="AO9" s="55">
        <f>SUMIF($CB$4:$JS$4,AO$4,$CB9:$JS9)</f>
        <v/>
      </c>
      <c r="AP9" s="55">
        <f>SUMIF($CB$4:$JS$4,AP$4,$CB9:$JS9)</f>
        <v/>
      </c>
      <c r="AQ9" s="55">
        <f>SUMIF($CB$4:$JS$4,AQ$4,$CB9:$JS9)</f>
        <v/>
      </c>
      <c r="AR9" s="55">
        <f>SUMIF($CB$4:$JS$4,AR$4,$CB9:$JS9)</f>
        <v/>
      </c>
      <c r="AS9" s="55">
        <f>SUMIF($CB$4:$JS$4,AS$4,$CB9:$JS9)</f>
        <v/>
      </c>
      <c r="AT9" s="55">
        <f>SUMIF($CB$4:$JS$4,AT$4,$CB9:$JS9)</f>
        <v/>
      </c>
      <c r="AU9" s="55">
        <f>SUMIF($CB$4:$JS$4,AU$4,$CB9:$JS9)</f>
        <v/>
      </c>
      <c r="AV9" s="55">
        <f>SUMIF($CB$4:$JS$4,AV$4,$CB9:$JS9)</f>
        <v/>
      </c>
      <c r="AW9" s="55">
        <f>SUMIF($CB$4:$JS$4,AW$4,$CB9:$JS9)</f>
        <v/>
      </c>
      <c r="AX9" s="55">
        <f>SUMIF($CB$4:$JS$4,AX$4,$CB9:$JS9)</f>
        <v/>
      </c>
      <c r="AY9" s="55">
        <f>SUMIF($CB$4:$JS$4,AY$4,$CB9:$JS9)</f>
        <v/>
      </c>
      <c r="AZ9" s="55">
        <f>SUMIF($CB$4:$JS$4,AZ$4,$CB9:$JS9)</f>
        <v/>
      </c>
      <c r="BA9" s="55">
        <f>SUMIF($CB$4:$JS$4,BA$4,$CB9:$JS9)</f>
        <v/>
      </c>
      <c r="BB9" s="55">
        <f>SUMIF($CB$4:$JS$4,BB$4,$CB9:$JS9)</f>
        <v/>
      </c>
      <c r="BC9" s="55">
        <f>SUMIF($CB$4:$JS$4,BC$4,$CB9:$JS9)</f>
        <v/>
      </c>
      <c r="BD9" s="55">
        <f>SUMIF($CB$4:$JS$4,BD$4,$CB9:$JS9)</f>
        <v/>
      </c>
      <c r="BE9" s="55">
        <f>SUMIF($CB$4:$JS$4,BE$4,$CB9:$JS9)</f>
        <v/>
      </c>
      <c r="BF9" s="55">
        <f>SUMIF($CB$4:$JS$4,BF$4,$CB9:$JS9)</f>
        <v/>
      </c>
      <c r="BG9" s="55">
        <f>SUMIF($CB$4:$JS$4,BG$4,$CB9:$JS9)</f>
        <v/>
      </c>
      <c r="BH9" s="55">
        <f>SUMIF($CB$4:$JS$4,BH$4,$CB9:$JS9)</f>
        <v/>
      </c>
      <c r="BI9" s="55">
        <f>SUMIF($CB$4:$JS$4,BI$4,$CB9:$JS9)</f>
        <v/>
      </c>
      <c r="BJ9" s="55">
        <f>SUMIF($CB$4:$JS$4,BJ$4,$CB9:$JS9)</f>
        <v/>
      </c>
      <c r="BK9" s="55">
        <f>SUMIF($CB$4:$JS$4,BK$4,$CB9:$JS9)</f>
        <v/>
      </c>
      <c r="BL9" s="55">
        <f>SUMIF($CB$4:$JS$4,BL$4,$CB9:$JS9)</f>
        <v/>
      </c>
      <c r="BM9" s="55">
        <f>SUMIF($CB$4:$JS$4,BM$4,$CB9:$JS9)</f>
        <v/>
      </c>
      <c r="BN9" s="55">
        <f>SUMIF($CB$4:$JS$4,BN$4,$CB9:$JS9)</f>
        <v/>
      </c>
      <c r="BO9" s="55">
        <f>SUMIF($CB$4:$JS$4,BO$4,$CB9:$JS9)</f>
        <v/>
      </c>
      <c r="BP9" s="55">
        <f>SUMIF($CB$4:$JS$4,BP$4,$CB9:$JS9)</f>
        <v/>
      </c>
      <c r="BQ9" s="55">
        <f>SUMIF($CB$4:$JS$4,BQ$4,$CB9:$JS9)</f>
        <v/>
      </c>
      <c r="BR9" s="55">
        <f>SUMIF($CB$4:$JS$4,BR$4,$CB9:$JS9)</f>
        <v/>
      </c>
      <c r="BS9" s="55">
        <f>SUMIF($CB$4:$JS$4,BS$4,$CB9:$JS9)</f>
        <v/>
      </c>
      <c r="BT9" s="55">
        <f>SUMIF($CB$4:$JS$4,BT$4,$CB9:$JS9)</f>
        <v/>
      </c>
      <c r="BU9" s="55">
        <f>SUMIF($CB$4:$JS$4,BU$4,$CB9:$JS9)</f>
        <v/>
      </c>
      <c r="BV9" s="55">
        <f>SUMIF($CB$4:$JS$4,BV$4,$CB9:$JS9)</f>
        <v/>
      </c>
      <c r="BW9" s="55">
        <f>SUMIF($CB$4:$JS$4,BW$4,$CB9:$JS9)</f>
        <v/>
      </c>
      <c r="BX9" s="55">
        <f>SUMIF($CB$4:$JS$4,"&gt;"&amp;'VALOR POR PL'!$P$8,$CB9:$JS9)</f>
        <v/>
      </c>
      <c r="BY9" s="55">
        <f>SUM($CB9:$JS9)</f>
        <v/>
      </c>
      <c r="BZ9" s="50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2">
        <f>'VALOR POR PL'!D16</f>
        <v/>
      </c>
      <c r="B10" s="60" t="inlineStr">
        <is>
          <t>CONSUMO DE ÁGUA, ENERGIA, ETC.</t>
        </is>
      </c>
      <c r="C10" s="60" t="n"/>
      <c r="D10" s="55">
        <f>SUMIF($CB$4:$JS$4,"&lt;="&amp;D$4,$CB10:$JS10)</f>
        <v/>
      </c>
      <c r="E10" s="55">
        <f>SUMIF($CB$4:$JS$4,E$4,$CB10:$JS10)</f>
        <v/>
      </c>
      <c r="F10" s="55">
        <f>SUMIF($CB$4:$JS$4,F$4,$CB10:$JS10)</f>
        <v/>
      </c>
      <c r="G10" s="55">
        <f>SUMIF($CB$4:$JS$4,G$4,$CB10:$JS10)</f>
        <v/>
      </c>
      <c r="H10" s="55">
        <f>SUMIF($CB$4:$JS$4,H$4,$CB10:$JS10)</f>
        <v/>
      </c>
      <c r="I10" s="55">
        <f>SUMIF($CB$4:$JS$4,I$4,$CB10:$JS10)</f>
        <v/>
      </c>
      <c r="J10" s="55">
        <f>SUMIF($CB$4:$JS$4,J$4,$CB10:$JS10)</f>
        <v/>
      </c>
      <c r="K10" s="55">
        <f>SUMIF($CB$4:$JS$4,K$4,$CB10:$JS10)</f>
        <v/>
      </c>
      <c r="L10" s="55">
        <f>SUMIF($CB$4:$JS$4,L$4,$CB10:$JS10)</f>
        <v/>
      </c>
      <c r="M10" s="55">
        <f>SUMIF($CB$4:$JS$4,M$4,$CB10:$JS10)</f>
        <v/>
      </c>
      <c r="N10" s="55">
        <f>SUMIF($CB$4:$JS$4,N$4,$CB10:$JS10)</f>
        <v/>
      </c>
      <c r="O10" s="55">
        <f>SUMIF($CB$4:$JS$4,O$4,$CB10:$JS10)</f>
        <v/>
      </c>
      <c r="P10" s="55">
        <f>SUMIF($CB$4:$JS$4,P$4,$CB10:$JS10)</f>
        <v/>
      </c>
      <c r="Q10" s="55">
        <f>SUMIF($CB$4:$JS$4,Q$4,$CB10:$JS10)</f>
        <v/>
      </c>
      <c r="R10" s="55">
        <f>SUMIF($CB$4:$JS$4,R$4,$CB10:$JS10)</f>
        <v/>
      </c>
      <c r="S10" s="55">
        <f>SUMIF($CB$4:$JS$4,S$4,$CB10:$JS10)</f>
        <v/>
      </c>
      <c r="T10" s="55">
        <f>SUMIF($CB$4:$JS$4,T$4,$CB10:$JS10)</f>
        <v/>
      </c>
      <c r="U10" s="55">
        <f>SUMIF($CB$4:$JS$4,U$4,$CB10:$JS10)</f>
        <v/>
      </c>
      <c r="V10" s="55">
        <f>SUMIF($CB$4:$JS$4,V$4,$CB10:$JS10)</f>
        <v/>
      </c>
      <c r="W10" s="55">
        <f>SUMIF($CB$4:$JS$4,W$4,$CB10:$JS10)</f>
        <v/>
      </c>
      <c r="X10" s="55">
        <f>SUMIF($CB$4:$JS$4,X$4,$CB10:$JS10)</f>
        <v/>
      </c>
      <c r="Y10" s="55">
        <f>SUMIF($CB$4:$JS$4,Y$4,$CB10:$JS10)</f>
        <v/>
      </c>
      <c r="Z10" s="55">
        <f>SUMIF($CB$4:$JS$4,Z$4,$CB10:$JS10)</f>
        <v/>
      </c>
      <c r="AA10" s="55">
        <f>SUMIF($CB$4:$JS$4,AA$4,$CB10:$JS10)</f>
        <v/>
      </c>
      <c r="AB10" s="55">
        <f>SUMIF($CB$4:$JS$4,AB$4,$CB10:$JS10)</f>
        <v/>
      </c>
      <c r="AC10" s="55">
        <f>SUMIF($CB$4:$JS$4,AC$4,$CB10:$JS10)</f>
        <v/>
      </c>
      <c r="AD10" s="55">
        <f>SUMIF($CB$4:$JS$4,AD$4,$CB10:$JS10)</f>
        <v/>
      </c>
      <c r="AE10" s="55">
        <f>SUMIF($CB$4:$JS$4,AE$4,$CB10:$JS10)</f>
        <v/>
      </c>
      <c r="AF10" s="55">
        <f>SUMIF($CB$4:$JS$4,AF$4,$CB10:$JS10)</f>
        <v/>
      </c>
      <c r="AG10" s="55">
        <f>SUMIF($CB$4:$JS$4,AG$4,$CB10:$JS10)</f>
        <v/>
      </c>
      <c r="AH10" s="55">
        <f>SUMIF($CB$4:$JS$4,AH$4,$CB10:$JS10)</f>
        <v/>
      </c>
      <c r="AI10" s="55">
        <f>SUMIF($CB$4:$JS$4,AI$4,$CB10:$JS10)</f>
        <v/>
      </c>
      <c r="AJ10" s="55">
        <f>SUMIF($CB$4:$JS$4,AJ$4,$CB10:$JS10)</f>
        <v/>
      </c>
      <c r="AK10" s="55">
        <f>SUMIF($CB$4:$JS$4,AK$4,$CB10:$JS10)</f>
        <v/>
      </c>
      <c r="AL10" s="55">
        <f>SUMIF($CB$4:$JS$4,AL$4,$CB10:$JS10)</f>
        <v/>
      </c>
      <c r="AM10" s="55">
        <f>SUMIF($CB$4:$JS$4,AM$4,$CB10:$JS10)</f>
        <v/>
      </c>
      <c r="AN10" s="55">
        <f>SUMIF($CB$4:$JS$4,AN$4,$CB10:$JS10)</f>
        <v/>
      </c>
      <c r="AO10" s="55">
        <f>SUMIF($CB$4:$JS$4,AO$4,$CB10:$JS10)</f>
        <v/>
      </c>
      <c r="AP10" s="55">
        <f>SUMIF($CB$4:$JS$4,AP$4,$CB10:$JS10)</f>
        <v/>
      </c>
      <c r="AQ10" s="55">
        <f>SUMIF($CB$4:$JS$4,AQ$4,$CB10:$JS10)</f>
        <v/>
      </c>
      <c r="AR10" s="55">
        <f>SUMIF($CB$4:$JS$4,AR$4,$CB10:$JS10)</f>
        <v/>
      </c>
      <c r="AS10" s="55">
        <f>SUMIF($CB$4:$JS$4,AS$4,$CB10:$JS10)</f>
        <v/>
      </c>
      <c r="AT10" s="55">
        <f>SUMIF($CB$4:$JS$4,AT$4,$CB10:$JS10)</f>
        <v/>
      </c>
      <c r="AU10" s="55">
        <f>SUMIF($CB$4:$JS$4,AU$4,$CB10:$JS10)</f>
        <v/>
      </c>
      <c r="AV10" s="55">
        <f>SUMIF($CB$4:$JS$4,AV$4,$CB10:$JS10)</f>
        <v/>
      </c>
      <c r="AW10" s="55">
        <f>SUMIF($CB$4:$JS$4,AW$4,$CB10:$JS10)</f>
        <v/>
      </c>
      <c r="AX10" s="55">
        <f>SUMIF($CB$4:$JS$4,AX$4,$CB10:$JS10)</f>
        <v/>
      </c>
      <c r="AY10" s="55">
        <f>SUMIF($CB$4:$JS$4,AY$4,$CB10:$JS10)</f>
        <v/>
      </c>
      <c r="AZ10" s="55">
        <f>SUMIF($CB$4:$JS$4,AZ$4,$CB10:$JS10)</f>
        <v/>
      </c>
      <c r="BA10" s="55">
        <f>SUMIF($CB$4:$JS$4,BA$4,$CB10:$JS10)</f>
        <v/>
      </c>
      <c r="BB10" s="55">
        <f>SUMIF($CB$4:$JS$4,BB$4,$CB10:$JS10)</f>
        <v/>
      </c>
      <c r="BC10" s="55">
        <f>SUMIF($CB$4:$JS$4,BC$4,$CB10:$JS10)</f>
        <v/>
      </c>
      <c r="BD10" s="55">
        <f>SUMIF($CB$4:$JS$4,BD$4,$CB10:$JS10)</f>
        <v/>
      </c>
      <c r="BE10" s="55">
        <f>SUMIF($CB$4:$JS$4,BE$4,$CB10:$JS10)</f>
        <v/>
      </c>
      <c r="BF10" s="55">
        <f>SUMIF($CB$4:$JS$4,BF$4,$CB10:$JS10)</f>
        <v/>
      </c>
      <c r="BG10" s="55">
        <f>SUMIF($CB$4:$JS$4,BG$4,$CB10:$JS10)</f>
        <v/>
      </c>
      <c r="BH10" s="55">
        <f>SUMIF($CB$4:$JS$4,BH$4,$CB10:$JS10)</f>
        <v/>
      </c>
      <c r="BI10" s="55">
        <f>SUMIF($CB$4:$JS$4,BI$4,$CB10:$JS10)</f>
        <v/>
      </c>
      <c r="BJ10" s="55">
        <f>SUMIF($CB$4:$JS$4,BJ$4,$CB10:$JS10)</f>
        <v/>
      </c>
      <c r="BK10" s="55">
        <f>SUMIF($CB$4:$JS$4,BK$4,$CB10:$JS10)</f>
        <v/>
      </c>
      <c r="BL10" s="55">
        <f>SUMIF($CB$4:$JS$4,BL$4,$CB10:$JS10)</f>
        <v/>
      </c>
      <c r="BM10" s="55">
        <f>SUMIF($CB$4:$JS$4,BM$4,$CB10:$JS10)</f>
        <v/>
      </c>
      <c r="BN10" s="55">
        <f>SUMIF($CB$4:$JS$4,BN$4,$CB10:$JS10)</f>
        <v/>
      </c>
      <c r="BO10" s="55">
        <f>SUMIF($CB$4:$JS$4,BO$4,$CB10:$JS10)</f>
        <v/>
      </c>
      <c r="BP10" s="55">
        <f>SUMIF($CB$4:$JS$4,BP$4,$CB10:$JS10)</f>
        <v/>
      </c>
      <c r="BQ10" s="55">
        <f>SUMIF($CB$4:$JS$4,BQ$4,$CB10:$JS10)</f>
        <v/>
      </c>
      <c r="BR10" s="55">
        <f>SUMIF($CB$4:$JS$4,BR$4,$CB10:$JS10)</f>
        <v/>
      </c>
      <c r="BS10" s="55">
        <f>SUMIF($CB$4:$JS$4,BS$4,$CB10:$JS10)</f>
        <v/>
      </c>
      <c r="BT10" s="55">
        <f>SUMIF($CB$4:$JS$4,BT$4,$CB10:$JS10)</f>
        <v/>
      </c>
      <c r="BU10" s="55">
        <f>SUMIF($CB$4:$JS$4,BU$4,$CB10:$JS10)</f>
        <v/>
      </c>
      <c r="BV10" s="55">
        <f>SUMIF($CB$4:$JS$4,BV$4,$CB10:$JS10)</f>
        <v/>
      </c>
      <c r="BW10" s="55">
        <f>SUMIF($CB$4:$JS$4,BW$4,$CB10:$JS10)</f>
        <v/>
      </c>
      <c r="BX10" s="55">
        <f>SUMIF($CB$4:$JS$4,"&gt;"&amp;'VALOR POR PL'!$P$8,$CB10:$JS10)</f>
        <v/>
      </c>
      <c r="BY10" s="55">
        <f>SUM($CB10:$JS10)</f>
        <v/>
      </c>
      <c r="BZ10" s="50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2">
        <f>'VALOR POR PL'!D17</f>
        <v/>
      </c>
      <c r="B11" s="60" t="inlineStr">
        <is>
          <t>DIVERSOS</t>
        </is>
      </c>
      <c r="C11" s="60" t="inlineStr">
        <is>
          <t>SERVIÇOS TERCEIRIZADOS</t>
        </is>
      </c>
      <c r="D11" s="55">
        <f>SUMIF($CB$4:$JS$4,"&lt;="&amp;D$4,$CB11:$JS11)</f>
        <v/>
      </c>
      <c r="E11" s="55">
        <f>SUMIF($CB$4:$JS$4,E$4,$CB11:$JS11)</f>
        <v/>
      </c>
      <c r="F11" s="55">
        <f>SUMIF($CB$4:$JS$4,F$4,$CB11:$JS11)</f>
        <v/>
      </c>
      <c r="G11" s="55">
        <f>SUMIF($CB$4:$JS$4,G$4,$CB11:$JS11)</f>
        <v/>
      </c>
      <c r="H11" s="55">
        <f>SUMIF($CB$4:$JS$4,H$4,$CB11:$JS11)</f>
        <v/>
      </c>
      <c r="I11" s="55">
        <f>SUMIF($CB$4:$JS$4,I$4,$CB11:$JS11)</f>
        <v/>
      </c>
      <c r="J11" s="55">
        <f>SUMIF($CB$4:$JS$4,J$4,$CB11:$JS11)</f>
        <v/>
      </c>
      <c r="K11" s="55">
        <f>SUMIF($CB$4:$JS$4,K$4,$CB11:$JS11)</f>
        <v/>
      </c>
      <c r="L11" s="55">
        <f>SUMIF($CB$4:$JS$4,L$4,$CB11:$JS11)</f>
        <v/>
      </c>
      <c r="M11" s="55">
        <f>SUMIF($CB$4:$JS$4,M$4,$CB11:$JS11)</f>
        <v/>
      </c>
      <c r="N11" s="55">
        <f>SUMIF($CB$4:$JS$4,N$4,$CB11:$JS11)</f>
        <v/>
      </c>
      <c r="O11" s="55">
        <f>SUMIF($CB$4:$JS$4,O$4,$CB11:$JS11)</f>
        <v/>
      </c>
      <c r="P11" s="55">
        <f>SUMIF($CB$4:$JS$4,P$4,$CB11:$JS11)</f>
        <v/>
      </c>
      <c r="Q11" s="55">
        <f>SUMIF($CB$4:$JS$4,Q$4,$CB11:$JS11)</f>
        <v/>
      </c>
      <c r="R11" s="55">
        <f>SUMIF($CB$4:$JS$4,R$4,$CB11:$JS11)</f>
        <v/>
      </c>
      <c r="S11" s="55">
        <f>SUMIF($CB$4:$JS$4,S$4,$CB11:$JS11)</f>
        <v/>
      </c>
      <c r="T11" s="55">
        <f>SUMIF($CB$4:$JS$4,T$4,$CB11:$JS11)</f>
        <v/>
      </c>
      <c r="U11" s="55">
        <f>SUMIF($CB$4:$JS$4,U$4,$CB11:$JS11)</f>
        <v/>
      </c>
      <c r="V11" s="55">
        <f>SUMIF($CB$4:$JS$4,V$4,$CB11:$JS11)</f>
        <v/>
      </c>
      <c r="W11" s="55">
        <f>SUMIF($CB$4:$JS$4,W$4,$CB11:$JS11)</f>
        <v/>
      </c>
      <c r="X11" s="55">
        <f>SUMIF($CB$4:$JS$4,X$4,$CB11:$JS11)</f>
        <v/>
      </c>
      <c r="Y11" s="55">
        <f>SUMIF($CB$4:$JS$4,Y$4,$CB11:$JS11)</f>
        <v/>
      </c>
      <c r="Z11" s="55">
        <f>SUMIF($CB$4:$JS$4,Z$4,$CB11:$JS11)</f>
        <v/>
      </c>
      <c r="AA11" s="55">
        <f>SUMIF($CB$4:$JS$4,AA$4,$CB11:$JS11)</f>
        <v/>
      </c>
      <c r="AB11" s="55">
        <f>SUMIF($CB$4:$JS$4,AB$4,$CB11:$JS11)</f>
        <v/>
      </c>
      <c r="AC11" s="55">
        <f>SUMIF($CB$4:$JS$4,AC$4,$CB11:$JS11)</f>
        <v/>
      </c>
      <c r="AD11" s="55">
        <f>SUMIF($CB$4:$JS$4,AD$4,$CB11:$JS11)</f>
        <v/>
      </c>
      <c r="AE11" s="55">
        <f>SUMIF($CB$4:$JS$4,AE$4,$CB11:$JS11)</f>
        <v/>
      </c>
      <c r="AF11" s="55">
        <f>SUMIF($CB$4:$JS$4,AF$4,$CB11:$JS11)</f>
        <v/>
      </c>
      <c r="AG11" s="55">
        <f>SUMIF($CB$4:$JS$4,AG$4,$CB11:$JS11)</f>
        <v/>
      </c>
      <c r="AH11" s="55">
        <f>SUMIF($CB$4:$JS$4,AH$4,$CB11:$JS11)</f>
        <v/>
      </c>
      <c r="AI11" s="55">
        <f>SUMIF($CB$4:$JS$4,AI$4,$CB11:$JS11)</f>
        <v/>
      </c>
      <c r="AJ11" s="55">
        <f>SUMIF($CB$4:$JS$4,AJ$4,$CB11:$JS11)</f>
        <v/>
      </c>
      <c r="AK11" s="55">
        <f>SUMIF($CB$4:$JS$4,AK$4,$CB11:$JS11)</f>
        <v/>
      </c>
      <c r="AL11" s="55">
        <f>SUMIF($CB$4:$JS$4,AL$4,$CB11:$JS11)</f>
        <v/>
      </c>
      <c r="AM11" s="55">
        <f>SUMIF($CB$4:$JS$4,AM$4,$CB11:$JS11)</f>
        <v/>
      </c>
      <c r="AN11" s="55">
        <f>SUMIF($CB$4:$JS$4,AN$4,$CB11:$JS11)</f>
        <v/>
      </c>
      <c r="AO11" s="55">
        <f>SUMIF($CB$4:$JS$4,AO$4,$CB11:$JS11)</f>
        <v/>
      </c>
      <c r="AP11" s="55">
        <f>SUMIF($CB$4:$JS$4,AP$4,$CB11:$JS11)</f>
        <v/>
      </c>
      <c r="AQ11" s="55">
        <f>SUMIF($CB$4:$JS$4,AQ$4,$CB11:$JS11)</f>
        <v/>
      </c>
      <c r="AR11" s="55">
        <f>SUMIF($CB$4:$JS$4,AR$4,$CB11:$JS11)</f>
        <v/>
      </c>
      <c r="AS11" s="55">
        <f>SUMIF($CB$4:$JS$4,AS$4,$CB11:$JS11)</f>
        <v/>
      </c>
      <c r="AT11" s="55">
        <f>SUMIF($CB$4:$JS$4,AT$4,$CB11:$JS11)</f>
        <v/>
      </c>
      <c r="AU11" s="55">
        <f>SUMIF($CB$4:$JS$4,AU$4,$CB11:$JS11)</f>
        <v/>
      </c>
      <c r="AV11" s="55">
        <f>SUMIF($CB$4:$JS$4,AV$4,$CB11:$JS11)</f>
        <v/>
      </c>
      <c r="AW11" s="55">
        <f>SUMIF($CB$4:$JS$4,AW$4,$CB11:$JS11)</f>
        <v/>
      </c>
      <c r="AX11" s="55">
        <f>SUMIF($CB$4:$JS$4,AX$4,$CB11:$JS11)</f>
        <v/>
      </c>
      <c r="AY11" s="55">
        <f>SUMIF($CB$4:$JS$4,AY$4,$CB11:$JS11)</f>
        <v/>
      </c>
      <c r="AZ11" s="55">
        <f>SUMIF($CB$4:$JS$4,AZ$4,$CB11:$JS11)</f>
        <v/>
      </c>
      <c r="BA11" s="55">
        <f>SUMIF($CB$4:$JS$4,BA$4,$CB11:$JS11)</f>
        <v/>
      </c>
      <c r="BB11" s="55">
        <f>SUMIF($CB$4:$JS$4,BB$4,$CB11:$JS11)</f>
        <v/>
      </c>
      <c r="BC11" s="55">
        <f>SUMIF($CB$4:$JS$4,BC$4,$CB11:$JS11)</f>
        <v/>
      </c>
      <c r="BD11" s="55">
        <f>SUMIF($CB$4:$JS$4,BD$4,$CB11:$JS11)</f>
        <v/>
      </c>
      <c r="BE11" s="55">
        <f>SUMIF($CB$4:$JS$4,BE$4,$CB11:$JS11)</f>
        <v/>
      </c>
      <c r="BF11" s="55">
        <f>SUMIF($CB$4:$JS$4,BF$4,$CB11:$JS11)</f>
        <v/>
      </c>
      <c r="BG11" s="55">
        <f>SUMIF($CB$4:$JS$4,BG$4,$CB11:$JS11)</f>
        <v/>
      </c>
      <c r="BH11" s="55">
        <f>SUMIF($CB$4:$JS$4,BH$4,$CB11:$JS11)</f>
        <v/>
      </c>
      <c r="BI11" s="55">
        <f>SUMIF($CB$4:$JS$4,BI$4,$CB11:$JS11)</f>
        <v/>
      </c>
      <c r="BJ11" s="55">
        <f>SUMIF($CB$4:$JS$4,BJ$4,$CB11:$JS11)</f>
        <v/>
      </c>
      <c r="BK11" s="55">
        <f>SUMIF($CB$4:$JS$4,BK$4,$CB11:$JS11)</f>
        <v/>
      </c>
      <c r="BL11" s="55">
        <f>SUMIF($CB$4:$JS$4,BL$4,$CB11:$JS11)</f>
        <v/>
      </c>
      <c r="BM11" s="55">
        <f>SUMIF($CB$4:$JS$4,BM$4,$CB11:$JS11)</f>
        <v/>
      </c>
      <c r="BN11" s="55">
        <f>SUMIF($CB$4:$JS$4,BN$4,$CB11:$JS11)</f>
        <v/>
      </c>
      <c r="BO11" s="55">
        <f>SUMIF($CB$4:$JS$4,BO$4,$CB11:$JS11)</f>
        <v/>
      </c>
      <c r="BP11" s="55">
        <f>SUMIF($CB$4:$JS$4,BP$4,$CB11:$JS11)</f>
        <v/>
      </c>
      <c r="BQ11" s="55">
        <f>SUMIF($CB$4:$JS$4,BQ$4,$CB11:$JS11)</f>
        <v/>
      </c>
      <c r="BR11" s="55">
        <f>SUMIF($CB$4:$JS$4,BR$4,$CB11:$JS11)</f>
        <v/>
      </c>
      <c r="BS11" s="55">
        <f>SUMIF($CB$4:$JS$4,BS$4,$CB11:$JS11)</f>
        <v/>
      </c>
      <c r="BT11" s="55">
        <f>SUMIF($CB$4:$JS$4,BT$4,$CB11:$JS11)</f>
        <v/>
      </c>
      <c r="BU11" s="55">
        <f>SUMIF($CB$4:$JS$4,BU$4,$CB11:$JS11)</f>
        <v/>
      </c>
      <c r="BV11" s="55">
        <f>SUMIF($CB$4:$JS$4,BV$4,$CB11:$JS11)</f>
        <v/>
      </c>
      <c r="BW11" s="55">
        <f>SUMIF($CB$4:$JS$4,BW$4,$CB11:$JS11)</f>
        <v/>
      </c>
      <c r="BX11" s="55">
        <f>SUMIF($CB$4:$JS$4,"&gt;"&amp;'VALOR POR PL'!$P$8,$CB11:$JS11)</f>
        <v/>
      </c>
      <c r="BY11" s="55">
        <f>SUM($CB11:$JS11)</f>
        <v/>
      </c>
      <c r="BZ11" s="50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2">
        <f>'VALOR POR PL'!D18</f>
        <v/>
      </c>
      <c r="B12" s="60" t="inlineStr">
        <is>
          <t>TRANSPORTES</t>
        </is>
      </c>
      <c r="C12" s="60" t="n"/>
      <c r="D12" s="55">
        <f>SUMIF($CB$4:$JS$4,"&lt;="&amp;D$4,$CB12:$JS12)</f>
        <v/>
      </c>
      <c r="E12" s="55">
        <f>SUMIF($CB$4:$JS$4,E$4,$CB12:$JS12)</f>
        <v/>
      </c>
      <c r="F12" s="55">
        <f>SUMIF($CB$4:$JS$4,F$4,$CB12:$JS12)</f>
        <v/>
      </c>
      <c r="G12" s="55">
        <f>SUMIF($CB$4:$JS$4,G$4,$CB12:$JS12)</f>
        <v/>
      </c>
      <c r="H12" s="55">
        <f>SUMIF($CB$4:$JS$4,H$4,$CB12:$JS12)</f>
        <v/>
      </c>
      <c r="I12" s="55">
        <f>SUMIF($CB$4:$JS$4,I$4,$CB12:$JS12)</f>
        <v/>
      </c>
      <c r="J12" s="55">
        <f>SUMIF($CB$4:$JS$4,J$4,$CB12:$JS12)</f>
        <v/>
      </c>
      <c r="K12" s="55">
        <f>SUMIF($CB$4:$JS$4,K$4,$CB12:$JS12)</f>
        <v/>
      </c>
      <c r="L12" s="55">
        <f>SUMIF($CB$4:$JS$4,L$4,$CB12:$JS12)</f>
        <v/>
      </c>
      <c r="M12" s="55">
        <f>SUMIF($CB$4:$JS$4,M$4,$CB12:$JS12)</f>
        <v/>
      </c>
      <c r="N12" s="55">
        <f>SUMIF($CB$4:$JS$4,N$4,$CB12:$JS12)</f>
        <v/>
      </c>
      <c r="O12" s="55">
        <f>SUMIF($CB$4:$JS$4,O$4,$CB12:$JS12)</f>
        <v/>
      </c>
      <c r="P12" s="55">
        <f>SUMIF($CB$4:$JS$4,P$4,$CB12:$JS12)</f>
        <v/>
      </c>
      <c r="Q12" s="55">
        <f>SUMIF($CB$4:$JS$4,Q$4,$CB12:$JS12)</f>
        <v/>
      </c>
      <c r="R12" s="55">
        <f>SUMIF($CB$4:$JS$4,R$4,$CB12:$JS12)</f>
        <v/>
      </c>
      <c r="S12" s="55">
        <f>SUMIF($CB$4:$JS$4,S$4,$CB12:$JS12)</f>
        <v/>
      </c>
      <c r="T12" s="55">
        <f>SUMIF($CB$4:$JS$4,T$4,$CB12:$JS12)</f>
        <v/>
      </c>
      <c r="U12" s="55">
        <f>SUMIF($CB$4:$JS$4,U$4,$CB12:$JS12)</f>
        <v/>
      </c>
      <c r="V12" s="55">
        <f>SUMIF($CB$4:$JS$4,V$4,$CB12:$JS12)</f>
        <v/>
      </c>
      <c r="W12" s="55">
        <f>SUMIF($CB$4:$JS$4,W$4,$CB12:$JS12)</f>
        <v/>
      </c>
      <c r="X12" s="55">
        <f>SUMIF($CB$4:$JS$4,X$4,$CB12:$JS12)</f>
        <v/>
      </c>
      <c r="Y12" s="55">
        <f>SUMIF($CB$4:$JS$4,Y$4,$CB12:$JS12)</f>
        <v/>
      </c>
      <c r="Z12" s="55">
        <f>SUMIF($CB$4:$JS$4,Z$4,$CB12:$JS12)</f>
        <v/>
      </c>
      <c r="AA12" s="55">
        <f>SUMIF($CB$4:$JS$4,AA$4,$CB12:$JS12)</f>
        <v/>
      </c>
      <c r="AB12" s="55">
        <f>SUMIF($CB$4:$JS$4,AB$4,$CB12:$JS12)</f>
        <v/>
      </c>
      <c r="AC12" s="55">
        <f>SUMIF($CB$4:$JS$4,AC$4,$CB12:$JS12)</f>
        <v/>
      </c>
      <c r="AD12" s="55">
        <f>SUMIF($CB$4:$JS$4,AD$4,$CB12:$JS12)</f>
        <v/>
      </c>
      <c r="AE12" s="55">
        <f>SUMIF($CB$4:$JS$4,AE$4,$CB12:$JS12)</f>
        <v/>
      </c>
      <c r="AF12" s="55">
        <f>SUMIF($CB$4:$JS$4,AF$4,$CB12:$JS12)</f>
        <v/>
      </c>
      <c r="AG12" s="55">
        <f>SUMIF($CB$4:$JS$4,AG$4,$CB12:$JS12)</f>
        <v/>
      </c>
      <c r="AH12" s="55">
        <f>SUMIF($CB$4:$JS$4,AH$4,$CB12:$JS12)</f>
        <v/>
      </c>
      <c r="AI12" s="55">
        <f>SUMIF($CB$4:$JS$4,AI$4,$CB12:$JS12)</f>
        <v/>
      </c>
      <c r="AJ12" s="55">
        <f>SUMIF($CB$4:$JS$4,AJ$4,$CB12:$JS12)</f>
        <v/>
      </c>
      <c r="AK12" s="55">
        <f>SUMIF($CB$4:$JS$4,AK$4,$CB12:$JS12)</f>
        <v/>
      </c>
      <c r="AL12" s="55">
        <f>SUMIF($CB$4:$JS$4,AL$4,$CB12:$JS12)</f>
        <v/>
      </c>
      <c r="AM12" s="55">
        <f>SUMIF($CB$4:$JS$4,AM$4,$CB12:$JS12)</f>
        <v/>
      </c>
      <c r="AN12" s="55">
        <f>SUMIF($CB$4:$JS$4,AN$4,$CB12:$JS12)</f>
        <v/>
      </c>
      <c r="AO12" s="55">
        <f>SUMIF($CB$4:$JS$4,AO$4,$CB12:$JS12)</f>
        <v/>
      </c>
      <c r="AP12" s="55">
        <f>SUMIF($CB$4:$JS$4,AP$4,$CB12:$JS12)</f>
        <v/>
      </c>
      <c r="AQ12" s="55">
        <f>SUMIF($CB$4:$JS$4,AQ$4,$CB12:$JS12)</f>
        <v/>
      </c>
      <c r="AR12" s="55">
        <f>SUMIF($CB$4:$JS$4,AR$4,$CB12:$JS12)</f>
        <v/>
      </c>
      <c r="AS12" s="55">
        <f>SUMIF($CB$4:$JS$4,AS$4,$CB12:$JS12)</f>
        <v/>
      </c>
      <c r="AT12" s="55">
        <f>SUMIF($CB$4:$JS$4,AT$4,$CB12:$JS12)</f>
        <v/>
      </c>
      <c r="AU12" s="55">
        <f>SUMIF($CB$4:$JS$4,AU$4,$CB12:$JS12)</f>
        <v/>
      </c>
      <c r="AV12" s="55">
        <f>SUMIF($CB$4:$JS$4,AV$4,$CB12:$JS12)</f>
        <v/>
      </c>
      <c r="AW12" s="55">
        <f>SUMIF($CB$4:$JS$4,AW$4,$CB12:$JS12)</f>
        <v/>
      </c>
      <c r="AX12" s="55">
        <f>SUMIF($CB$4:$JS$4,AX$4,$CB12:$JS12)</f>
        <v/>
      </c>
      <c r="AY12" s="55">
        <f>SUMIF($CB$4:$JS$4,AY$4,$CB12:$JS12)</f>
        <v/>
      </c>
      <c r="AZ12" s="55">
        <f>SUMIF($CB$4:$JS$4,AZ$4,$CB12:$JS12)</f>
        <v/>
      </c>
      <c r="BA12" s="55">
        <f>SUMIF($CB$4:$JS$4,BA$4,$CB12:$JS12)</f>
        <v/>
      </c>
      <c r="BB12" s="55">
        <f>SUMIF($CB$4:$JS$4,BB$4,$CB12:$JS12)</f>
        <v/>
      </c>
      <c r="BC12" s="55">
        <f>SUMIF($CB$4:$JS$4,BC$4,$CB12:$JS12)</f>
        <v/>
      </c>
      <c r="BD12" s="55">
        <f>SUMIF($CB$4:$JS$4,BD$4,$CB12:$JS12)</f>
        <v/>
      </c>
      <c r="BE12" s="55">
        <f>SUMIF($CB$4:$JS$4,BE$4,$CB12:$JS12)</f>
        <v/>
      </c>
      <c r="BF12" s="55">
        <f>SUMIF($CB$4:$JS$4,BF$4,$CB12:$JS12)</f>
        <v/>
      </c>
      <c r="BG12" s="55">
        <f>SUMIF($CB$4:$JS$4,BG$4,$CB12:$JS12)</f>
        <v/>
      </c>
      <c r="BH12" s="55">
        <f>SUMIF($CB$4:$JS$4,BH$4,$CB12:$JS12)</f>
        <v/>
      </c>
      <c r="BI12" s="55">
        <f>SUMIF($CB$4:$JS$4,BI$4,$CB12:$JS12)</f>
        <v/>
      </c>
      <c r="BJ12" s="55">
        <f>SUMIF($CB$4:$JS$4,BJ$4,$CB12:$JS12)</f>
        <v/>
      </c>
      <c r="BK12" s="55">
        <f>SUMIF($CB$4:$JS$4,BK$4,$CB12:$JS12)</f>
        <v/>
      </c>
      <c r="BL12" s="55">
        <f>SUMIF($CB$4:$JS$4,BL$4,$CB12:$JS12)</f>
        <v/>
      </c>
      <c r="BM12" s="55">
        <f>SUMIF($CB$4:$JS$4,BM$4,$CB12:$JS12)</f>
        <v/>
      </c>
      <c r="BN12" s="55">
        <f>SUMIF($CB$4:$JS$4,BN$4,$CB12:$JS12)</f>
        <v/>
      </c>
      <c r="BO12" s="55">
        <f>SUMIF($CB$4:$JS$4,BO$4,$CB12:$JS12)</f>
        <v/>
      </c>
      <c r="BP12" s="55">
        <f>SUMIF($CB$4:$JS$4,BP$4,$CB12:$JS12)</f>
        <v/>
      </c>
      <c r="BQ12" s="55">
        <f>SUMIF($CB$4:$JS$4,BQ$4,$CB12:$JS12)</f>
        <v/>
      </c>
      <c r="BR12" s="55">
        <f>SUMIF($CB$4:$JS$4,BR$4,$CB12:$JS12)</f>
        <v/>
      </c>
      <c r="BS12" s="55">
        <f>SUMIF($CB$4:$JS$4,BS$4,$CB12:$JS12)</f>
        <v/>
      </c>
      <c r="BT12" s="55">
        <f>SUMIF($CB$4:$JS$4,BT$4,$CB12:$JS12)</f>
        <v/>
      </c>
      <c r="BU12" s="55">
        <f>SUMIF($CB$4:$JS$4,BU$4,$CB12:$JS12)</f>
        <v/>
      </c>
      <c r="BV12" s="55">
        <f>SUMIF($CB$4:$JS$4,BV$4,$CB12:$JS12)</f>
        <v/>
      </c>
      <c r="BW12" s="55">
        <f>SUMIF($CB$4:$JS$4,BW$4,$CB12:$JS12)</f>
        <v/>
      </c>
      <c r="BX12" s="55">
        <f>SUMIF($CB$4:$JS$4,"&gt;"&amp;'VALOR POR PL'!$P$8,$CB12:$JS12)</f>
        <v/>
      </c>
      <c r="BY12" s="55">
        <f>SUM($CB12:$JS12)</f>
        <v/>
      </c>
      <c r="BZ12" s="50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2">
        <f>'VALOR POR PL'!D19</f>
        <v/>
      </c>
      <c r="B13" s="60" t="inlineStr">
        <is>
          <t>CONSULTORIAS (OBRAS)</t>
        </is>
      </c>
      <c r="C13" s="60" t="n"/>
      <c r="D13" s="55">
        <f>SUMIF($CB$4:$JS$4,"&lt;="&amp;D$4,$CB13:$JS13)</f>
        <v/>
      </c>
      <c r="E13" s="55">
        <f>SUMIF($CB$4:$JS$4,E$4,$CB13:$JS13)</f>
        <v/>
      </c>
      <c r="F13" s="55">
        <f>SUMIF($CB$4:$JS$4,F$4,$CB13:$JS13)</f>
        <v/>
      </c>
      <c r="G13" s="55">
        <f>SUMIF($CB$4:$JS$4,G$4,$CB13:$JS13)</f>
        <v/>
      </c>
      <c r="H13" s="55">
        <f>SUMIF($CB$4:$JS$4,H$4,$CB13:$JS13)</f>
        <v/>
      </c>
      <c r="I13" s="55">
        <f>SUMIF($CB$4:$JS$4,I$4,$CB13:$JS13)</f>
        <v/>
      </c>
      <c r="J13" s="55">
        <f>SUMIF($CB$4:$JS$4,J$4,$CB13:$JS13)</f>
        <v/>
      </c>
      <c r="K13" s="55">
        <f>SUMIF($CB$4:$JS$4,K$4,$CB13:$JS13)</f>
        <v/>
      </c>
      <c r="L13" s="55">
        <f>SUMIF($CB$4:$JS$4,L$4,$CB13:$JS13)</f>
        <v/>
      </c>
      <c r="M13" s="55">
        <f>SUMIF($CB$4:$JS$4,M$4,$CB13:$JS13)</f>
        <v/>
      </c>
      <c r="N13" s="55">
        <f>SUMIF($CB$4:$JS$4,N$4,$CB13:$JS13)</f>
        <v/>
      </c>
      <c r="O13" s="55">
        <f>SUMIF($CB$4:$JS$4,O$4,$CB13:$JS13)</f>
        <v/>
      </c>
      <c r="P13" s="55">
        <f>SUMIF($CB$4:$JS$4,P$4,$CB13:$JS13)</f>
        <v/>
      </c>
      <c r="Q13" s="55">
        <f>SUMIF($CB$4:$JS$4,Q$4,$CB13:$JS13)</f>
        <v/>
      </c>
      <c r="R13" s="55">
        <f>SUMIF($CB$4:$JS$4,R$4,$CB13:$JS13)</f>
        <v/>
      </c>
      <c r="S13" s="55">
        <f>SUMIF($CB$4:$JS$4,S$4,$CB13:$JS13)</f>
        <v/>
      </c>
      <c r="T13" s="55">
        <f>SUMIF($CB$4:$JS$4,T$4,$CB13:$JS13)</f>
        <v/>
      </c>
      <c r="U13" s="55">
        <f>SUMIF($CB$4:$JS$4,U$4,$CB13:$JS13)</f>
        <v/>
      </c>
      <c r="V13" s="55">
        <f>SUMIF($CB$4:$JS$4,V$4,$CB13:$JS13)</f>
        <v/>
      </c>
      <c r="W13" s="55">
        <f>SUMIF($CB$4:$JS$4,W$4,$CB13:$JS13)</f>
        <v/>
      </c>
      <c r="X13" s="55">
        <f>SUMIF($CB$4:$JS$4,X$4,$CB13:$JS13)</f>
        <v/>
      </c>
      <c r="Y13" s="55">
        <f>SUMIF($CB$4:$JS$4,Y$4,$CB13:$JS13)</f>
        <v/>
      </c>
      <c r="Z13" s="55">
        <f>SUMIF($CB$4:$JS$4,Z$4,$CB13:$JS13)</f>
        <v/>
      </c>
      <c r="AA13" s="55">
        <f>SUMIF($CB$4:$JS$4,AA$4,$CB13:$JS13)</f>
        <v/>
      </c>
      <c r="AB13" s="55">
        <f>SUMIF($CB$4:$JS$4,AB$4,$CB13:$JS13)</f>
        <v/>
      </c>
      <c r="AC13" s="55">
        <f>SUMIF($CB$4:$JS$4,AC$4,$CB13:$JS13)</f>
        <v/>
      </c>
      <c r="AD13" s="55">
        <f>SUMIF($CB$4:$JS$4,AD$4,$CB13:$JS13)</f>
        <v/>
      </c>
      <c r="AE13" s="55">
        <f>SUMIF($CB$4:$JS$4,AE$4,$CB13:$JS13)</f>
        <v/>
      </c>
      <c r="AF13" s="55">
        <f>SUMIF($CB$4:$JS$4,AF$4,$CB13:$JS13)</f>
        <v/>
      </c>
      <c r="AG13" s="55">
        <f>SUMIF($CB$4:$JS$4,AG$4,$CB13:$JS13)</f>
        <v/>
      </c>
      <c r="AH13" s="55">
        <f>SUMIF($CB$4:$JS$4,AH$4,$CB13:$JS13)</f>
        <v/>
      </c>
      <c r="AI13" s="55">
        <f>SUMIF($CB$4:$JS$4,AI$4,$CB13:$JS13)</f>
        <v/>
      </c>
      <c r="AJ13" s="55">
        <f>SUMIF($CB$4:$JS$4,AJ$4,$CB13:$JS13)</f>
        <v/>
      </c>
      <c r="AK13" s="55">
        <f>SUMIF($CB$4:$JS$4,AK$4,$CB13:$JS13)</f>
        <v/>
      </c>
      <c r="AL13" s="55">
        <f>SUMIF($CB$4:$JS$4,AL$4,$CB13:$JS13)</f>
        <v/>
      </c>
      <c r="AM13" s="55">
        <f>SUMIF($CB$4:$JS$4,AM$4,$CB13:$JS13)</f>
        <v/>
      </c>
      <c r="AN13" s="55">
        <f>SUMIF($CB$4:$JS$4,AN$4,$CB13:$JS13)</f>
        <v/>
      </c>
      <c r="AO13" s="55">
        <f>SUMIF($CB$4:$JS$4,AO$4,$CB13:$JS13)</f>
        <v/>
      </c>
      <c r="AP13" s="55">
        <f>SUMIF($CB$4:$JS$4,AP$4,$CB13:$JS13)</f>
        <v/>
      </c>
      <c r="AQ13" s="55">
        <f>SUMIF($CB$4:$JS$4,AQ$4,$CB13:$JS13)</f>
        <v/>
      </c>
      <c r="AR13" s="55">
        <f>SUMIF($CB$4:$JS$4,AR$4,$CB13:$JS13)</f>
        <v/>
      </c>
      <c r="AS13" s="55">
        <f>SUMIF($CB$4:$JS$4,AS$4,$CB13:$JS13)</f>
        <v/>
      </c>
      <c r="AT13" s="55">
        <f>SUMIF($CB$4:$JS$4,AT$4,$CB13:$JS13)</f>
        <v/>
      </c>
      <c r="AU13" s="55">
        <f>SUMIF($CB$4:$JS$4,AU$4,$CB13:$JS13)</f>
        <v/>
      </c>
      <c r="AV13" s="55">
        <f>SUMIF($CB$4:$JS$4,AV$4,$CB13:$JS13)</f>
        <v/>
      </c>
      <c r="AW13" s="55">
        <f>SUMIF($CB$4:$JS$4,AW$4,$CB13:$JS13)</f>
        <v/>
      </c>
      <c r="AX13" s="55">
        <f>SUMIF($CB$4:$JS$4,AX$4,$CB13:$JS13)</f>
        <v/>
      </c>
      <c r="AY13" s="55">
        <f>SUMIF($CB$4:$JS$4,AY$4,$CB13:$JS13)</f>
        <v/>
      </c>
      <c r="AZ13" s="55">
        <f>SUMIF($CB$4:$JS$4,AZ$4,$CB13:$JS13)</f>
        <v/>
      </c>
      <c r="BA13" s="55">
        <f>SUMIF($CB$4:$JS$4,BA$4,$CB13:$JS13)</f>
        <v/>
      </c>
      <c r="BB13" s="55">
        <f>SUMIF($CB$4:$JS$4,BB$4,$CB13:$JS13)</f>
        <v/>
      </c>
      <c r="BC13" s="55">
        <f>SUMIF($CB$4:$JS$4,BC$4,$CB13:$JS13)</f>
        <v/>
      </c>
      <c r="BD13" s="55">
        <f>SUMIF($CB$4:$JS$4,BD$4,$CB13:$JS13)</f>
        <v/>
      </c>
      <c r="BE13" s="55">
        <f>SUMIF($CB$4:$JS$4,BE$4,$CB13:$JS13)</f>
        <v/>
      </c>
      <c r="BF13" s="55">
        <f>SUMIF($CB$4:$JS$4,BF$4,$CB13:$JS13)</f>
        <v/>
      </c>
      <c r="BG13" s="55">
        <f>SUMIF($CB$4:$JS$4,BG$4,$CB13:$JS13)</f>
        <v/>
      </c>
      <c r="BH13" s="55">
        <f>SUMIF($CB$4:$JS$4,BH$4,$CB13:$JS13)</f>
        <v/>
      </c>
      <c r="BI13" s="55">
        <f>SUMIF($CB$4:$JS$4,BI$4,$CB13:$JS13)</f>
        <v/>
      </c>
      <c r="BJ13" s="55">
        <f>SUMIF($CB$4:$JS$4,BJ$4,$CB13:$JS13)</f>
        <v/>
      </c>
      <c r="BK13" s="55">
        <f>SUMIF($CB$4:$JS$4,BK$4,$CB13:$JS13)</f>
        <v/>
      </c>
      <c r="BL13" s="55">
        <f>SUMIF($CB$4:$JS$4,BL$4,$CB13:$JS13)</f>
        <v/>
      </c>
      <c r="BM13" s="55">
        <f>SUMIF($CB$4:$JS$4,BM$4,$CB13:$JS13)</f>
        <v/>
      </c>
      <c r="BN13" s="55">
        <f>SUMIF($CB$4:$JS$4,BN$4,$CB13:$JS13)</f>
        <v/>
      </c>
      <c r="BO13" s="55">
        <f>SUMIF($CB$4:$JS$4,BO$4,$CB13:$JS13)</f>
        <v/>
      </c>
      <c r="BP13" s="55">
        <f>SUMIF($CB$4:$JS$4,BP$4,$CB13:$JS13)</f>
        <v/>
      </c>
      <c r="BQ13" s="55">
        <f>SUMIF($CB$4:$JS$4,BQ$4,$CB13:$JS13)</f>
        <v/>
      </c>
      <c r="BR13" s="55">
        <f>SUMIF($CB$4:$JS$4,BR$4,$CB13:$JS13)</f>
        <v/>
      </c>
      <c r="BS13" s="55">
        <f>SUMIF($CB$4:$JS$4,BS$4,$CB13:$JS13)</f>
        <v/>
      </c>
      <c r="BT13" s="55">
        <f>SUMIF($CB$4:$JS$4,BT$4,$CB13:$JS13)</f>
        <v/>
      </c>
      <c r="BU13" s="55">
        <f>SUMIF($CB$4:$JS$4,BU$4,$CB13:$JS13)</f>
        <v/>
      </c>
      <c r="BV13" s="55">
        <f>SUMIF($CB$4:$JS$4,BV$4,$CB13:$JS13)</f>
        <v/>
      </c>
      <c r="BW13" s="55">
        <f>SUMIF($CB$4:$JS$4,BW$4,$CB13:$JS13)</f>
        <v/>
      </c>
      <c r="BX13" s="55">
        <f>SUMIF($CB$4:$JS$4,"&gt;"&amp;'VALOR POR PL'!$P$8,$CB13:$JS13)</f>
        <v/>
      </c>
      <c r="BY13" s="55">
        <f>SUM($CB13:$JS13)</f>
        <v/>
      </c>
      <c r="BZ13" s="50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2">
        <f>'VALOR POR PL'!D20</f>
        <v/>
      </c>
      <c r="B14" s="60" t="inlineStr">
        <is>
          <t>MÃO DE OBRA PRÓPRIA</t>
        </is>
      </c>
      <c r="C14" s="60" t="n"/>
      <c r="D14" s="55">
        <f>SUMIF($CB$4:$JS$4,"&lt;="&amp;D$4,$CB14:$JS14)</f>
        <v/>
      </c>
      <c r="E14" s="55">
        <f>SUMIF($CB$4:$JS$4,E$4,$CB14:$JS14)</f>
        <v/>
      </c>
      <c r="F14" s="55">
        <f>SUMIF($CB$4:$JS$4,F$4,$CB14:$JS14)</f>
        <v/>
      </c>
      <c r="G14" s="55">
        <f>SUMIF($CB$4:$JS$4,G$4,$CB14:$JS14)</f>
        <v/>
      </c>
      <c r="H14" s="55">
        <f>SUMIF($CB$4:$JS$4,H$4,$CB14:$JS14)</f>
        <v/>
      </c>
      <c r="I14" s="55">
        <f>SUMIF($CB$4:$JS$4,I$4,$CB14:$JS14)</f>
        <v/>
      </c>
      <c r="J14" s="55">
        <f>SUMIF($CB$4:$JS$4,J$4,$CB14:$JS14)</f>
        <v/>
      </c>
      <c r="K14" s="55">
        <f>SUMIF($CB$4:$JS$4,K$4,$CB14:$JS14)</f>
        <v/>
      </c>
      <c r="L14" s="55">
        <f>SUMIF($CB$4:$JS$4,L$4,$CB14:$JS14)</f>
        <v/>
      </c>
      <c r="M14" s="55">
        <f>SUMIF($CB$4:$JS$4,M$4,$CB14:$JS14)</f>
        <v/>
      </c>
      <c r="N14" s="55">
        <f>SUMIF($CB$4:$JS$4,N$4,$CB14:$JS14)</f>
        <v/>
      </c>
      <c r="O14" s="55">
        <f>SUMIF($CB$4:$JS$4,O$4,$CB14:$JS14)</f>
        <v/>
      </c>
      <c r="P14" s="55">
        <f>SUMIF($CB$4:$JS$4,P$4,$CB14:$JS14)</f>
        <v/>
      </c>
      <c r="Q14" s="55">
        <f>SUMIF($CB$4:$JS$4,Q$4,$CB14:$JS14)</f>
        <v/>
      </c>
      <c r="R14" s="55">
        <f>SUMIF($CB$4:$JS$4,R$4,$CB14:$JS14)</f>
        <v/>
      </c>
      <c r="S14" s="55">
        <f>SUMIF($CB$4:$JS$4,S$4,$CB14:$JS14)</f>
        <v/>
      </c>
      <c r="T14" s="55">
        <f>SUMIF($CB$4:$JS$4,T$4,$CB14:$JS14)</f>
        <v/>
      </c>
      <c r="U14" s="55">
        <f>SUMIF($CB$4:$JS$4,U$4,$CB14:$JS14)</f>
        <v/>
      </c>
      <c r="V14" s="55">
        <f>SUMIF($CB$4:$JS$4,V$4,$CB14:$JS14)</f>
        <v/>
      </c>
      <c r="W14" s="55">
        <f>SUMIF($CB$4:$JS$4,W$4,$CB14:$JS14)</f>
        <v/>
      </c>
      <c r="X14" s="55">
        <f>SUMIF($CB$4:$JS$4,X$4,$CB14:$JS14)</f>
        <v/>
      </c>
      <c r="Y14" s="55">
        <f>SUMIF($CB$4:$JS$4,Y$4,$CB14:$JS14)</f>
        <v/>
      </c>
      <c r="Z14" s="55">
        <f>SUMIF($CB$4:$JS$4,Z$4,$CB14:$JS14)</f>
        <v/>
      </c>
      <c r="AA14" s="55">
        <f>SUMIF($CB$4:$JS$4,AA$4,$CB14:$JS14)</f>
        <v/>
      </c>
      <c r="AB14" s="55">
        <f>SUMIF($CB$4:$JS$4,AB$4,$CB14:$JS14)</f>
        <v/>
      </c>
      <c r="AC14" s="55">
        <f>SUMIF($CB$4:$JS$4,AC$4,$CB14:$JS14)</f>
        <v/>
      </c>
      <c r="AD14" s="55">
        <f>SUMIF($CB$4:$JS$4,AD$4,$CB14:$JS14)</f>
        <v/>
      </c>
      <c r="AE14" s="55">
        <f>SUMIF($CB$4:$JS$4,AE$4,$CB14:$JS14)</f>
        <v/>
      </c>
      <c r="AF14" s="55">
        <f>SUMIF($CB$4:$JS$4,AF$4,$CB14:$JS14)</f>
        <v/>
      </c>
      <c r="AG14" s="55">
        <f>SUMIF($CB$4:$JS$4,AG$4,$CB14:$JS14)</f>
        <v/>
      </c>
      <c r="AH14" s="55">
        <f>SUMIF($CB$4:$JS$4,AH$4,$CB14:$JS14)</f>
        <v/>
      </c>
      <c r="AI14" s="55">
        <f>SUMIF($CB$4:$JS$4,AI$4,$CB14:$JS14)</f>
        <v/>
      </c>
      <c r="AJ14" s="55">
        <f>SUMIF($CB$4:$JS$4,AJ$4,$CB14:$JS14)</f>
        <v/>
      </c>
      <c r="AK14" s="55">
        <f>SUMIF($CB$4:$JS$4,AK$4,$CB14:$JS14)</f>
        <v/>
      </c>
      <c r="AL14" s="55">
        <f>SUMIF($CB$4:$JS$4,AL$4,$CB14:$JS14)</f>
        <v/>
      </c>
      <c r="AM14" s="55">
        <f>SUMIF($CB$4:$JS$4,AM$4,$CB14:$JS14)</f>
        <v/>
      </c>
      <c r="AN14" s="55">
        <f>SUMIF($CB$4:$JS$4,AN$4,$CB14:$JS14)</f>
        <v/>
      </c>
      <c r="AO14" s="55">
        <f>SUMIF($CB$4:$JS$4,AO$4,$CB14:$JS14)</f>
        <v/>
      </c>
      <c r="AP14" s="55">
        <f>SUMIF($CB$4:$JS$4,AP$4,$CB14:$JS14)</f>
        <v/>
      </c>
      <c r="AQ14" s="55">
        <f>SUMIF($CB$4:$JS$4,AQ$4,$CB14:$JS14)</f>
        <v/>
      </c>
      <c r="AR14" s="55">
        <f>SUMIF($CB$4:$JS$4,AR$4,$CB14:$JS14)</f>
        <v/>
      </c>
      <c r="AS14" s="55">
        <f>SUMIF($CB$4:$JS$4,AS$4,$CB14:$JS14)</f>
        <v/>
      </c>
      <c r="AT14" s="55">
        <f>SUMIF($CB$4:$JS$4,AT$4,$CB14:$JS14)</f>
        <v/>
      </c>
      <c r="AU14" s="55">
        <f>SUMIF($CB$4:$JS$4,AU$4,$CB14:$JS14)</f>
        <v/>
      </c>
      <c r="AV14" s="55">
        <f>SUMIF($CB$4:$JS$4,AV$4,$CB14:$JS14)</f>
        <v/>
      </c>
      <c r="AW14" s="55">
        <f>SUMIF($CB$4:$JS$4,AW$4,$CB14:$JS14)</f>
        <v/>
      </c>
      <c r="AX14" s="55">
        <f>SUMIF($CB$4:$JS$4,AX$4,$CB14:$JS14)</f>
        <v/>
      </c>
      <c r="AY14" s="55">
        <f>SUMIF($CB$4:$JS$4,AY$4,$CB14:$JS14)</f>
        <v/>
      </c>
      <c r="AZ14" s="55">
        <f>SUMIF($CB$4:$JS$4,AZ$4,$CB14:$JS14)</f>
        <v/>
      </c>
      <c r="BA14" s="55">
        <f>SUMIF($CB$4:$JS$4,BA$4,$CB14:$JS14)</f>
        <v/>
      </c>
      <c r="BB14" s="55">
        <f>SUMIF($CB$4:$JS$4,BB$4,$CB14:$JS14)</f>
        <v/>
      </c>
      <c r="BC14" s="55">
        <f>SUMIF($CB$4:$JS$4,BC$4,$CB14:$JS14)</f>
        <v/>
      </c>
      <c r="BD14" s="55">
        <f>SUMIF($CB$4:$JS$4,BD$4,$CB14:$JS14)</f>
        <v/>
      </c>
      <c r="BE14" s="55">
        <f>SUMIF($CB$4:$JS$4,BE$4,$CB14:$JS14)</f>
        <v/>
      </c>
      <c r="BF14" s="55">
        <f>SUMIF($CB$4:$JS$4,BF$4,$CB14:$JS14)</f>
        <v/>
      </c>
      <c r="BG14" s="55">
        <f>SUMIF($CB$4:$JS$4,BG$4,$CB14:$JS14)</f>
        <v/>
      </c>
      <c r="BH14" s="55">
        <f>SUMIF($CB$4:$JS$4,BH$4,$CB14:$JS14)</f>
        <v/>
      </c>
      <c r="BI14" s="55">
        <f>SUMIF($CB$4:$JS$4,BI$4,$CB14:$JS14)</f>
        <v/>
      </c>
      <c r="BJ14" s="55">
        <f>SUMIF($CB$4:$JS$4,BJ$4,$CB14:$JS14)</f>
        <v/>
      </c>
      <c r="BK14" s="55">
        <f>SUMIF($CB$4:$JS$4,BK$4,$CB14:$JS14)</f>
        <v/>
      </c>
      <c r="BL14" s="55">
        <f>SUMIF($CB$4:$JS$4,BL$4,$CB14:$JS14)</f>
        <v/>
      </c>
      <c r="BM14" s="55">
        <f>SUMIF($CB$4:$JS$4,BM$4,$CB14:$JS14)</f>
        <v/>
      </c>
      <c r="BN14" s="55">
        <f>SUMIF($CB$4:$JS$4,BN$4,$CB14:$JS14)</f>
        <v/>
      </c>
      <c r="BO14" s="55">
        <f>SUMIF($CB$4:$JS$4,BO$4,$CB14:$JS14)</f>
        <v/>
      </c>
      <c r="BP14" s="55">
        <f>SUMIF($CB$4:$JS$4,BP$4,$CB14:$JS14)</f>
        <v/>
      </c>
      <c r="BQ14" s="55">
        <f>SUMIF($CB$4:$JS$4,BQ$4,$CB14:$JS14)</f>
        <v/>
      </c>
      <c r="BR14" s="55">
        <f>SUMIF($CB$4:$JS$4,BR$4,$CB14:$JS14)</f>
        <v/>
      </c>
      <c r="BS14" s="55">
        <f>SUMIF($CB$4:$JS$4,BS$4,$CB14:$JS14)</f>
        <v/>
      </c>
      <c r="BT14" s="55">
        <f>SUMIF($CB$4:$JS$4,BT$4,$CB14:$JS14)</f>
        <v/>
      </c>
      <c r="BU14" s="55">
        <f>SUMIF($CB$4:$JS$4,BU$4,$CB14:$JS14)</f>
        <v/>
      </c>
      <c r="BV14" s="55">
        <f>SUMIF($CB$4:$JS$4,BV$4,$CB14:$JS14)</f>
        <v/>
      </c>
      <c r="BW14" s="55">
        <f>SUMIF($CB$4:$JS$4,BW$4,$CB14:$JS14)</f>
        <v/>
      </c>
      <c r="BX14" s="55">
        <f>SUMIF($CB$4:$JS$4,"&gt;"&amp;'VALOR POR PL'!$P$8,$CB14:$JS14)</f>
        <v/>
      </c>
      <c r="BY14" s="55">
        <f>SUM($CB14:$JS14)</f>
        <v/>
      </c>
      <c r="BZ14" s="50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2">
        <f>'VALOR POR PL'!D21</f>
        <v/>
      </c>
      <c r="B15" s="60" t="inlineStr">
        <is>
          <t>EQUIPAMENTOS E FERRAMENTAS</t>
        </is>
      </c>
      <c r="C15" s="60" t="n"/>
      <c r="D15" s="55">
        <f>SUMIF($CB$4:$JS$4,"&lt;="&amp;D$4,$CB15:$JS15)</f>
        <v/>
      </c>
      <c r="E15" s="55">
        <f>SUMIF($CB$4:$JS$4,E$4,$CB15:$JS15)</f>
        <v/>
      </c>
      <c r="F15" s="55">
        <f>SUMIF($CB$4:$JS$4,F$4,$CB15:$JS15)</f>
        <v/>
      </c>
      <c r="G15" s="55">
        <f>SUMIF($CB$4:$JS$4,G$4,$CB15:$JS15)</f>
        <v/>
      </c>
      <c r="H15" s="55">
        <f>SUMIF($CB$4:$JS$4,H$4,$CB15:$JS15)</f>
        <v/>
      </c>
      <c r="I15" s="55">
        <f>SUMIF($CB$4:$JS$4,I$4,$CB15:$JS15)</f>
        <v/>
      </c>
      <c r="J15" s="55">
        <f>SUMIF($CB$4:$JS$4,J$4,$CB15:$JS15)</f>
        <v/>
      </c>
      <c r="K15" s="55">
        <f>SUMIF($CB$4:$JS$4,K$4,$CB15:$JS15)</f>
        <v/>
      </c>
      <c r="L15" s="55">
        <f>SUMIF($CB$4:$JS$4,L$4,$CB15:$JS15)</f>
        <v/>
      </c>
      <c r="M15" s="55">
        <f>SUMIF($CB$4:$JS$4,M$4,$CB15:$JS15)</f>
        <v/>
      </c>
      <c r="N15" s="55">
        <f>SUMIF($CB$4:$JS$4,N$4,$CB15:$JS15)</f>
        <v/>
      </c>
      <c r="O15" s="55">
        <f>SUMIF($CB$4:$JS$4,O$4,$CB15:$JS15)</f>
        <v/>
      </c>
      <c r="P15" s="55">
        <f>SUMIF($CB$4:$JS$4,P$4,$CB15:$JS15)</f>
        <v/>
      </c>
      <c r="Q15" s="55">
        <f>SUMIF($CB$4:$JS$4,Q$4,$CB15:$JS15)</f>
        <v/>
      </c>
      <c r="R15" s="55">
        <f>SUMIF($CB$4:$JS$4,R$4,$CB15:$JS15)</f>
        <v/>
      </c>
      <c r="S15" s="55">
        <f>SUMIF($CB$4:$JS$4,S$4,$CB15:$JS15)</f>
        <v/>
      </c>
      <c r="T15" s="55">
        <f>SUMIF($CB$4:$JS$4,T$4,$CB15:$JS15)</f>
        <v/>
      </c>
      <c r="U15" s="55">
        <f>SUMIF($CB$4:$JS$4,U$4,$CB15:$JS15)</f>
        <v/>
      </c>
      <c r="V15" s="55">
        <f>SUMIF($CB$4:$JS$4,V$4,$CB15:$JS15)</f>
        <v/>
      </c>
      <c r="W15" s="55">
        <f>SUMIF($CB$4:$JS$4,W$4,$CB15:$JS15)</f>
        <v/>
      </c>
      <c r="X15" s="55">
        <f>SUMIF($CB$4:$JS$4,X$4,$CB15:$JS15)</f>
        <v/>
      </c>
      <c r="Y15" s="55">
        <f>SUMIF($CB$4:$JS$4,Y$4,$CB15:$JS15)</f>
        <v/>
      </c>
      <c r="Z15" s="55">
        <f>SUMIF($CB$4:$JS$4,Z$4,$CB15:$JS15)</f>
        <v/>
      </c>
      <c r="AA15" s="55">
        <f>SUMIF($CB$4:$JS$4,AA$4,$CB15:$JS15)</f>
        <v/>
      </c>
      <c r="AB15" s="55">
        <f>SUMIF($CB$4:$JS$4,AB$4,$CB15:$JS15)</f>
        <v/>
      </c>
      <c r="AC15" s="55">
        <f>SUMIF($CB$4:$JS$4,AC$4,$CB15:$JS15)</f>
        <v/>
      </c>
      <c r="AD15" s="55">
        <f>SUMIF($CB$4:$JS$4,AD$4,$CB15:$JS15)</f>
        <v/>
      </c>
      <c r="AE15" s="55">
        <f>SUMIF($CB$4:$JS$4,AE$4,$CB15:$JS15)</f>
        <v/>
      </c>
      <c r="AF15" s="55">
        <f>SUMIF($CB$4:$JS$4,AF$4,$CB15:$JS15)</f>
        <v/>
      </c>
      <c r="AG15" s="55">
        <f>SUMIF($CB$4:$JS$4,AG$4,$CB15:$JS15)</f>
        <v/>
      </c>
      <c r="AH15" s="55">
        <f>SUMIF($CB$4:$JS$4,AH$4,$CB15:$JS15)</f>
        <v/>
      </c>
      <c r="AI15" s="55">
        <f>SUMIF($CB$4:$JS$4,AI$4,$CB15:$JS15)</f>
        <v/>
      </c>
      <c r="AJ15" s="55">
        <f>SUMIF($CB$4:$JS$4,AJ$4,$CB15:$JS15)</f>
        <v/>
      </c>
      <c r="AK15" s="55">
        <f>SUMIF($CB$4:$JS$4,AK$4,$CB15:$JS15)</f>
        <v/>
      </c>
      <c r="AL15" s="55">
        <f>SUMIF($CB$4:$JS$4,AL$4,$CB15:$JS15)</f>
        <v/>
      </c>
      <c r="AM15" s="55">
        <f>SUMIF($CB$4:$JS$4,AM$4,$CB15:$JS15)</f>
        <v/>
      </c>
      <c r="AN15" s="55">
        <f>SUMIF($CB$4:$JS$4,AN$4,$CB15:$JS15)</f>
        <v/>
      </c>
      <c r="AO15" s="55">
        <f>SUMIF($CB$4:$JS$4,AO$4,$CB15:$JS15)</f>
        <v/>
      </c>
      <c r="AP15" s="55">
        <f>SUMIF($CB$4:$JS$4,AP$4,$CB15:$JS15)</f>
        <v/>
      </c>
      <c r="AQ15" s="55">
        <f>SUMIF($CB$4:$JS$4,AQ$4,$CB15:$JS15)</f>
        <v/>
      </c>
      <c r="AR15" s="55">
        <f>SUMIF($CB$4:$JS$4,AR$4,$CB15:$JS15)</f>
        <v/>
      </c>
      <c r="AS15" s="55">
        <f>SUMIF($CB$4:$JS$4,AS$4,$CB15:$JS15)</f>
        <v/>
      </c>
      <c r="AT15" s="55">
        <f>SUMIF($CB$4:$JS$4,AT$4,$CB15:$JS15)</f>
        <v/>
      </c>
      <c r="AU15" s="55">
        <f>SUMIF($CB$4:$JS$4,AU$4,$CB15:$JS15)</f>
        <v/>
      </c>
      <c r="AV15" s="55">
        <f>SUMIF($CB$4:$JS$4,AV$4,$CB15:$JS15)</f>
        <v/>
      </c>
      <c r="AW15" s="55">
        <f>SUMIF($CB$4:$JS$4,AW$4,$CB15:$JS15)</f>
        <v/>
      </c>
      <c r="AX15" s="55">
        <f>SUMIF($CB$4:$JS$4,AX$4,$CB15:$JS15)</f>
        <v/>
      </c>
      <c r="AY15" s="55">
        <f>SUMIF($CB$4:$JS$4,AY$4,$CB15:$JS15)</f>
        <v/>
      </c>
      <c r="AZ15" s="55">
        <f>SUMIF($CB$4:$JS$4,AZ$4,$CB15:$JS15)</f>
        <v/>
      </c>
      <c r="BA15" s="55">
        <f>SUMIF($CB$4:$JS$4,BA$4,$CB15:$JS15)</f>
        <v/>
      </c>
      <c r="BB15" s="55">
        <f>SUMIF($CB$4:$JS$4,BB$4,$CB15:$JS15)</f>
        <v/>
      </c>
      <c r="BC15" s="55">
        <f>SUMIF($CB$4:$JS$4,BC$4,$CB15:$JS15)</f>
        <v/>
      </c>
      <c r="BD15" s="55">
        <f>SUMIF($CB$4:$JS$4,BD$4,$CB15:$JS15)</f>
        <v/>
      </c>
      <c r="BE15" s="55">
        <f>SUMIF($CB$4:$JS$4,BE$4,$CB15:$JS15)</f>
        <v/>
      </c>
      <c r="BF15" s="55">
        <f>SUMIF($CB$4:$JS$4,BF$4,$CB15:$JS15)</f>
        <v/>
      </c>
      <c r="BG15" s="55">
        <f>SUMIF($CB$4:$JS$4,BG$4,$CB15:$JS15)</f>
        <v/>
      </c>
      <c r="BH15" s="55">
        <f>SUMIF($CB$4:$JS$4,BH$4,$CB15:$JS15)</f>
        <v/>
      </c>
      <c r="BI15" s="55">
        <f>SUMIF($CB$4:$JS$4,BI$4,$CB15:$JS15)</f>
        <v/>
      </c>
      <c r="BJ15" s="55">
        <f>SUMIF($CB$4:$JS$4,BJ$4,$CB15:$JS15)</f>
        <v/>
      </c>
      <c r="BK15" s="55">
        <f>SUMIF($CB$4:$JS$4,BK$4,$CB15:$JS15)</f>
        <v/>
      </c>
      <c r="BL15" s="55">
        <f>SUMIF($CB$4:$JS$4,BL$4,$CB15:$JS15)</f>
        <v/>
      </c>
      <c r="BM15" s="55">
        <f>SUMIF($CB$4:$JS$4,BM$4,$CB15:$JS15)</f>
        <v/>
      </c>
      <c r="BN15" s="55">
        <f>SUMIF($CB$4:$JS$4,BN$4,$CB15:$JS15)</f>
        <v/>
      </c>
      <c r="BO15" s="55">
        <f>SUMIF($CB$4:$JS$4,BO$4,$CB15:$JS15)</f>
        <v/>
      </c>
      <c r="BP15" s="55">
        <f>SUMIF($CB$4:$JS$4,BP$4,$CB15:$JS15)</f>
        <v/>
      </c>
      <c r="BQ15" s="55">
        <f>SUMIF($CB$4:$JS$4,BQ$4,$CB15:$JS15)</f>
        <v/>
      </c>
      <c r="BR15" s="55">
        <f>SUMIF($CB$4:$JS$4,BR$4,$CB15:$JS15)</f>
        <v/>
      </c>
      <c r="BS15" s="55">
        <f>SUMIF($CB$4:$JS$4,BS$4,$CB15:$JS15)</f>
        <v/>
      </c>
      <c r="BT15" s="55">
        <f>SUMIF($CB$4:$JS$4,BT$4,$CB15:$JS15)</f>
        <v/>
      </c>
      <c r="BU15" s="55">
        <f>SUMIF($CB$4:$JS$4,BU$4,$CB15:$JS15)</f>
        <v/>
      </c>
      <c r="BV15" s="55">
        <f>SUMIF($CB$4:$JS$4,BV$4,$CB15:$JS15)</f>
        <v/>
      </c>
      <c r="BW15" s="55">
        <f>SUMIF($CB$4:$JS$4,BW$4,$CB15:$JS15)</f>
        <v/>
      </c>
      <c r="BX15" s="55">
        <f>SUMIF($CB$4:$JS$4,"&gt;"&amp;'VALOR POR PL'!$P$8,$CB15:$JS15)</f>
        <v/>
      </c>
      <c r="BY15" s="55">
        <f>SUM($CB15:$JS15)</f>
        <v/>
      </c>
      <c r="BZ15" s="50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2">
        <f>'VALOR POR PL'!D22</f>
        <v/>
      </c>
      <c r="B16" s="60" t="inlineStr">
        <is>
          <t>SERVIÇOS INICIAIS</t>
        </is>
      </c>
      <c r="C16" s="60" t="n"/>
      <c r="D16" s="55">
        <f>SUMIF($CB$4:$JS$4,"&lt;="&amp;D$4,$CB16:$JS16)</f>
        <v/>
      </c>
      <c r="E16" s="55">
        <f>SUMIF($CB$4:$JS$4,E$4,$CB16:$JS16)</f>
        <v/>
      </c>
      <c r="F16" s="55">
        <f>SUMIF($CB$4:$JS$4,F$4,$CB16:$JS16)</f>
        <v/>
      </c>
      <c r="G16" s="55">
        <f>SUMIF($CB$4:$JS$4,G$4,$CB16:$JS16)</f>
        <v/>
      </c>
      <c r="H16" s="55">
        <f>SUMIF($CB$4:$JS$4,H$4,$CB16:$JS16)</f>
        <v/>
      </c>
      <c r="I16" s="55">
        <f>SUMIF($CB$4:$JS$4,I$4,$CB16:$JS16)</f>
        <v/>
      </c>
      <c r="J16" s="55">
        <f>SUMIF($CB$4:$JS$4,J$4,$CB16:$JS16)</f>
        <v/>
      </c>
      <c r="K16" s="55">
        <f>SUMIF($CB$4:$JS$4,K$4,$CB16:$JS16)</f>
        <v/>
      </c>
      <c r="L16" s="55">
        <f>SUMIF($CB$4:$JS$4,L$4,$CB16:$JS16)</f>
        <v/>
      </c>
      <c r="M16" s="55">
        <f>SUMIF($CB$4:$JS$4,M$4,$CB16:$JS16)</f>
        <v/>
      </c>
      <c r="N16" s="55">
        <f>SUMIF($CB$4:$JS$4,N$4,$CB16:$JS16)</f>
        <v/>
      </c>
      <c r="O16" s="55">
        <f>SUMIF($CB$4:$JS$4,O$4,$CB16:$JS16)</f>
        <v/>
      </c>
      <c r="P16" s="55">
        <f>SUMIF($CB$4:$JS$4,P$4,$CB16:$JS16)</f>
        <v/>
      </c>
      <c r="Q16" s="55">
        <f>SUMIF($CB$4:$JS$4,Q$4,$CB16:$JS16)</f>
        <v/>
      </c>
      <c r="R16" s="55">
        <f>SUMIF($CB$4:$JS$4,R$4,$CB16:$JS16)</f>
        <v/>
      </c>
      <c r="S16" s="55">
        <f>SUMIF($CB$4:$JS$4,S$4,$CB16:$JS16)</f>
        <v/>
      </c>
      <c r="T16" s="55">
        <f>SUMIF($CB$4:$JS$4,T$4,$CB16:$JS16)</f>
        <v/>
      </c>
      <c r="U16" s="55">
        <f>SUMIF($CB$4:$JS$4,U$4,$CB16:$JS16)</f>
        <v/>
      </c>
      <c r="V16" s="55">
        <f>SUMIF($CB$4:$JS$4,V$4,$CB16:$JS16)</f>
        <v/>
      </c>
      <c r="W16" s="55">
        <f>SUMIF($CB$4:$JS$4,W$4,$CB16:$JS16)</f>
        <v/>
      </c>
      <c r="X16" s="55">
        <f>SUMIF($CB$4:$JS$4,X$4,$CB16:$JS16)</f>
        <v/>
      </c>
      <c r="Y16" s="55">
        <f>SUMIF($CB$4:$JS$4,Y$4,$CB16:$JS16)</f>
        <v/>
      </c>
      <c r="Z16" s="55">
        <f>SUMIF($CB$4:$JS$4,Z$4,$CB16:$JS16)</f>
        <v/>
      </c>
      <c r="AA16" s="55">
        <f>SUMIF($CB$4:$JS$4,AA$4,$CB16:$JS16)</f>
        <v/>
      </c>
      <c r="AB16" s="55">
        <f>SUMIF($CB$4:$JS$4,AB$4,$CB16:$JS16)</f>
        <v/>
      </c>
      <c r="AC16" s="55">
        <f>SUMIF($CB$4:$JS$4,AC$4,$CB16:$JS16)</f>
        <v/>
      </c>
      <c r="AD16" s="55">
        <f>SUMIF($CB$4:$JS$4,AD$4,$CB16:$JS16)</f>
        <v/>
      </c>
      <c r="AE16" s="55">
        <f>SUMIF($CB$4:$JS$4,AE$4,$CB16:$JS16)</f>
        <v/>
      </c>
      <c r="AF16" s="55">
        <f>SUMIF($CB$4:$JS$4,AF$4,$CB16:$JS16)</f>
        <v/>
      </c>
      <c r="AG16" s="55">
        <f>SUMIF($CB$4:$JS$4,AG$4,$CB16:$JS16)</f>
        <v/>
      </c>
      <c r="AH16" s="55">
        <f>SUMIF($CB$4:$JS$4,AH$4,$CB16:$JS16)</f>
        <v/>
      </c>
      <c r="AI16" s="55">
        <f>SUMIF($CB$4:$JS$4,AI$4,$CB16:$JS16)</f>
        <v/>
      </c>
      <c r="AJ16" s="55">
        <f>SUMIF($CB$4:$JS$4,AJ$4,$CB16:$JS16)</f>
        <v/>
      </c>
      <c r="AK16" s="55">
        <f>SUMIF($CB$4:$JS$4,AK$4,$CB16:$JS16)</f>
        <v/>
      </c>
      <c r="AL16" s="55">
        <f>SUMIF($CB$4:$JS$4,AL$4,$CB16:$JS16)</f>
        <v/>
      </c>
      <c r="AM16" s="55">
        <f>SUMIF($CB$4:$JS$4,AM$4,$CB16:$JS16)</f>
        <v/>
      </c>
      <c r="AN16" s="55">
        <f>SUMIF($CB$4:$JS$4,AN$4,$CB16:$JS16)</f>
        <v/>
      </c>
      <c r="AO16" s="55">
        <f>SUMIF($CB$4:$JS$4,AO$4,$CB16:$JS16)</f>
        <v/>
      </c>
      <c r="AP16" s="55">
        <f>SUMIF($CB$4:$JS$4,AP$4,$CB16:$JS16)</f>
        <v/>
      </c>
      <c r="AQ16" s="55">
        <f>SUMIF($CB$4:$JS$4,AQ$4,$CB16:$JS16)</f>
        <v/>
      </c>
      <c r="AR16" s="55">
        <f>SUMIF($CB$4:$JS$4,AR$4,$CB16:$JS16)</f>
        <v/>
      </c>
      <c r="AS16" s="55">
        <f>SUMIF($CB$4:$JS$4,AS$4,$CB16:$JS16)</f>
        <v/>
      </c>
      <c r="AT16" s="55">
        <f>SUMIF($CB$4:$JS$4,AT$4,$CB16:$JS16)</f>
        <v/>
      </c>
      <c r="AU16" s="55">
        <f>SUMIF($CB$4:$JS$4,AU$4,$CB16:$JS16)</f>
        <v/>
      </c>
      <c r="AV16" s="55">
        <f>SUMIF($CB$4:$JS$4,AV$4,$CB16:$JS16)</f>
        <v/>
      </c>
      <c r="AW16" s="55">
        <f>SUMIF($CB$4:$JS$4,AW$4,$CB16:$JS16)</f>
        <v/>
      </c>
      <c r="AX16" s="55">
        <f>SUMIF($CB$4:$JS$4,AX$4,$CB16:$JS16)</f>
        <v/>
      </c>
      <c r="AY16" s="55">
        <f>SUMIF($CB$4:$JS$4,AY$4,$CB16:$JS16)</f>
        <v/>
      </c>
      <c r="AZ16" s="55">
        <f>SUMIF($CB$4:$JS$4,AZ$4,$CB16:$JS16)</f>
        <v/>
      </c>
      <c r="BA16" s="55">
        <f>SUMIF($CB$4:$JS$4,BA$4,$CB16:$JS16)</f>
        <v/>
      </c>
      <c r="BB16" s="55">
        <f>SUMIF($CB$4:$JS$4,BB$4,$CB16:$JS16)</f>
        <v/>
      </c>
      <c r="BC16" s="55">
        <f>SUMIF($CB$4:$JS$4,BC$4,$CB16:$JS16)</f>
        <v/>
      </c>
      <c r="BD16" s="55">
        <f>SUMIF($CB$4:$JS$4,BD$4,$CB16:$JS16)</f>
        <v/>
      </c>
      <c r="BE16" s="55">
        <f>SUMIF($CB$4:$JS$4,BE$4,$CB16:$JS16)</f>
        <v/>
      </c>
      <c r="BF16" s="55">
        <f>SUMIF($CB$4:$JS$4,BF$4,$CB16:$JS16)</f>
        <v/>
      </c>
      <c r="BG16" s="55">
        <f>SUMIF($CB$4:$JS$4,BG$4,$CB16:$JS16)</f>
        <v/>
      </c>
      <c r="BH16" s="55">
        <f>SUMIF($CB$4:$JS$4,BH$4,$CB16:$JS16)</f>
        <v/>
      </c>
      <c r="BI16" s="55">
        <f>SUMIF($CB$4:$JS$4,BI$4,$CB16:$JS16)</f>
        <v/>
      </c>
      <c r="BJ16" s="55">
        <f>SUMIF($CB$4:$JS$4,BJ$4,$CB16:$JS16)</f>
        <v/>
      </c>
      <c r="BK16" s="55">
        <f>SUMIF($CB$4:$JS$4,BK$4,$CB16:$JS16)</f>
        <v/>
      </c>
      <c r="BL16" s="55">
        <f>SUMIF($CB$4:$JS$4,BL$4,$CB16:$JS16)</f>
        <v/>
      </c>
      <c r="BM16" s="55">
        <f>SUMIF($CB$4:$JS$4,BM$4,$CB16:$JS16)</f>
        <v/>
      </c>
      <c r="BN16" s="55">
        <f>SUMIF($CB$4:$JS$4,BN$4,$CB16:$JS16)</f>
        <v/>
      </c>
      <c r="BO16" s="55">
        <f>SUMIF($CB$4:$JS$4,BO$4,$CB16:$JS16)</f>
        <v/>
      </c>
      <c r="BP16" s="55">
        <f>SUMIF($CB$4:$JS$4,BP$4,$CB16:$JS16)</f>
        <v/>
      </c>
      <c r="BQ16" s="55">
        <f>SUMIF($CB$4:$JS$4,BQ$4,$CB16:$JS16)</f>
        <v/>
      </c>
      <c r="BR16" s="55">
        <f>SUMIF($CB$4:$JS$4,BR$4,$CB16:$JS16)</f>
        <v/>
      </c>
      <c r="BS16" s="55">
        <f>SUMIF($CB$4:$JS$4,BS$4,$CB16:$JS16)</f>
        <v/>
      </c>
      <c r="BT16" s="55">
        <f>SUMIF($CB$4:$JS$4,BT$4,$CB16:$JS16)</f>
        <v/>
      </c>
      <c r="BU16" s="55">
        <f>SUMIF($CB$4:$JS$4,BU$4,$CB16:$JS16)</f>
        <v/>
      </c>
      <c r="BV16" s="55">
        <f>SUMIF($CB$4:$JS$4,BV$4,$CB16:$JS16)</f>
        <v/>
      </c>
      <c r="BW16" s="55">
        <f>SUMIF($CB$4:$JS$4,BW$4,$CB16:$JS16)</f>
        <v/>
      </c>
      <c r="BX16" s="55">
        <f>SUMIF($CB$4:$JS$4,"&gt;"&amp;'VALOR POR PL'!$P$8,$CB16:$JS16)</f>
        <v/>
      </c>
      <c r="BY16" s="55">
        <f>SUM($CB16:$JS16)</f>
        <v/>
      </c>
      <c r="BZ16" s="50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2">
        <f>'VALOR POR PL'!D23</f>
        <v/>
      </c>
      <c r="B17" s="60" t="inlineStr">
        <is>
          <t>CONTENÇÃO</t>
        </is>
      </c>
      <c r="C17" s="60" t="n"/>
      <c r="D17" s="55">
        <f>SUMIF($CB$4:$JS$4,"&lt;="&amp;D$4,$CB17:$JS17)</f>
        <v/>
      </c>
      <c r="E17" s="55">
        <f>SUMIF($CB$4:$JS$4,E$4,$CB17:$JS17)</f>
        <v/>
      </c>
      <c r="F17" s="55">
        <f>SUMIF($CB$4:$JS$4,F$4,$CB17:$JS17)</f>
        <v/>
      </c>
      <c r="G17" s="55">
        <f>SUMIF($CB$4:$JS$4,G$4,$CB17:$JS17)</f>
        <v/>
      </c>
      <c r="H17" s="55">
        <f>SUMIF($CB$4:$JS$4,H$4,$CB17:$JS17)</f>
        <v/>
      </c>
      <c r="I17" s="55">
        <f>SUMIF($CB$4:$JS$4,I$4,$CB17:$JS17)</f>
        <v/>
      </c>
      <c r="J17" s="55">
        <f>SUMIF($CB$4:$JS$4,J$4,$CB17:$JS17)</f>
        <v/>
      </c>
      <c r="K17" s="55">
        <f>SUMIF($CB$4:$JS$4,K$4,$CB17:$JS17)</f>
        <v/>
      </c>
      <c r="L17" s="55">
        <f>SUMIF($CB$4:$JS$4,L$4,$CB17:$JS17)</f>
        <v/>
      </c>
      <c r="M17" s="55">
        <f>SUMIF($CB$4:$JS$4,M$4,$CB17:$JS17)</f>
        <v/>
      </c>
      <c r="N17" s="55">
        <f>SUMIF($CB$4:$JS$4,N$4,$CB17:$JS17)</f>
        <v/>
      </c>
      <c r="O17" s="55">
        <f>SUMIF($CB$4:$JS$4,O$4,$CB17:$JS17)</f>
        <v/>
      </c>
      <c r="P17" s="55">
        <f>SUMIF($CB$4:$JS$4,P$4,$CB17:$JS17)</f>
        <v/>
      </c>
      <c r="Q17" s="55">
        <f>SUMIF($CB$4:$JS$4,Q$4,$CB17:$JS17)</f>
        <v/>
      </c>
      <c r="R17" s="55">
        <f>SUMIF($CB$4:$JS$4,R$4,$CB17:$JS17)</f>
        <v/>
      </c>
      <c r="S17" s="55">
        <f>SUMIF($CB$4:$JS$4,S$4,$CB17:$JS17)</f>
        <v/>
      </c>
      <c r="T17" s="55">
        <f>SUMIF($CB$4:$JS$4,T$4,$CB17:$JS17)</f>
        <v/>
      </c>
      <c r="U17" s="55">
        <f>SUMIF($CB$4:$JS$4,U$4,$CB17:$JS17)</f>
        <v/>
      </c>
      <c r="V17" s="55">
        <f>SUMIF($CB$4:$JS$4,V$4,$CB17:$JS17)</f>
        <v/>
      </c>
      <c r="W17" s="55">
        <f>SUMIF($CB$4:$JS$4,W$4,$CB17:$JS17)</f>
        <v/>
      </c>
      <c r="X17" s="55">
        <f>SUMIF($CB$4:$JS$4,X$4,$CB17:$JS17)</f>
        <v/>
      </c>
      <c r="Y17" s="55">
        <f>SUMIF($CB$4:$JS$4,Y$4,$CB17:$JS17)</f>
        <v/>
      </c>
      <c r="Z17" s="55">
        <f>SUMIF($CB$4:$JS$4,Z$4,$CB17:$JS17)</f>
        <v/>
      </c>
      <c r="AA17" s="55">
        <f>SUMIF($CB$4:$JS$4,AA$4,$CB17:$JS17)</f>
        <v/>
      </c>
      <c r="AB17" s="55">
        <f>SUMIF($CB$4:$JS$4,AB$4,$CB17:$JS17)</f>
        <v/>
      </c>
      <c r="AC17" s="55">
        <f>SUMIF($CB$4:$JS$4,AC$4,$CB17:$JS17)</f>
        <v/>
      </c>
      <c r="AD17" s="55">
        <f>SUMIF($CB$4:$JS$4,AD$4,$CB17:$JS17)</f>
        <v/>
      </c>
      <c r="AE17" s="55">
        <f>SUMIF($CB$4:$JS$4,AE$4,$CB17:$JS17)</f>
        <v/>
      </c>
      <c r="AF17" s="55">
        <f>SUMIF($CB$4:$JS$4,AF$4,$CB17:$JS17)</f>
        <v/>
      </c>
      <c r="AG17" s="55">
        <f>SUMIF($CB$4:$JS$4,AG$4,$CB17:$JS17)</f>
        <v/>
      </c>
      <c r="AH17" s="55">
        <f>SUMIF($CB$4:$JS$4,AH$4,$CB17:$JS17)</f>
        <v/>
      </c>
      <c r="AI17" s="55">
        <f>SUMIF($CB$4:$JS$4,AI$4,$CB17:$JS17)</f>
        <v/>
      </c>
      <c r="AJ17" s="55">
        <f>SUMIF($CB$4:$JS$4,AJ$4,$CB17:$JS17)</f>
        <v/>
      </c>
      <c r="AK17" s="55">
        <f>SUMIF($CB$4:$JS$4,AK$4,$CB17:$JS17)</f>
        <v/>
      </c>
      <c r="AL17" s="55">
        <f>SUMIF($CB$4:$JS$4,AL$4,$CB17:$JS17)</f>
        <v/>
      </c>
      <c r="AM17" s="55">
        <f>SUMIF($CB$4:$JS$4,AM$4,$CB17:$JS17)</f>
        <v/>
      </c>
      <c r="AN17" s="55">
        <f>SUMIF($CB$4:$JS$4,AN$4,$CB17:$JS17)</f>
        <v/>
      </c>
      <c r="AO17" s="55">
        <f>SUMIF($CB$4:$JS$4,AO$4,$CB17:$JS17)</f>
        <v/>
      </c>
      <c r="AP17" s="55">
        <f>SUMIF($CB$4:$JS$4,AP$4,$CB17:$JS17)</f>
        <v/>
      </c>
      <c r="AQ17" s="55">
        <f>SUMIF($CB$4:$JS$4,AQ$4,$CB17:$JS17)</f>
        <v/>
      </c>
      <c r="AR17" s="55">
        <f>SUMIF($CB$4:$JS$4,AR$4,$CB17:$JS17)</f>
        <v/>
      </c>
      <c r="AS17" s="55">
        <f>SUMIF($CB$4:$JS$4,AS$4,$CB17:$JS17)</f>
        <v/>
      </c>
      <c r="AT17" s="55">
        <f>SUMIF($CB$4:$JS$4,AT$4,$CB17:$JS17)</f>
        <v/>
      </c>
      <c r="AU17" s="55">
        <f>SUMIF($CB$4:$JS$4,AU$4,$CB17:$JS17)</f>
        <v/>
      </c>
      <c r="AV17" s="55">
        <f>SUMIF($CB$4:$JS$4,AV$4,$CB17:$JS17)</f>
        <v/>
      </c>
      <c r="AW17" s="55">
        <f>SUMIF($CB$4:$JS$4,AW$4,$CB17:$JS17)</f>
        <v/>
      </c>
      <c r="AX17" s="55">
        <f>SUMIF($CB$4:$JS$4,AX$4,$CB17:$JS17)</f>
        <v/>
      </c>
      <c r="AY17" s="55">
        <f>SUMIF($CB$4:$JS$4,AY$4,$CB17:$JS17)</f>
        <v/>
      </c>
      <c r="AZ17" s="55">
        <f>SUMIF($CB$4:$JS$4,AZ$4,$CB17:$JS17)</f>
        <v/>
      </c>
      <c r="BA17" s="55">
        <f>SUMIF($CB$4:$JS$4,BA$4,$CB17:$JS17)</f>
        <v/>
      </c>
      <c r="BB17" s="55">
        <f>SUMIF($CB$4:$JS$4,BB$4,$CB17:$JS17)</f>
        <v/>
      </c>
      <c r="BC17" s="55">
        <f>SUMIF($CB$4:$JS$4,BC$4,$CB17:$JS17)</f>
        <v/>
      </c>
      <c r="BD17" s="55">
        <f>SUMIF($CB$4:$JS$4,BD$4,$CB17:$JS17)</f>
        <v/>
      </c>
      <c r="BE17" s="55">
        <f>SUMIF($CB$4:$JS$4,BE$4,$CB17:$JS17)</f>
        <v/>
      </c>
      <c r="BF17" s="55">
        <f>SUMIF($CB$4:$JS$4,BF$4,$CB17:$JS17)</f>
        <v/>
      </c>
      <c r="BG17" s="55">
        <f>SUMIF($CB$4:$JS$4,BG$4,$CB17:$JS17)</f>
        <v/>
      </c>
      <c r="BH17" s="55">
        <f>SUMIF($CB$4:$JS$4,BH$4,$CB17:$JS17)</f>
        <v/>
      </c>
      <c r="BI17" s="55">
        <f>SUMIF($CB$4:$JS$4,BI$4,$CB17:$JS17)</f>
        <v/>
      </c>
      <c r="BJ17" s="55">
        <f>SUMIF($CB$4:$JS$4,BJ$4,$CB17:$JS17)</f>
        <v/>
      </c>
      <c r="BK17" s="55">
        <f>SUMIF($CB$4:$JS$4,BK$4,$CB17:$JS17)</f>
        <v/>
      </c>
      <c r="BL17" s="55">
        <f>SUMIF($CB$4:$JS$4,BL$4,$CB17:$JS17)</f>
        <v/>
      </c>
      <c r="BM17" s="55">
        <f>SUMIF($CB$4:$JS$4,BM$4,$CB17:$JS17)</f>
        <v/>
      </c>
      <c r="BN17" s="55">
        <f>SUMIF($CB$4:$JS$4,BN$4,$CB17:$JS17)</f>
        <v/>
      </c>
      <c r="BO17" s="55">
        <f>SUMIF($CB$4:$JS$4,BO$4,$CB17:$JS17)</f>
        <v/>
      </c>
      <c r="BP17" s="55">
        <f>SUMIF($CB$4:$JS$4,BP$4,$CB17:$JS17)</f>
        <v/>
      </c>
      <c r="BQ17" s="55">
        <f>SUMIF($CB$4:$JS$4,BQ$4,$CB17:$JS17)</f>
        <v/>
      </c>
      <c r="BR17" s="55">
        <f>SUMIF($CB$4:$JS$4,BR$4,$CB17:$JS17)</f>
        <v/>
      </c>
      <c r="BS17" s="55">
        <f>SUMIF($CB$4:$JS$4,BS$4,$CB17:$JS17)</f>
        <v/>
      </c>
      <c r="BT17" s="55">
        <f>SUMIF($CB$4:$JS$4,BT$4,$CB17:$JS17)</f>
        <v/>
      </c>
      <c r="BU17" s="55">
        <f>SUMIF($CB$4:$JS$4,BU$4,$CB17:$JS17)</f>
        <v/>
      </c>
      <c r="BV17" s="55">
        <f>SUMIF($CB$4:$JS$4,BV$4,$CB17:$JS17)</f>
        <v/>
      </c>
      <c r="BW17" s="55">
        <f>SUMIF($CB$4:$JS$4,BW$4,$CB17:$JS17)</f>
        <v/>
      </c>
      <c r="BX17" s="55">
        <f>SUMIF($CB$4:$JS$4,"&gt;"&amp;'VALOR POR PL'!$P$8,$CB17:$JS17)</f>
        <v/>
      </c>
      <c r="BY17" s="55">
        <f>SUM($CB17:$JS17)</f>
        <v/>
      </c>
      <c r="BZ17" s="50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2">
        <f>'VALOR POR PL'!D24</f>
        <v/>
      </c>
      <c r="B18" s="60" t="inlineStr">
        <is>
          <t>TERRAPLENAGEM</t>
        </is>
      </c>
      <c r="C18" s="60" t="n"/>
      <c r="D18" s="55">
        <f>SUMIF($CB$4:$JS$4,"&lt;="&amp;D$4,$CB18:$JS18)</f>
        <v/>
      </c>
      <c r="E18" s="55">
        <f>SUMIF($CB$4:$JS$4,E$4,$CB18:$JS18)</f>
        <v/>
      </c>
      <c r="F18" s="55">
        <f>SUMIF($CB$4:$JS$4,F$4,$CB18:$JS18)</f>
        <v/>
      </c>
      <c r="G18" s="55">
        <f>SUMIF($CB$4:$JS$4,G$4,$CB18:$JS18)</f>
        <v/>
      </c>
      <c r="H18" s="55">
        <f>SUMIF($CB$4:$JS$4,H$4,$CB18:$JS18)</f>
        <v/>
      </c>
      <c r="I18" s="55">
        <f>SUMIF($CB$4:$JS$4,I$4,$CB18:$JS18)</f>
        <v/>
      </c>
      <c r="J18" s="55">
        <f>SUMIF($CB$4:$JS$4,J$4,$CB18:$JS18)</f>
        <v/>
      </c>
      <c r="K18" s="55">
        <f>SUMIF($CB$4:$JS$4,K$4,$CB18:$JS18)</f>
        <v/>
      </c>
      <c r="L18" s="55">
        <f>SUMIF($CB$4:$JS$4,L$4,$CB18:$JS18)</f>
        <v/>
      </c>
      <c r="M18" s="55">
        <f>SUMIF($CB$4:$JS$4,M$4,$CB18:$JS18)</f>
        <v/>
      </c>
      <c r="N18" s="55">
        <f>SUMIF($CB$4:$JS$4,N$4,$CB18:$JS18)</f>
        <v/>
      </c>
      <c r="O18" s="55">
        <f>SUMIF($CB$4:$JS$4,O$4,$CB18:$JS18)</f>
        <v/>
      </c>
      <c r="P18" s="55">
        <f>SUMIF($CB$4:$JS$4,P$4,$CB18:$JS18)</f>
        <v/>
      </c>
      <c r="Q18" s="55">
        <f>SUMIF($CB$4:$JS$4,Q$4,$CB18:$JS18)</f>
        <v/>
      </c>
      <c r="R18" s="55">
        <f>SUMIF($CB$4:$JS$4,R$4,$CB18:$JS18)</f>
        <v/>
      </c>
      <c r="S18" s="55">
        <f>SUMIF($CB$4:$JS$4,S$4,$CB18:$JS18)</f>
        <v/>
      </c>
      <c r="T18" s="55">
        <f>SUMIF($CB$4:$JS$4,T$4,$CB18:$JS18)</f>
        <v/>
      </c>
      <c r="U18" s="55">
        <f>SUMIF($CB$4:$JS$4,U$4,$CB18:$JS18)</f>
        <v/>
      </c>
      <c r="V18" s="55">
        <f>SUMIF($CB$4:$JS$4,V$4,$CB18:$JS18)</f>
        <v/>
      </c>
      <c r="W18" s="55">
        <f>SUMIF($CB$4:$JS$4,W$4,$CB18:$JS18)</f>
        <v/>
      </c>
      <c r="X18" s="55">
        <f>SUMIF($CB$4:$JS$4,X$4,$CB18:$JS18)</f>
        <v/>
      </c>
      <c r="Y18" s="55">
        <f>SUMIF($CB$4:$JS$4,Y$4,$CB18:$JS18)</f>
        <v/>
      </c>
      <c r="Z18" s="55">
        <f>SUMIF($CB$4:$JS$4,Z$4,$CB18:$JS18)</f>
        <v/>
      </c>
      <c r="AA18" s="55">
        <f>SUMIF($CB$4:$JS$4,AA$4,$CB18:$JS18)</f>
        <v/>
      </c>
      <c r="AB18" s="55">
        <f>SUMIF($CB$4:$JS$4,AB$4,$CB18:$JS18)</f>
        <v/>
      </c>
      <c r="AC18" s="55">
        <f>SUMIF($CB$4:$JS$4,AC$4,$CB18:$JS18)</f>
        <v/>
      </c>
      <c r="AD18" s="55">
        <f>SUMIF($CB$4:$JS$4,AD$4,$CB18:$JS18)</f>
        <v/>
      </c>
      <c r="AE18" s="55">
        <f>SUMIF($CB$4:$JS$4,AE$4,$CB18:$JS18)</f>
        <v/>
      </c>
      <c r="AF18" s="55">
        <f>SUMIF($CB$4:$JS$4,AF$4,$CB18:$JS18)</f>
        <v/>
      </c>
      <c r="AG18" s="55">
        <f>SUMIF($CB$4:$JS$4,AG$4,$CB18:$JS18)</f>
        <v/>
      </c>
      <c r="AH18" s="55">
        <f>SUMIF($CB$4:$JS$4,AH$4,$CB18:$JS18)</f>
        <v/>
      </c>
      <c r="AI18" s="55">
        <f>SUMIF($CB$4:$JS$4,AI$4,$CB18:$JS18)</f>
        <v/>
      </c>
      <c r="AJ18" s="55">
        <f>SUMIF($CB$4:$JS$4,AJ$4,$CB18:$JS18)</f>
        <v/>
      </c>
      <c r="AK18" s="55">
        <f>SUMIF($CB$4:$JS$4,AK$4,$CB18:$JS18)</f>
        <v/>
      </c>
      <c r="AL18" s="55">
        <f>SUMIF($CB$4:$JS$4,AL$4,$CB18:$JS18)</f>
        <v/>
      </c>
      <c r="AM18" s="55">
        <f>SUMIF($CB$4:$JS$4,AM$4,$CB18:$JS18)</f>
        <v/>
      </c>
      <c r="AN18" s="55">
        <f>SUMIF($CB$4:$JS$4,AN$4,$CB18:$JS18)</f>
        <v/>
      </c>
      <c r="AO18" s="55">
        <f>SUMIF($CB$4:$JS$4,AO$4,$CB18:$JS18)</f>
        <v/>
      </c>
      <c r="AP18" s="55">
        <f>SUMIF($CB$4:$JS$4,AP$4,$CB18:$JS18)</f>
        <v/>
      </c>
      <c r="AQ18" s="55">
        <f>SUMIF($CB$4:$JS$4,AQ$4,$CB18:$JS18)</f>
        <v/>
      </c>
      <c r="AR18" s="55">
        <f>SUMIF($CB$4:$JS$4,AR$4,$CB18:$JS18)</f>
        <v/>
      </c>
      <c r="AS18" s="55">
        <f>SUMIF($CB$4:$JS$4,AS$4,$CB18:$JS18)</f>
        <v/>
      </c>
      <c r="AT18" s="55">
        <f>SUMIF($CB$4:$JS$4,AT$4,$CB18:$JS18)</f>
        <v/>
      </c>
      <c r="AU18" s="55">
        <f>SUMIF($CB$4:$JS$4,AU$4,$CB18:$JS18)</f>
        <v/>
      </c>
      <c r="AV18" s="55">
        <f>SUMIF($CB$4:$JS$4,AV$4,$CB18:$JS18)</f>
        <v/>
      </c>
      <c r="AW18" s="55">
        <f>SUMIF($CB$4:$JS$4,AW$4,$CB18:$JS18)</f>
        <v/>
      </c>
      <c r="AX18" s="55">
        <f>SUMIF($CB$4:$JS$4,AX$4,$CB18:$JS18)</f>
        <v/>
      </c>
      <c r="AY18" s="55">
        <f>SUMIF($CB$4:$JS$4,AY$4,$CB18:$JS18)</f>
        <v/>
      </c>
      <c r="AZ18" s="55">
        <f>SUMIF($CB$4:$JS$4,AZ$4,$CB18:$JS18)</f>
        <v/>
      </c>
      <c r="BA18" s="55">
        <f>SUMIF($CB$4:$JS$4,BA$4,$CB18:$JS18)</f>
        <v/>
      </c>
      <c r="BB18" s="55">
        <f>SUMIF($CB$4:$JS$4,BB$4,$CB18:$JS18)</f>
        <v/>
      </c>
      <c r="BC18" s="55">
        <f>SUMIF($CB$4:$JS$4,BC$4,$CB18:$JS18)</f>
        <v/>
      </c>
      <c r="BD18" s="55">
        <f>SUMIF($CB$4:$JS$4,BD$4,$CB18:$JS18)</f>
        <v/>
      </c>
      <c r="BE18" s="55">
        <f>SUMIF($CB$4:$JS$4,BE$4,$CB18:$JS18)</f>
        <v/>
      </c>
      <c r="BF18" s="55">
        <f>SUMIF($CB$4:$JS$4,BF$4,$CB18:$JS18)</f>
        <v/>
      </c>
      <c r="BG18" s="55">
        <f>SUMIF($CB$4:$JS$4,BG$4,$CB18:$JS18)</f>
        <v/>
      </c>
      <c r="BH18" s="55">
        <f>SUMIF($CB$4:$JS$4,BH$4,$CB18:$JS18)</f>
        <v/>
      </c>
      <c r="BI18" s="55">
        <f>SUMIF($CB$4:$JS$4,BI$4,$CB18:$JS18)</f>
        <v/>
      </c>
      <c r="BJ18" s="55">
        <f>SUMIF($CB$4:$JS$4,BJ$4,$CB18:$JS18)</f>
        <v/>
      </c>
      <c r="BK18" s="55">
        <f>SUMIF($CB$4:$JS$4,BK$4,$CB18:$JS18)</f>
        <v/>
      </c>
      <c r="BL18" s="55">
        <f>SUMIF($CB$4:$JS$4,BL$4,$CB18:$JS18)</f>
        <v/>
      </c>
      <c r="BM18" s="55">
        <f>SUMIF($CB$4:$JS$4,BM$4,$CB18:$JS18)</f>
        <v/>
      </c>
      <c r="BN18" s="55">
        <f>SUMIF($CB$4:$JS$4,BN$4,$CB18:$JS18)</f>
        <v/>
      </c>
      <c r="BO18" s="55">
        <f>SUMIF($CB$4:$JS$4,BO$4,$CB18:$JS18)</f>
        <v/>
      </c>
      <c r="BP18" s="55">
        <f>SUMIF($CB$4:$JS$4,BP$4,$CB18:$JS18)</f>
        <v/>
      </c>
      <c r="BQ18" s="55">
        <f>SUMIF($CB$4:$JS$4,BQ$4,$CB18:$JS18)</f>
        <v/>
      </c>
      <c r="BR18" s="55">
        <f>SUMIF($CB$4:$JS$4,BR$4,$CB18:$JS18)</f>
        <v/>
      </c>
      <c r="BS18" s="55">
        <f>SUMIF($CB$4:$JS$4,BS$4,$CB18:$JS18)</f>
        <v/>
      </c>
      <c r="BT18" s="55">
        <f>SUMIF($CB$4:$JS$4,BT$4,$CB18:$JS18)</f>
        <v/>
      </c>
      <c r="BU18" s="55">
        <f>SUMIF($CB$4:$JS$4,BU$4,$CB18:$JS18)</f>
        <v/>
      </c>
      <c r="BV18" s="55">
        <f>SUMIF($CB$4:$JS$4,BV$4,$CB18:$JS18)</f>
        <v/>
      </c>
      <c r="BW18" s="55">
        <f>SUMIF($CB$4:$JS$4,BW$4,$CB18:$JS18)</f>
        <v/>
      </c>
      <c r="BX18" s="55">
        <f>SUMIF($CB$4:$JS$4,"&gt;"&amp;'VALOR POR PL'!$P$8,$CB18:$JS18)</f>
        <v/>
      </c>
      <c r="BY18" s="55">
        <f>SUM($CB18:$JS18)</f>
        <v/>
      </c>
      <c r="BZ18" s="50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2">
        <f>'VALOR POR PL'!D25</f>
        <v/>
      </c>
      <c r="B19" s="60" t="inlineStr">
        <is>
          <t>FUNDAÇÃO PROFUNDA</t>
        </is>
      </c>
      <c r="C19" s="60" t="n"/>
      <c r="D19" s="55">
        <f>SUMIF($CB$4:$JS$4,"&lt;="&amp;D$4,$CB19:$JS19)</f>
        <v/>
      </c>
      <c r="E19" s="55">
        <f>SUMIF($CB$4:$JS$4,E$4,$CB19:$JS19)</f>
        <v/>
      </c>
      <c r="F19" s="55">
        <f>SUMIF($CB$4:$JS$4,F$4,$CB19:$JS19)</f>
        <v/>
      </c>
      <c r="G19" s="55">
        <f>SUMIF($CB$4:$JS$4,G$4,$CB19:$JS19)</f>
        <v/>
      </c>
      <c r="H19" s="55">
        <f>SUMIF($CB$4:$JS$4,H$4,$CB19:$JS19)</f>
        <v/>
      </c>
      <c r="I19" s="55">
        <f>SUMIF($CB$4:$JS$4,I$4,$CB19:$JS19)</f>
        <v/>
      </c>
      <c r="J19" s="55">
        <f>SUMIF($CB$4:$JS$4,J$4,$CB19:$JS19)</f>
        <v/>
      </c>
      <c r="K19" s="55">
        <f>SUMIF($CB$4:$JS$4,K$4,$CB19:$JS19)</f>
        <v/>
      </c>
      <c r="L19" s="55">
        <f>SUMIF($CB$4:$JS$4,L$4,$CB19:$JS19)</f>
        <v/>
      </c>
      <c r="M19" s="55">
        <f>SUMIF($CB$4:$JS$4,M$4,$CB19:$JS19)</f>
        <v/>
      </c>
      <c r="N19" s="55">
        <f>SUMIF($CB$4:$JS$4,N$4,$CB19:$JS19)</f>
        <v/>
      </c>
      <c r="O19" s="55">
        <f>SUMIF($CB$4:$JS$4,O$4,$CB19:$JS19)</f>
        <v/>
      </c>
      <c r="P19" s="55">
        <f>SUMIF($CB$4:$JS$4,P$4,$CB19:$JS19)</f>
        <v/>
      </c>
      <c r="Q19" s="55">
        <f>SUMIF($CB$4:$JS$4,Q$4,$CB19:$JS19)</f>
        <v/>
      </c>
      <c r="R19" s="55">
        <f>SUMIF($CB$4:$JS$4,R$4,$CB19:$JS19)</f>
        <v/>
      </c>
      <c r="S19" s="55">
        <f>SUMIF($CB$4:$JS$4,S$4,$CB19:$JS19)</f>
        <v/>
      </c>
      <c r="T19" s="55">
        <f>SUMIF($CB$4:$JS$4,T$4,$CB19:$JS19)</f>
        <v/>
      </c>
      <c r="U19" s="55">
        <f>SUMIF($CB$4:$JS$4,U$4,$CB19:$JS19)</f>
        <v/>
      </c>
      <c r="V19" s="55">
        <f>SUMIF($CB$4:$JS$4,V$4,$CB19:$JS19)</f>
        <v/>
      </c>
      <c r="W19" s="55">
        <f>SUMIF($CB$4:$JS$4,W$4,$CB19:$JS19)</f>
        <v/>
      </c>
      <c r="X19" s="55">
        <f>SUMIF($CB$4:$JS$4,X$4,$CB19:$JS19)</f>
        <v/>
      </c>
      <c r="Y19" s="55">
        <f>SUMIF($CB$4:$JS$4,Y$4,$CB19:$JS19)</f>
        <v/>
      </c>
      <c r="Z19" s="55">
        <f>SUMIF($CB$4:$JS$4,Z$4,$CB19:$JS19)</f>
        <v/>
      </c>
      <c r="AA19" s="55">
        <f>SUMIF($CB$4:$JS$4,AA$4,$CB19:$JS19)</f>
        <v/>
      </c>
      <c r="AB19" s="55">
        <f>SUMIF($CB$4:$JS$4,AB$4,$CB19:$JS19)</f>
        <v/>
      </c>
      <c r="AC19" s="55">
        <f>SUMIF($CB$4:$JS$4,AC$4,$CB19:$JS19)</f>
        <v/>
      </c>
      <c r="AD19" s="55">
        <f>SUMIF($CB$4:$JS$4,AD$4,$CB19:$JS19)</f>
        <v/>
      </c>
      <c r="AE19" s="55">
        <f>SUMIF($CB$4:$JS$4,AE$4,$CB19:$JS19)</f>
        <v/>
      </c>
      <c r="AF19" s="55">
        <f>SUMIF($CB$4:$JS$4,AF$4,$CB19:$JS19)</f>
        <v/>
      </c>
      <c r="AG19" s="55">
        <f>SUMIF($CB$4:$JS$4,AG$4,$CB19:$JS19)</f>
        <v/>
      </c>
      <c r="AH19" s="55">
        <f>SUMIF($CB$4:$JS$4,AH$4,$CB19:$JS19)</f>
        <v/>
      </c>
      <c r="AI19" s="55">
        <f>SUMIF($CB$4:$JS$4,AI$4,$CB19:$JS19)</f>
        <v/>
      </c>
      <c r="AJ19" s="55">
        <f>SUMIF($CB$4:$JS$4,AJ$4,$CB19:$JS19)</f>
        <v/>
      </c>
      <c r="AK19" s="55">
        <f>SUMIF($CB$4:$JS$4,AK$4,$CB19:$JS19)</f>
        <v/>
      </c>
      <c r="AL19" s="55">
        <f>SUMIF($CB$4:$JS$4,AL$4,$CB19:$JS19)</f>
        <v/>
      </c>
      <c r="AM19" s="55">
        <f>SUMIF($CB$4:$JS$4,AM$4,$CB19:$JS19)</f>
        <v/>
      </c>
      <c r="AN19" s="55">
        <f>SUMIF($CB$4:$JS$4,AN$4,$CB19:$JS19)</f>
        <v/>
      </c>
      <c r="AO19" s="55">
        <f>SUMIF($CB$4:$JS$4,AO$4,$CB19:$JS19)</f>
        <v/>
      </c>
      <c r="AP19" s="55">
        <f>SUMIF($CB$4:$JS$4,AP$4,$CB19:$JS19)</f>
        <v/>
      </c>
      <c r="AQ19" s="55">
        <f>SUMIF($CB$4:$JS$4,AQ$4,$CB19:$JS19)</f>
        <v/>
      </c>
      <c r="AR19" s="55">
        <f>SUMIF($CB$4:$JS$4,AR$4,$CB19:$JS19)</f>
        <v/>
      </c>
      <c r="AS19" s="55">
        <f>SUMIF($CB$4:$JS$4,AS$4,$CB19:$JS19)</f>
        <v/>
      </c>
      <c r="AT19" s="55">
        <f>SUMIF($CB$4:$JS$4,AT$4,$CB19:$JS19)</f>
        <v/>
      </c>
      <c r="AU19" s="55">
        <f>SUMIF($CB$4:$JS$4,AU$4,$CB19:$JS19)</f>
        <v/>
      </c>
      <c r="AV19" s="55">
        <f>SUMIF($CB$4:$JS$4,AV$4,$CB19:$JS19)</f>
        <v/>
      </c>
      <c r="AW19" s="55">
        <f>SUMIF($CB$4:$JS$4,AW$4,$CB19:$JS19)</f>
        <v/>
      </c>
      <c r="AX19" s="55">
        <f>SUMIF($CB$4:$JS$4,AX$4,$CB19:$JS19)</f>
        <v/>
      </c>
      <c r="AY19" s="55">
        <f>SUMIF($CB$4:$JS$4,AY$4,$CB19:$JS19)</f>
        <v/>
      </c>
      <c r="AZ19" s="55">
        <f>SUMIF($CB$4:$JS$4,AZ$4,$CB19:$JS19)</f>
        <v/>
      </c>
      <c r="BA19" s="55">
        <f>SUMIF($CB$4:$JS$4,BA$4,$CB19:$JS19)</f>
        <v/>
      </c>
      <c r="BB19" s="55">
        <f>SUMIF($CB$4:$JS$4,BB$4,$CB19:$JS19)</f>
        <v/>
      </c>
      <c r="BC19" s="55">
        <f>SUMIF($CB$4:$JS$4,BC$4,$CB19:$JS19)</f>
        <v/>
      </c>
      <c r="BD19" s="55">
        <f>SUMIF($CB$4:$JS$4,BD$4,$CB19:$JS19)</f>
        <v/>
      </c>
      <c r="BE19" s="55">
        <f>SUMIF($CB$4:$JS$4,BE$4,$CB19:$JS19)</f>
        <v/>
      </c>
      <c r="BF19" s="55">
        <f>SUMIF($CB$4:$JS$4,BF$4,$CB19:$JS19)</f>
        <v/>
      </c>
      <c r="BG19" s="55">
        <f>SUMIF($CB$4:$JS$4,BG$4,$CB19:$JS19)</f>
        <v/>
      </c>
      <c r="BH19" s="55">
        <f>SUMIF($CB$4:$JS$4,BH$4,$CB19:$JS19)</f>
        <v/>
      </c>
      <c r="BI19" s="55">
        <f>SUMIF($CB$4:$JS$4,BI$4,$CB19:$JS19)</f>
        <v/>
      </c>
      <c r="BJ19" s="55">
        <f>SUMIF($CB$4:$JS$4,BJ$4,$CB19:$JS19)</f>
        <v/>
      </c>
      <c r="BK19" s="55">
        <f>SUMIF($CB$4:$JS$4,BK$4,$CB19:$JS19)</f>
        <v/>
      </c>
      <c r="BL19" s="55">
        <f>SUMIF($CB$4:$JS$4,BL$4,$CB19:$JS19)</f>
        <v/>
      </c>
      <c r="BM19" s="55">
        <f>SUMIF($CB$4:$JS$4,BM$4,$CB19:$JS19)</f>
        <v/>
      </c>
      <c r="BN19" s="55">
        <f>SUMIF($CB$4:$JS$4,BN$4,$CB19:$JS19)</f>
        <v/>
      </c>
      <c r="BO19" s="55">
        <f>SUMIF($CB$4:$JS$4,BO$4,$CB19:$JS19)</f>
        <v/>
      </c>
      <c r="BP19" s="55">
        <f>SUMIF($CB$4:$JS$4,BP$4,$CB19:$JS19)</f>
        <v/>
      </c>
      <c r="BQ19" s="55">
        <f>SUMIF($CB$4:$JS$4,BQ$4,$CB19:$JS19)</f>
        <v/>
      </c>
      <c r="BR19" s="55">
        <f>SUMIF($CB$4:$JS$4,BR$4,$CB19:$JS19)</f>
        <v/>
      </c>
      <c r="BS19" s="55">
        <f>SUMIF($CB$4:$JS$4,BS$4,$CB19:$JS19)</f>
        <v/>
      </c>
      <c r="BT19" s="55">
        <f>SUMIF($CB$4:$JS$4,BT$4,$CB19:$JS19)</f>
        <v/>
      </c>
      <c r="BU19" s="55">
        <f>SUMIF($CB$4:$JS$4,BU$4,$CB19:$JS19)</f>
        <v/>
      </c>
      <c r="BV19" s="55">
        <f>SUMIF($CB$4:$JS$4,BV$4,$CB19:$JS19)</f>
        <v/>
      </c>
      <c r="BW19" s="55">
        <f>SUMIF($CB$4:$JS$4,BW$4,$CB19:$JS19)</f>
        <v/>
      </c>
      <c r="BX19" s="55">
        <f>SUMIF($CB$4:$JS$4,"&gt;"&amp;'VALOR POR PL'!$P$8,$CB19:$JS19)</f>
        <v/>
      </c>
      <c r="BY19" s="55">
        <f>SUM($CB19:$JS19)</f>
        <v/>
      </c>
      <c r="BZ19" s="50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2">
        <f>'VALOR POR PL'!D26</f>
        <v/>
      </c>
      <c r="B20" s="60" t="inlineStr">
        <is>
          <t>FUNDAÇÃO SUPERFICIAL</t>
        </is>
      </c>
      <c r="C20" s="60" t="n"/>
      <c r="D20" s="55">
        <f>SUMIF($CB$4:$JS$4,"&lt;="&amp;D$4,$CB20:$JS20)</f>
        <v/>
      </c>
      <c r="E20" s="55">
        <f>SUMIF($CB$4:$JS$4,E$4,$CB20:$JS20)</f>
        <v/>
      </c>
      <c r="F20" s="55">
        <f>SUMIF($CB$4:$JS$4,F$4,$CB20:$JS20)</f>
        <v/>
      </c>
      <c r="G20" s="55">
        <f>SUMIF($CB$4:$JS$4,G$4,$CB20:$JS20)</f>
        <v/>
      </c>
      <c r="H20" s="55">
        <f>SUMIF($CB$4:$JS$4,H$4,$CB20:$JS20)</f>
        <v/>
      </c>
      <c r="I20" s="55">
        <f>SUMIF($CB$4:$JS$4,I$4,$CB20:$JS20)</f>
        <v/>
      </c>
      <c r="J20" s="55">
        <f>SUMIF($CB$4:$JS$4,J$4,$CB20:$JS20)</f>
        <v/>
      </c>
      <c r="K20" s="55">
        <f>SUMIF($CB$4:$JS$4,K$4,$CB20:$JS20)</f>
        <v/>
      </c>
      <c r="L20" s="55">
        <f>SUMIF($CB$4:$JS$4,L$4,$CB20:$JS20)</f>
        <v/>
      </c>
      <c r="M20" s="55">
        <f>SUMIF($CB$4:$JS$4,M$4,$CB20:$JS20)</f>
        <v/>
      </c>
      <c r="N20" s="55">
        <f>SUMIF($CB$4:$JS$4,N$4,$CB20:$JS20)</f>
        <v/>
      </c>
      <c r="O20" s="55">
        <f>SUMIF($CB$4:$JS$4,O$4,$CB20:$JS20)</f>
        <v/>
      </c>
      <c r="P20" s="55">
        <f>SUMIF($CB$4:$JS$4,P$4,$CB20:$JS20)</f>
        <v/>
      </c>
      <c r="Q20" s="55">
        <f>SUMIF($CB$4:$JS$4,Q$4,$CB20:$JS20)</f>
        <v/>
      </c>
      <c r="R20" s="55">
        <f>SUMIF($CB$4:$JS$4,R$4,$CB20:$JS20)</f>
        <v/>
      </c>
      <c r="S20" s="55">
        <f>SUMIF($CB$4:$JS$4,S$4,$CB20:$JS20)</f>
        <v/>
      </c>
      <c r="T20" s="55">
        <f>SUMIF($CB$4:$JS$4,T$4,$CB20:$JS20)</f>
        <v/>
      </c>
      <c r="U20" s="55">
        <f>SUMIF($CB$4:$JS$4,U$4,$CB20:$JS20)</f>
        <v/>
      </c>
      <c r="V20" s="55">
        <f>SUMIF($CB$4:$JS$4,V$4,$CB20:$JS20)</f>
        <v/>
      </c>
      <c r="W20" s="55">
        <f>SUMIF($CB$4:$JS$4,W$4,$CB20:$JS20)</f>
        <v/>
      </c>
      <c r="X20" s="55">
        <f>SUMIF($CB$4:$JS$4,X$4,$CB20:$JS20)</f>
        <v/>
      </c>
      <c r="Y20" s="55">
        <f>SUMIF($CB$4:$JS$4,Y$4,$CB20:$JS20)</f>
        <v/>
      </c>
      <c r="Z20" s="55">
        <f>SUMIF($CB$4:$JS$4,Z$4,$CB20:$JS20)</f>
        <v/>
      </c>
      <c r="AA20" s="55">
        <f>SUMIF($CB$4:$JS$4,AA$4,$CB20:$JS20)</f>
        <v/>
      </c>
      <c r="AB20" s="55">
        <f>SUMIF($CB$4:$JS$4,AB$4,$CB20:$JS20)</f>
        <v/>
      </c>
      <c r="AC20" s="55">
        <f>SUMIF($CB$4:$JS$4,AC$4,$CB20:$JS20)</f>
        <v/>
      </c>
      <c r="AD20" s="55">
        <f>SUMIF($CB$4:$JS$4,AD$4,$CB20:$JS20)</f>
        <v/>
      </c>
      <c r="AE20" s="55">
        <f>SUMIF($CB$4:$JS$4,AE$4,$CB20:$JS20)</f>
        <v/>
      </c>
      <c r="AF20" s="55">
        <f>SUMIF($CB$4:$JS$4,AF$4,$CB20:$JS20)</f>
        <v/>
      </c>
      <c r="AG20" s="55">
        <f>SUMIF($CB$4:$JS$4,AG$4,$CB20:$JS20)</f>
        <v/>
      </c>
      <c r="AH20" s="55">
        <f>SUMIF($CB$4:$JS$4,AH$4,$CB20:$JS20)</f>
        <v/>
      </c>
      <c r="AI20" s="55">
        <f>SUMIF($CB$4:$JS$4,AI$4,$CB20:$JS20)</f>
        <v/>
      </c>
      <c r="AJ20" s="55">
        <f>SUMIF($CB$4:$JS$4,AJ$4,$CB20:$JS20)</f>
        <v/>
      </c>
      <c r="AK20" s="55">
        <f>SUMIF($CB$4:$JS$4,AK$4,$CB20:$JS20)</f>
        <v/>
      </c>
      <c r="AL20" s="55">
        <f>SUMIF($CB$4:$JS$4,AL$4,$CB20:$JS20)</f>
        <v/>
      </c>
      <c r="AM20" s="55">
        <f>SUMIF($CB$4:$JS$4,AM$4,$CB20:$JS20)</f>
        <v/>
      </c>
      <c r="AN20" s="55">
        <f>SUMIF($CB$4:$JS$4,AN$4,$CB20:$JS20)</f>
        <v/>
      </c>
      <c r="AO20" s="55">
        <f>SUMIF($CB$4:$JS$4,AO$4,$CB20:$JS20)</f>
        <v/>
      </c>
      <c r="AP20" s="55">
        <f>SUMIF($CB$4:$JS$4,AP$4,$CB20:$JS20)</f>
        <v/>
      </c>
      <c r="AQ20" s="55">
        <f>SUMIF($CB$4:$JS$4,AQ$4,$CB20:$JS20)</f>
        <v/>
      </c>
      <c r="AR20" s="55">
        <f>SUMIF($CB$4:$JS$4,AR$4,$CB20:$JS20)</f>
        <v/>
      </c>
      <c r="AS20" s="55">
        <f>SUMIF($CB$4:$JS$4,AS$4,$CB20:$JS20)</f>
        <v/>
      </c>
      <c r="AT20" s="55">
        <f>SUMIF($CB$4:$JS$4,AT$4,$CB20:$JS20)</f>
        <v/>
      </c>
      <c r="AU20" s="55">
        <f>SUMIF($CB$4:$JS$4,AU$4,$CB20:$JS20)</f>
        <v/>
      </c>
      <c r="AV20" s="55">
        <f>SUMIF($CB$4:$JS$4,AV$4,$CB20:$JS20)</f>
        <v/>
      </c>
      <c r="AW20" s="55">
        <f>SUMIF($CB$4:$JS$4,AW$4,$CB20:$JS20)</f>
        <v/>
      </c>
      <c r="AX20" s="55">
        <f>SUMIF($CB$4:$JS$4,AX$4,$CB20:$JS20)</f>
        <v/>
      </c>
      <c r="AY20" s="55">
        <f>SUMIF($CB$4:$JS$4,AY$4,$CB20:$JS20)</f>
        <v/>
      </c>
      <c r="AZ20" s="55">
        <f>SUMIF($CB$4:$JS$4,AZ$4,$CB20:$JS20)</f>
        <v/>
      </c>
      <c r="BA20" s="55">
        <f>SUMIF($CB$4:$JS$4,BA$4,$CB20:$JS20)</f>
        <v/>
      </c>
      <c r="BB20" s="55">
        <f>SUMIF($CB$4:$JS$4,BB$4,$CB20:$JS20)</f>
        <v/>
      </c>
      <c r="BC20" s="55">
        <f>SUMIF($CB$4:$JS$4,BC$4,$CB20:$JS20)</f>
        <v/>
      </c>
      <c r="BD20" s="55">
        <f>SUMIF($CB$4:$JS$4,BD$4,$CB20:$JS20)</f>
        <v/>
      </c>
      <c r="BE20" s="55">
        <f>SUMIF($CB$4:$JS$4,BE$4,$CB20:$JS20)</f>
        <v/>
      </c>
      <c r="BF20" s="55">
        <f>SUMIF($CB$4:$JS$4,BF$4,$CB20:$JS20)</f>
        <v/>
      </c>
      <c r="BG20" s="55">
        <f>SUMIF($CB$4:$JS$4,BG$4,$CB20:$JS20)</f>
        <v/>
      </c>
      <c r="BH20" s="55">
        <f>SUMIF($CB$4:$JS$4,BH$4,$CB20:$JS20)</f>
        <v/>
      </c>
      <c r="BI20" s="55">
        <f>SUMIF($CB$4:$JS$4,BI$4,$CB20:$JS20)</f>
        <v/>
      </c>
      <c r="BJ20" s="55">
        <f>SUMIF($CB$4:$JS$4,BJ$4,$CB20:$JS20)</f>
        <v/>
      </c>
      <c r="BK20" s="55">
        <f>SUMIF($CB$4:$JS$4,BK$4,$CB20:$JS20)</f>
        <v/>
      </c>
      <c r="BL20" s="55">
        <f>SUMIF($CB$4:$JS$4,BL$4,$CB20:$JS20)</f>
        <v/>
      </c>
      <c r="BM20" s="55">
        <f>SUMIF($CB$4:$JS$4,BM$4,$CB20:$JS20)</f>
        <v/>
      </c>
      <c r="BN20" s="55">
        <f>SUMIF($CB$4:$JS$4,BN$4,$CB20:$JS20)</f>
        <v/>
      </c>
      <c r="BO20" s="55">
        <f>SUMIF($CB$4:$JS$4,BO$4,$CB20:$JS20)</f>
        <v/>
      </c>
      <c r="BP20" s="55">
        <f>SUMIF($CB$4:$JS$4,BP$4,$CB20:$JS20)</f>
        <v/>
      </c>
      <c r="BQ20" s="55">
        <f>SUMIF($CB$4:$JS$4,BQ$4,$CB20:$JS20)</f>
        <v/>
      </c>
      <c r="BR20" s="55">
        <f>SUMIF($CB$4:$JS$4,BR$4,$CB20:$JS20)</f>
        <v/>
      </c>
      <c r="BS20" s="55">
        <f>SUMIF($CB$4:$JS$4,BS$4,$CB20:$JS20)</f>
        <v/>
      </c>
      <c r="BT20" s="55">
        <f>SUMIF($CB$4:$JS$4,BT$4,$CB20:$JS20)</f>
        <v/>
      </c>
      <c r="BU20" s="55">
        <f>SUMIF($CB$4:$JS$4,BU$4,$CB20:$JS20)</f>
        <v/>
      </c>
      <c r="BV20" s="55">
        <f>SUMIF($CB$4:$JS$4,BV$4,$CB20:$JS20)</f>
        <v/>
      </c>
      <c r="BW20" s="55">
        <f>SUMIF($CB$4:$JS$4,BW$4,$CB20:$JS20)</f>
        <v/>
      </c>
      <c r="BX20" s="55">
        <f>SUMIF($CB$4:$JS$4,"&gt;"&amp;'VALOR POR PL'!$P$8,$CB20:$JS20)</f>
        <v/>
      </c>
      <c r="BY20" s="55">
        <f>SUM($CB20:$JS20)</f>
        <v/>
      </c>
      <c r="BZ20" s="50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2">
        <f>'VALOR POR PL'!D27</f>
        <v/>
      </c>
      <c r="B21" s="60" t="inlineStr">
        <is>
          <t>ESTRUTURA EM CONCRETO ARMADO</t>
        </is>
      </c>
      <c r="C21" s="60" t="inlineStr">
        <is>
          <t>ESTRUTURA EM CONTRETO ARMADO</t>
        </is>
      </c>
      <c r="D21" s="55">
        <f>SUMIF($CB$4:$JS$4,"&lt;="&amp;D$4,$CB21:$JS21)</f>
        <v/>
      </c>
      <c r="E21" s="55">
        <f>SUMIF($CB$4:$JS$4,E$4,$CB21:$JS21)</f>
        <v/>
      </c>
      <c r="F21" s="55">
        <f>SUMIF($CB$4:$JS$4,F$4,$CB21:$JS21)</f>
        <v/>
      </c>
      <c r="G21" s="55">
        <f>SUMIF($CB$4:$JS$4,G$4,$CB21:$JS21)</f>
        <v/>
      </c>
      <c r="H21" s="55">
        <f>SUMIF($CB$4:$JS$4,H$4,$CB21:$JS21)</f>
        <v/>
      </c>
      <c r="I21" s="55">
        <f>SUMIF($CB$4:$JS$4,I$4,$CB21:$JS21)</f>
        <v/>
      </c>
      <c r="J21" s="55">
        <f>SUMIF($CB$4:$JS$4,J$4,$CB21:$JS21)</f>
        <v/>
      </c>
      <c r="K21" s="55">
        <f>SUMIF($CB$4:$JS$4,K$4,$CB21:$JS21)</f>
        <v/>
      </c>
      <c r="L21" s="55">
        <f>SUMIF($CB$4:$JS$4,L$4,$CB21:$JS21)</f>
        <v/>
      </c>
      <c r="M21" s="55">
        <f>SUMIF($CB$4:$JS$4,M$4,$CB21:$JS21)</f>
        <v/>
      </c>
      <c r="N21" s="55">
        <f>SUMIF($CB$4:$JS$4,N$4,$CB21:$JS21)</f>
        <v/>
      </c>
      <c r="O21" s="55">
        <f>SUMIF($CB$4:$JS$4,O$4,$CB21:$JS21)</f>
        <v/>
      </c>
      <c r="P21" s="55">
        <f>SUMIF($CB$4:$JS$4,P$4,$CB21:$JS21)</f>
        <v/>
      </c>
      <c r="Q21" s="55">
        <f>SUMIF($CB$4:$JS$4,Q$4,$CB21:$JS21)</f>
        <v/>
      </c>
      <c r="R21" s="55">
        <f>SUMIF($CB$4:$JS$4,R$4,$CB21:$JS21)</f>
        <v/>
      </c>
      <c r="S21" s="55">
        <f>SUMIF($CB$4:$JS$4,S$4,$CB21:$JS21)</f>
        <v/>
      </c>
      <c r="T21" s="55">
        <f>SUMIF($CB$4:$JS$4,T$4,$CB21:$JS21)</f>
        <v/>
      </c>
      <c r="U21" s="55">
        <f>SUMIF($CB$4:$JS$4,U$4,$CB21:$JS21)</f>
        <v/>
      </c>
      <c r="V21" s="55">
        <f>SUMIF($CB$4:$JS$4,V$4,$CB21:$JS21)</f>
        <v/>
      </c>
      <c r="W21" s="55">
        <f>SUMIF($CB$4:$JS$4,W$4,$CB21:$JS21)</f>
        <v/>
      </c>
      <c r="X21" s="55">
        <f>SUMIF($CB$4:$JS$4,X$4,$CB21:$JS21)</f>
        <v/>
      </c>
      <c r="Y21" s="55">
        <f>SUMIF($CB$4:$JS$4,Y$4,$CB21:$JS21)</f>
        <v/>
      </c>
      <c r="Z21" s="55">
        <f>SUMIF($CB$4:$JS$4,Z$4,$CB21:$JS21)</f>
        <v/>
      </c>
      <c r="AA21" s="55">
        <f>SUMIF($CB$4:$JS$4,AA$4,$CB21:$JS21)</f>
        <v/>
      </c>
      <c r="AB21" s="55">
        <f>SUMIF($CB$4:$JS$4,AB$4,$CB21:$JS21)</f>
        <v/>
      </c>
      <c r="AC21" s="55">
        <f>SUMIF($CB$4:$JS$4,AC$4,$CB21:$JS21)</f>
        <v/>
      </c>
      <c r="AD21" s="55">
        <f>SUMIF($CB$4:$JS$4,AD$4,$CB21:$JS21)</f>
        <v/>
      </c>
      <c r="AE21" s="55">
        <f>SUMIF($CB$4:$JS$4,AE$4,$CB21:$JS21)</f>
        <v/>
      </c>
      <c r="AF21" s="55">
        <f>SUMIF($CB$4:$JS$4,AF$4,$CB21:$JS21)</f>
        <v/>
      </c>
      <c r="AG21" s="55">
        <f>SUMIF($CB$4:$JS$4,AG$4,$CB21:$JS21)</f>
        <v/>
      </c>
      <c r="AH21" s="55">
        <f>SUMIF($CB$4:$JS$4,AH$4,$CB21:$JS21)</f>
        <v/>
      </c>
      <c r="AI21" s="55">
        <f>SUMIF($CB$4:$JS$4,AI$4,$CB21:$JS21)</f>
        <v/>
      </c>
      <c r="AJ21" s="55">
        <f>SUMIF($CB$4:$JS$4,AJ$4,$CB21:$JS21)</f>
        <v/>
      </c>
      <c r="AK21" s="55">
        <f>SUMIF($CB$4:$JS$4,AK$4,$CB21:$JS21)</f>
        <v/>
      </c>
      <c r="AL21" s="55">
        <f>SUMIF($CB$4:$JS$4,AL$4,$CB21:$JS21)</f>
        <v/>
      </c>
      <c r="AM21" s="55">
        <f>SUMIF($CB$4:$JS$4,AM$4,$CB21:$JS21)</f>
        <v/>
      </c>
      <c r="AN21" s="55">
        <f>SUMIF($CB$4:$JS$4,AN$4,$CB21:$JS21)</f>
        <v/>
      </c>
      <c r="AO21" s="55">
        <f>SUMIF($CB$4:$JS$4,AO$4,$CB21:$JS21)</f>
        <v/>
      </c>
      <c r="AP21" s="55">
        <f>SUMIF($CB$4:$JS$4,AP$4,$CB21:$JS21)</f>
        <v/>
      </c>
      <c r="AQ21" s="55">
        <f>SUMIF($CB$4:$JS$4,AQ$4,$CB21:$JS21)</f>
        <v/>
      </c>
      <c r="AR21" s="55">
        <f>SUMIF($CB$4:$JS$4,AR$4,$CB21:$JS21)</f>
        <v/>
      </c>
      <c r="AS21" s="55">
        <f>SUMIF($CB$4:$JS$4,AS$4,$CB21:$JS21)</f>
        <v/>
      </c>
      <c r="AT21" s="55">
        <f>SUMIF($CB$4:$JS$4,AT$4,$CB21:$JS21)</f>
        <v/>
      </c>
      <c r="AU21" s="55">
        <f>SUMIF($CB$4:$JS$4,AU$4,$CB21:$JS21)</f>
        <v/>
      </c>
      <c r="AV21" s="55">
        <f>SUMIF($CB$4:$JS$4,AV$4,$CB21:$JS21)</f>
        <v/>
      </c>
      <c r="AW21" s="55">
        <f>SUMIF($CB$4:$JS$4,AW$4,$CB21:$JS21)</f>
        <v/>
      </c>
      <c r="AX21" s="55">
        <f>SUMIF($CB$4:$JS$4,AX$4,$CB21:$JS21)</f>
        <v/>
      </c>
      <c r="AY21" s="55">
        <f>SUMIF($CB$4:$JS$4,AY$4,$CB21:$JS21)</f>
        <v/>
      </c>
      <c r="AZ21" s="55">
        <f>SUMIF($CB$4:$JS$4,AZ$4,$CB21:$JS21)</f>
        <v/>
      </c>
      <c r="BA21" s="55">
        <f>SUMIF($CB$4:$JS$4,BA$4,$CB21:$JS21)</f>
        <v/>
      </c>
      <c r="BB21" s="55">
        <f>SUMIF($CB$4:$JS$4,BB$4,$CB21:$JS21)</f>
        <v/>
      </c>
      <c r="BC21" s="55">
        <f>SUMIF($CB$4:$JS$4,BC$4,$CB21:$JS21)</f>
        <v/>
      </c>
      <c r="BD21" s="55">
        <f>SUMIF($CB$4:$JS$4,BD$4,$CB21:$JS21)</f>
        <v/>
      </c>
      <c r="BE21" s="55">
        <f>SUMIF($CB$4:$JS$4,BE$4,$CB21:$JS21)</f>
        <v/>
      </c>
      <c r="BF21" s="55">
        <f>SUMIF($CB$4:$JS$4,BF$4,$CB21:$JS21)</f>
        <v/>
      </c>
      <c r="BG21" s="55">
        <f>SUMIF($CB$4:$JS$4,BG$4,$CB21:$JS21)</f>
        <v/>
      </c>
      <c r="BH21" s="55">
        <f>SUMIF($CB$4:$JS$4,BH$4,$CB21:$JS21)</f>
        <v/>
      </c>
      <c r="BI21" s="55">
        <f>SUMIF($CB$4:$JS$4,BI$4,$CB21:$JS21)</f>
        <v/>
      </c>
      <c r="BJ21" s="55">
        <f>SUMIF($CB$4:$JS$4,BJ$4,$CB21:$JS21)</f>
        <v/>
      </c>
      <c r="BK21" s="55">
        <f>SUMIF($CB$4:$JS$4,BK$4,$CB21:$JS21)</f>
        <v/>
      </c>
      <c r="BL21" s="55">
        <f>SUMIF($CB$4:$JS$4,BL$4,$CB21:$JS21)</f>
        <v/>
      </c>
      <c r="BM21" s="55">
        <f>SUMIF($CB$4:$JS$4,BM$4,$CB21:$JS21)</f>
        <v/>
      </c>
      <c r="BN21" s="55">
        <f>SUMIF($CB$4:$JS$4,BN$4,$CB21:$JS21)</f>
        <v/>
      </c>
      <c r="BO21" s="55">
        <f>SUMIF($CB$4:$JS$4,BO$4,$CB21:$JS21)</f>
        <v/>
      </c>
      <c r="BP21" s="55">
        <f>SUMIF($CB$4:$JS$4,BP$4,$CB21:$JS21)</f>
        <v/>
      </c>
      <c r="BQ21" s="55">
        <f>SUMIF($CB$4:$JS$4,BQ$4,$CB21:$JS21)</f>
        <v/>
      </c>
      <c r="BR21" s="55">
        <f>SUMIF($CB$4:$JS$4,BR$4,$CB21:$JS21)</f>
        <v/>
      </c>
      <c r="BS21" s="55">
        <f>SUMIF($CB$4:$JS$4,BS$4,$CB21:$JS21)</f>
        <v/>
      </c>
      <c r="BT21" s="55">
        <f>SUMIF($CB$4:$JS$4,BT$4,$CB21:$JS21)</f>
        <v/>
      </c>
      <c r="BU21" s="55">
        <f>SUMIF($CB$4:$JS$4,BU$4,$CB21:$JS21)</f>
        <v/>
      </c>
      <c r="BV21" s="55">
        <f>SUMIF($CB$4:$JS$4,BV$4,$CB21:$JS21)</f>
        <v/>
      </c>
      <c r="BW21" s="55">
        <f>SUMIF($CB$4:$JS$4,BW$4,$CB21:$JS21)</f>
        <v/>
      </c>
      <c r="BX21" s="55">
        <f>SUMIF($CB$4:$JS$4,"&gt;"&amp;'VALOR POR PL'!$P$8,$CB21:$JS21)</f>
        <v/>
      </c>
      <c r="BY21" s="55">
        <f>SUM($CB21:$JS21)</f>
        <v/>
      </c>
      <c r="BZ21" s="50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2">
        <f>'VALOR POR PL'!D28</f>
        <v/>
      </c>
      <c r="B22" s="60" t="inlineStr">
        <is>
          <t>ALVENARIA</t>
        </is>
      </c>
      <c r="C22" s="60" t="n"/>
      <c r="D22" s="55">
        <f>SUMIF($CB$4:$JS$4,"&lt;="&amp;D$4,$CB22:$JS22)</f>
        <v/>
      </c>
      <c r="E22" s="55">
        <f>SUMIF($CB$4:$JS$4,E$4,$CB22:$JS22)</f>
        <v/>
      </c>
      <c r="F22" s="55">
        <f>SUMIF($CB$4:$JS$4,F$4,$CB22:$JS22)</f>
        <v/>
      </c>
      <c r="G22" s="55">
        <f>SUMIF($CB$4:$JS$4,G$4,$CB22:$JS22)</f>
        <v/>
      </c>
      <c r="H22" s="55">
        <f>SUMIF($CB$4:$JS$4,H$4,$CB22:$JS22)</f>
        <v/>
      </c>
      <c r="I22" s="55">
        <f>SUMIF($CB$4:$JS$4,I$4,$CB22:$JS22)</f>
        <v/>
      </c>
      <c r="J22" s="55">
        <f>SUMIF($CB$4:$JS$4,J$4,$CB22:$JS22)</f>
        <v/>
      </c>
      <c r="K22" s="55">
        <f>SUMIF($CB$4:$JS$4,K$4,$CB22:$JS22)</f>
        <v/>
      </c>
      <c r="L22" s="55">
        <f>SUMIF($CB$4:$JS$4,L$4,$CB22:$JS22)</f>
        <v/>
      </c>
      <c r="M22" s="55">
        <f>SUMIF($CB$4:$JS$4,M$4,$CB22:$JS22)</f>
        <v/>
      </c>
      <c r="N22" s="55">
        <f>SUMIF($CB$4:$JS$4,N$4,$CB22:$JS22)</f>
        <v/>
      </c>
      <c r="O22" s="55">
        <f>SUMIF($CB$4:$JS$4,O$4,$CB22:$JS22)</f>
        <v/>
      </c>
      <c r="P22" s="55">
        <f>SUMIF($CB$4:$JS$4,P$4,$CB22:$JS22)</f>
        <v/>
      </c>
      <c r="Q22" s="55">
        <f>SUMIF($CB$4:$JS$4,Q$4,$CB22:$JS22)</f>
        <v/>
      </c>
      <c r="R22" s="55">
        <f>SUMIF($CB$4:$JS$4,R$4,$CB22:$JS22)</f>
        <v/>
      </c>
      <c r="S22" s="55">
        <f>SUMIF($CB$4:$JS$4,S$4,$CB22:$JS22)</f>
        <v/>
      </c>
      <c r="T22" s="55">
        <f>SUMIF($CB$4:$JS$4,T$4,$CB22:$JS22)</f>
        <v/>
      </c>
      <c r="U22" s="55">
        <f>SUMIF($CB$4:$JS$4,U$4,$CB22:$JS22)</f>
        <v/>
      </c>
      <c r="V22" s="55">
        <f>SUMIF($CB$4:$JS$4,V$4,$CB22:$JS22)</f>
        <v/>
      </c>
      <c r="W22" s="55">
        <f>SUMIF($CB$4:$JS$4,W$4,$CB22:$JS22)</f>
        <v/>
      </c>
      <c r="X22" s="55">
        <f>SUMIF($CB$4:$JS$4,X$4,$CB22:$JS22)</f>
        <v/>
      </c>
      <c r="Y22" s="55">
        <f>SUMIF($CB$4:$JS$4,Y$4,$CB22:$JS22)</f>
        <v/>
      </c>
      <c r="Z22" s="55">
        <f>SUMIF($CB$4:$JS$4,Z$4,$CB22:$JS22)</f>
        <v/>
      </c>
      <c r="AA22" s="55">
        <f>SUMIF($CB$4:$JS$4,AA$4,$CB22:$JS22)</f>
        <v/>
      </c>
      <c r="AB22" s="55">
        <f>SUMIF($CB$4:$JS$4,AB$4,$CB22:$JS22)</f>
        <v/>
      </c>
      <c r="AC22" s="55">
        <f>SUMIF($CB$4:$JS$4,AC$4,$CB22:$JS22)</f>
        <v/>
      </c>
      <c r="AD22" s="55">
        <f>SUMIF($CB$4:$JS$4,AD$4,$CB22:$JS22)</f>
        <v/>
      </c>
      <c r="AE22" s="55">
        <f>SUMIF($CB$4:$JS$4,AE$4,$CB22:$JS22)</f>
        <v/>
      </c>
      <c r="AF22" s="55">
        <f>SUMIF($CB$4:$JS$4,AF$4,$CB22:$JS22)</f>
        <v/>
      </c>
      <c r="AG22" s="55">
        <f>SUMIF($CB$4:$JS$4,AG$4,$CB22:$JS22)</f>
        <v/>
      </c>
      <c r="AH22" s="55">
        <f>SUMIF($CB$4:$JS$4,AH$4,$CB22:$JS22)</f>
        <v/>
      </c>
      <c r="AI22" s="55">
        <f>SUMIF($CB$4:$JS$4,AI$4,$CB22:$JS22)</f>
        <v/>
      </c>
      <c r="AJ22" s="55">
        <f>SUMIF($CB$4:$JS$4,AJ$4,$CB22:$JS22)</f>
        <v/>
      </c>
      <c r="AK22" s="55">
        <f>SUMIF($CB$4:$JS$4,AK$4,$CB22:$JS22)</f>
        <v/>
      </c>
      <c r="AL22" s="55">
        <f>SUMIF($CB$4:$JS$4,AL$4,$CB22:$JS22)</f>
        <v/>
      </c>
      <c r="AM22" s="55">
        <f>SUMIF($CB$4:$JS$4,AM$4,$CB22:$JS22)</f>
        <v/>
      </c>
      <c r="AN22" s="55">
        <f>SUMIF($CB$4:$JS$4,AN$4,$CB22:$JS22)</f>
        <v/>
      </c>
      <c r="AO22" s="55">
        <f>SUMIF($CB$4:$JS$4,AO$4,$CB22:$JS22)</f>
        <v/>
      </c>
      <c r="AP22" s="55">
        <f>SUMIF($CB$4:$JS$4,AP$4,$CB22:$JS22)</f>
        <v/>
      </c>
      <c r="AQ22" s="55">
        <f>SUMIF($CB$4:$JS$4,AQ$4,$CB22:$JS22)</f>
        <v/>
      </c>
      <c r="AR22" s="55">
        <f>SUMIF($CB$4:$JS$4,AR$4,$CB22:$JS22)</f>
        <v/>
      </c>
      <c r="AS22" s="55">
        <f>SUMIF($CB$4:$JS$4,AS$4,$CB22:$JS22)</f>
        <v/>
      </c>
      <c r="AT22" s="55">
        <f>SUMIF($CB$4:$JS$4,AT$4,$CB22:$JS22)</f>
        <v/>
      </c>
      <c r="AU22" s="55">
        <f>SUMIF($CB$4:$JS$4,AU$4,$CB22:$JS22)</f>
        <v/>
      </c>
      <c r="AV22" s="55">
        <f>SUMIF($CB$4:$JS$4,AV$4,$CB22:$JS22)</f>
        <v/>
      </c>
      <c r="AW22" s="55">
        <f>SUMIF($CB$4:$JS$4,AW$4,$CB22:$JS22)</f>
        <v/>
      </c>
      <c r="AX22" s="55">
        <f>SUMIF($CB$4:$JS$4,AX$4,$CB22:$JS22)</f>
        <v/>
      </c>
      <c r="AY22" s="55">
        <f>SUMIF($CB$4:$JS$4,AY$4,$CB22:$JS22)</f>
        <v/>
      </c>
      <c r="AZ22" s="55">
        <f>SUMIF($CB$4:$JS$4,AZ$4,$CB22:$JS22)</f>
        <v/>
      </c>
      <c r="BA22" s="55">
        <f>SUMIF($CB$4:$JS$4,BA$4,$CB22:$JS22)</f>
        <v/>
      </c>
      <c r="BB22" s="55">
        <f>SUMIF($CB$4:$JS$4,BB$4,$CB22:$JS22)</f>
        <v/>
      </c>
      <c r="BC22" s="55">
        <f>SUMIF($CB$4:$JS$4,BC$4,$CB22:$JS22)</f>
        <v/>
      </c>
      <c r="BD22" s="55">
        <f>SUMIF($CB$4:$JS$4,BD$4,$CB22:$JS22)</f>
        <v/>
      </c>
      <c r="BE22" s="55">
        <f>SUMIF($CB$4:$JS$4,BE$4,$CB22:$JS22)</f>
        <v/>
      </c>
      <c r="BF22" s="55">
        <f>SUMIF($CB$4:$JS$4,BF$4,$CB22:$JS22)</f>
        <v/>
      </c>
      <c r="BG22" s="55">
        <f>SUMIF($CB$4:$JS$4,BG$4,$CB22:$JS22)</f>
        <v/>
      </c>
      <c r="BH22" s="55">
        <f>SUMIF($CB$4:$JS$4,BH$4,$CB22:$JS22)</f>
        <v/>
      </c>
      <c r="BI22" s="55">
        <f>SUMIF($CB$4:$JS$4,BI$4,$CB22:$JS22)</f>
        <v/>
      </c>
      <c r="BJ22" s="55">
        <f>SUMIF($CB$4:$JS$4,BJ$4,$CB22:$JS22)</f>
        <v/>
      </c>
      <c r="BK22" s="55">
        <f>SUMIF($CB$4:$JS$4,BK$4,$CB22:$JS22)</f>
        <v/>
      </c>
      <c r="BL22" s="55">
        <f>SUMIF($CB$4:$JS$4,BL$4,$CB22:$JS22)</f>
        <v/>
      </c>
      <c r="BM22" s="55">
        <f>SUMIF($CB$4:$JS$4,BM$4,$CB22:$JS22)</f>
        <v/>
      </c>
      <c r="BN22" s="55">
        <f>SUMIF($CB$4:$JS$4,BN$4,$CB22:$JS22)</f>
        <v/>
      </c>
      <c r="BO22" s="55">
        <f>SUMIF($CB$4:$JS$4,BO$4,$CB22:$JS22)</f>
        <v/>
      </c>
      <c r="BP22" s="55">
        <f>SUMIF($CB$4:$JS$4,BP$4,$CB22:$JS22)</f>
        <v/>
      </c>
      <c r="BQ22" s="55">
        <f>SUMIF($CB$4:$JS$4,BQ$4,$CB22:$JS22)</f>
        <v/>
      </c>
      <c r="BR22" s="55">
        <f>SUMIF($CB$4:$JS$4,BR$4,$CB22:$JS22)</f>
        <v/>
      </c>
      <c r="BS22" s="55">
        <f>SUMIF($CB$4:$JS$4,BS$4,$CB22:$JS22)</f>
        <v/>
      </c>
      <c r="BT22" s="55">
        <f>SUMIF($CB$4:$JS$4,BT$4,$CB22:$JS22)</f>
        <v/>
      </c>
      <c r="BU22" s="55">
        <f>SUMIF($CB$4:$JS$4,BU$4,$CB22:$JS22)</f>
        <v/>
      </c>
      <c r="BV22" s="55">
        <f>SUMIF($CB$4:$JS$4,BV$4,$CB22:$JS22)</f>
        <v/>
      </c>
      <c r="BW22" s="55">
        <f>SUMIF($CB$4:$JS$4,BW$4,$CB22:$JS22)</f>
        <v/>
      </c>
      <c r="BX22" s="55">
        <f>SUMIF($CB$4:$JS$4,"&gt;"&amp;'VALOR POR PL'!$P$8,$CB22:$JS22)</f>
        <v/>
      </c>
      <c r="BY22" s="55">
        <f>SUM($CB22:$JS22)</f>
        <v/>
      </c>
      <c r="BZ22" s="50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2">
        <f>'VALOR POR PL'!D29</f>
        <v/>
      </c>
      <c r="B23" s="60" t="inlineStr">
        <is>
          <t>IMPERMEABILIZAÇÃO</t>
        </is>
      </c>
      <c r="C23" s="60" t="n"/>
      <c r="D23" s="55">
        <f>SUMIF($CB$4:$JS$4,"&lt;="&amp;D$4,$CB23:$JS23)</f>
        <v/>
      </c>
      <c r="E23" s="55">
        <f>SUMIF($CB$4:$JS$4,E$4,$CB23:$JS23)</f>
        <v/>
      </c>
      <c r="F23" s="55">
        <f>SUMIF($CB$4:$JS$4,F$4,$CB23:$JS23)</f>
        <v/>
      </c>
      <c r="G23" s="55">
        <f>SUMIF($CB$4:$JS$4,G$4,$CB23:$JS23)</f>
        <v/>
      </c>
      <c r="H23" s="55">
        <f>SUMIF($CB$4:$JS$4,H$4,$CB23:$JS23)</f>
        <v/>
      </c>
      <c r="I23" s="55">
        <f>SUMIF($CB$4:$JS$4,I$4,$CB23:$JS23)</f>
        <v/>
      </c>
      <c r="J23" s="55">
        <f>SUMIF($CB$4:$JS$4,J$4,$CB23:$JS23)</f>
        <v/>
      </c>
      <c r="K23" s="55">
        <f>SUMIF($CB$4:$JS$4,K$4,$CB23:$JS23)</f>
        <v/>
      </c>
      <c r="L23" s="55">
        <f>SUMIF($CB$4:$JS$4,L$4,$CB23:$JS23)</f>
        <v/>
      </c>
      <c r="M23" s="55">
        <f>SUMIF($CB$4:$JS$4,M$4,$CB23:$JS23)</f>
        <v/>
      </c>
      <c r="N23" s="55">
        <f>SUMIF($CB$4:$JS$4,N$4,$CB23:$JS23)</f>
        <v/>
      </c>
      <c r="O23" s="55">
        <f>SUMIF($CB$4:$JS$4,O$4,$CB23:$JS23)</f>
        <v/>
      </c>
      <c r="P23" s="55">
        <f>SUMIF($CB$4:$JS$4,P$4,$CB23:$JS23)</f>
        <v/>
      </c>
      <c r="Q23" s="55">
        <f>SUMIF($CB$4:$JS$4,Q$4,$CB23:$JS23)</f>
        <v/>
      </c>
      <c r="R23" s="55">
        <f>SUMIF($CB$4:$JS$4,R$4,$CB23:$JS23)</f>
        <v/>
      </c>
      <c r="S23" s="55">
        <f>SUMIF($CB$4:$JS$4,S$4,$CB23:$JS23)</f>
        <v/>
      </c>
      <c r="T23" s="55">
        <f>SUMIF($CB$4:$JS$4,T$4,$CB23:$JS23)</f>
        <v/>
      </c>
      <c r="U23" s="55">
        <f>SUMIF($CB$4:$JS$4,U$4,$CB23:$JS23)</f>
        <v/>
      </c>
      <c r="V23" s="55">
        <f>SUMIF($CB$4:$JS$4,V$4,$CB23:$JS23)</f>
        <v/>
      </c>
      <c r="W23" s="55">
        <f>SUMIF($CB$4:$JS$4,W$4,$CB23:$JS23)</f>
        <v/>
      </c>
      <c r="X23" s="55">
        <f>SUMIF($CB$4:$JS$4,X$4,$CB23:$JS23)</f>
        <v/>
      </c>
      <c r="Y23" s="55">
        <f>SUMIF($CB$4:$JS$4,Y$4,$CB23:$JS23)</f>
        <v/>
      </c>
      <c r="Z23" s="55">
        <f>SUMIF($CB$4:$JS$4,Z$4,$CB23:$JS23)</f>
        <v/>
      </c>
      <c r="AA23" s="55">
        <f>SUMIF($CB$4:$JS$4,AA$4,$CB23:$JS23)</f>
        <v/>
      </c>
      <c r="AB23" s="55">
        <f>SUMIF($CB$4:$JS$4,AB$4,$CB23:$JS23)</f>
        <v/>
      </c>
      <c r="AC23" s="55">
        <f>SUMIF($CB$4:$JS$4,AC$4,$CB23:$JS23)</f>
        <v/>
      </c>
      <c r="AD23" s="55">
        <f>SUMIF($CB$4:$JS$4,AD$4,$CB23:$JS23)</f>
        <v/>
      </c>
      <c r="AE23" s="55">
        <f>SUMIF($CB$4:$JS$4,AE$4,$CB23:$JS23)</f>
        <v/>
      </c>
      <c r="AF23" s="55">
        <f>SUMIF($CB$4:$JS$4,AF$4,$CB23:$JS23)</f>
        <v/>
      </c>
      <c r="AG23" s="55">
        <f>SUMIF($CB$4:$JS$4,AG$4,$CB23:$JS23)</f>
        <v/>
      </c>
      <c r="AH23" s="55">
        <f>SUMIF($CB$4:$JS$4,AH$4,$CB23:$JS23)</f>
        <v/>
      </c>
      <c r="AI23" s="55">
        <f>SUMIF($CB$4:$JS$4,AI$4,$CB23:$JS23)</f>
        <v/>
      </c>
      <c r="AJ23" s="55">
        <f>SUMIF($CB$4:$JS$4,AJ$4,$CB23:$JS23)</f>
        <v/>
      </c>
      <c r="AK23" s="55">
        <f>SUMIF($CB$4:$JS$4,AK$4,$CB23:$JS23)</f>
        <v/>
      </c>
      <c r="AL23" s="55">
        <f>SUMIF($CB$4:$JS$4,AL$4,$CB23:$JS23)</f>
        <v/>
      </c>
      <c r="AM23" s="55">
        <f>SUMIF($CB$4:$JS$4,AM$4,$CB23:$JS23)</f>
        <v/>
      </c>
      <c r="AN23" s="55">
        <f>SUMIF($CB$4:$JS$4,AN$4,$CB23:$JS23)</f>
        <v/>
      </c>
      <c r="AO23" s="55">
        <f>SUMIF($CB$4:$JS$4,AO$4,$CB23:$JS23)</f>
        <v/>
      </c>
      <c r="AP23" s="55">
        <f>SUMIF($CB$4:$JS$4,AP$4,$CB23:$JS23)</f>
        <v/>
      </c>
      <c r="AQ23" s="55">
        <f>SUMIF($CB$4:$JS$4,AQ$4,$CB23:$JS23)</f>
        <v/>
      </c>
      <c r="AR23" s="55">
        <f>SUMIF($CB$4:$JS$4,AR$4,$CB23:$JS23)</f>
        <v/>
      </c>
      <c r="AS23" s="55">
        <f>SUMIF($CB$4:$JS$4,AS$4,$CB23:$JS23)</f>
        <v/>
      </c>
      <c r="AT23" s="55">
        <f>SUMIF($CB$4:$JS$4,AT$4,$CB23:$JS23)</f>
        <v/>
      </c>
      <c r="AU23" s="55">
        <f>SUMIF($CB$4:$JS$4,AU$4,$CB23:$JS23)</f>
        <v/>
      </c>
      <c r="AV23" s="55">
        <f>SUMIF($CB$4:$JS$4,AV$4,$CB23:$JS23)</f>
        <v/>
      </c>
      <c r="AW23" s="55">
        <f>SUMIF($CB$4:$JS$4,AW$4,$CB23:$JS23)</f>
        <v/>
      </c>
      <c r="AX23" s="55">
        <f>SUMIF($CB$4:$JS$4,AX$4,$CB23:$JS23)</f>
        <v/>
      </c>
      <c r="AY23" s="55">
        <f>SUMIF($CB$4:$JS$4,AY$4,$CB23:$JS23)</f>
        <v/>
      </c>
      <c r="AZ23" s="55">
        <f>SUMIF($CB$4:$JS$4,AZ$4,$CB23:$JS23)</f>
        <v/>
      </c>
      <c r="BA23" s="55">
        <f>SUMIF($CB$4:$JS$4,BA$4,$CB23:$JS23)</f>
        <v/>
      </c>
      <c r="BB23" s="55">
        <f>SUMIF($CB$4:$JS$4,BB$4,$CB23:$JS23)</f>
        <v/>
      </c>
      <c r="BC23" s="55">
        <f>SUMIF($CB$4:$JS$4,BC$4,$CB23:$JS23)</f>
        <v/>
      </c>
      <c r="BD23" s="55">
        <f>SUMIF($CB$4:$JS$4,BD$4,$CB23:$JS23)</f>
        <v/>
      </c>
      <c r="BE23" s="55">
        <f>SUMIF($CB$4:$JS$4,BE$4,$CB23:$JS23)</f>
        <v/>
      </c>
      <c r="BF23" s="55">
        <f>SUMIF($CB$4:$JS$4,BF$4,$CB23:$JS23)</f>
        <v/>
      </c>
      <c r="BG23" s="55">
        <f>SUMIF($CB$4:$JS$4,BG$4,$CB23:$JS23)</f>
        <v/>
      </c>
      <c r="BH23" s="55">
        <f>SUMIF($CB$4:$JS$4,BH$4,$CB23:$JS23)</f>
        <v/>
      </c>
      <c r="BI23" s="55">
        <f>SUMIF($CB$4:$JS$4,BI$4,$CB23:$JS23)</f>
        <v/>
      </c>
      <c r="BJ23" s="55">
        <f>SUMIF($CB$4:$JS$4,BJ$4,$CB23:$JS23)</f>
        <v/>
      </c>
      <c r="BK23" s="55">
        <f>SUMIF($CB$4:$JS$4,BK$4,$CB23:$JS23)</f>
        <v/>
      </c>
      <c r="BL23" s="55">
        <f>SUMIF($CB$4:$JS$4,BL$4,$CB23:$JS23)</f>
        <v/>
      </c>
      <c r="BM23" s="55">
        <f>SUMIF($CB$4:$JS$4,BM$4,$CB23:$JS23)</f>
        <v/>
      </c>
      <c r="BN23" s="55">
        <f>SUMIF($CB$4:$JS$4,BN$4,$CB23:$JS23)</f>
        <v/>
      </c>
      <c r="BO23" s="55">
        <f>SUMIF($CB$4:$JS$4,BO$4,$CB23:$JS23)</f>
        <v/>
      </c>
      <c r="BP23" s="55">
        <f>SUMIF($CB$4:$JS$4,BP$4,$CB23:$JS23)</f>
        <v/>
      </c>
      <c r="BQ23" s="55">
        <f>SUMIF($CB$4:$JS$4,BQ$4,$CB23:$JS23)</f>
        <v/>
      </c>
      <c r="BR23" s="55">
        <f>SUMIF($CB$4:$JS$4,BR$4,$CB23:$JS23)</f>
        <v/>
      </c>
      <c r="BS23" s="55">
        <f>SUMIF($CB$4:$JS$4,BS$4,$CB23:$JS23)</f>
        <v/>
      </c>
      <c r="BT23" s="55">
        <f>SUMIF($CB$4:$JS$4,BT$4,$CB23:$JS23)</f>
        <v/>
      </c>
      <c r="BU23" s="55">
        <f>SUMIF($CB$4:$JS$4,BU$4,$CB23:$JS23)</f>
        <v/>
      </c>
      <c r="BV23" s="55">
        <f>SUMIF($CB$4:$JS$4,BV$4,$CB23:$JS23)</f>
        <v/>
      </c>
      <c r="BW23" s="55">
        <f>SUMIF($CB$4:$JS$4,BW$4,$CB23:$JS23)</f>
        <v/>
      </c>
      <c r="BX23" s="55">
        <f>SUMIF($CB$4:$JS$4,"&gt;"&amp;'VALOR POR PL'!$P$8,$CB23:$JS23)</f>
        <v/>
      </c>
      <c r="BY23" s="55">
        <f>SUM($CB23:$JS23)</f>
        <v/>
      </c>
      <c r="BZ23" s="50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2">
        <f>'VALOR POR PL'!D30</f>
        <v/>
      </c>
      <c r="B24" s="60" t="inlineStr">
        <is>
          <t>INSTALAÇÕES ELÉTRICAS</t>
        </is>
      </c>
      <c r="C24" s="60" t="n"/>
      <c r="D24" s="55">
        <f>SUMIF($CB$4:$JS$4,"&lt;="&amp;D$4,$CB24:$JS24)</f>
        <v/>
      </c>
      <c r="E24" s="55">
        <f>SUMIF($CB$4:$JS$4,E$4,$CB24:$JS24)</f>
        <v/>
      </c>
      <c r="F24" s="55">
        <f>SUMIF($CB$4:$JS$4,F$4,$CB24:$JS24)</f>
        <v/>
      </c>
      <c r="G24" s="55">
        <f>SUMIF($CB$4:$JS$4,G$4,$CB24:$JS24)</f>
        <v/>
      </c>
      <c r="H24" s="55">
        <f>SUMIF($CB$4:$JS$4,H$4,$CB24:$JS24)</f>
        <v/>
      </c>
      <c r="I24" s="55">
        <f>SUMIF($CB$4:$JS$4,I$4,$CB24:$JS24)</f>
        <v/>
      </c>
      <c r="J24" s="55">
        <f>SUMIF($CB$4:$JS$4,J$4,$CB24:$JS24)</f>
        <v/>
      </c>
      <c r="K24" s="55">
        <f>SUMIF($CB$4:$JS$4,K$4,$CB24:$JS24)</f>
        <v/>
      </c>
      <c r="L24" s="55">
        <f>SUMIF($CB$4:$JS$4,L$4,$CB24:$JS24)</f>
        <v/>
      </c>
      <c r="M24" s="55">
        <f>SUMIF($CB$4:$JS$4,M$4,$CB24:$JS24)</f>
        <v/>
      </c>
      <c r="N24" s="55">
        <f>SUMIF($CB$4:$JS$4,N$4,$CB24:$JS24)</f>
        <v/>
      </c>
      <c r="O24" s="55">
        <f>SUMIF($CB$4:$JS$4,O$4,$CB24:$JS24)</f>
        <v/>
      </c>
      <c r="P24" s="55">
        <f>SUMIF($CB$4:$JS$4,P$4,$CB24:$JS24)</f>
        <v/>
      </c>
      <c r="Q24" s="55">
        <f>SUMIF($CB$4:$JS$4,Q$4,$CB24:$JS24)</f>
        <v/>
      </c>
      <c r="R24" s="55">
        <f>SUMIF($CB$4:$JS$4,R$4,$CB24:$JS24)</f>
        <v/>
      </c>
      <c r="S24" s="55">
        <f>SUMIF($CB$4:$JS$4,S$4,$CB24:$JS24)</f>
        <v/>
      </c>
      <c r="T24" s="55">
        <f>SUMIF($CB$4:$JS$4,T$4,$CB24:$JS24)</f>
        <v/>
      </c>
      <c r="U24" s="55">
        <f>SUMIF($CB$4:$JS$4,U$4,$CB24:$JS24)</f>
        <v/>
      </c>
      <c r="V24" s="55">
        <f>SUMIF($CB$4:$JS$4,V$4,$CB24:$JS24)</f>
        <v/>
      </c>
      <c r="W24" s="55">
        <f>SUMIF($CB$4:$JS$4,W$4,$CB24:$JS24)</f>
        <v/>
      </c>
      <c r="X24" s="55">
        <f>SUMIF($CB$4:$JS$4,X$4,$CB24:$JS24)</f>
        <v/>
      </c>
      <c r="Y24" s="55">
        <f>SUMIF($CB$4:$JS$4,Y$4,$CB24:$JS24)</f>
        <v/>
      </c>
      <c r="Z24" s="55">
        <f>SUMIF($CB$4:$JS$4,Z$4,$CB24:$JS24)</f>
        <v/>
      </c>
      <c r="AA24" s="55">
        <f>SUMIF($CB$4:$JS$4,AA$4,$CB24:$JS24)</f>
        <v/>
      </c>
      <c r="AB24" s="55">
        <f>SUMIF($CB$4:$JS$4,AB$4,$CB24:$JS24)</f>
        <v/>
      </c>
      <c r="AC24" s="55">
        <f>SUMIF($CB$4:$JS$4,AC$4,$CB24:$JS24)</f>
        <v/>
      </c>
      <c r="AD24" s="55">
        <f>SUMIF($CB$4:$JS$4,AD$4,$CB24:$JS24)</f>
        <v/>
      </c>
      <c r="AE24" s="55">
        <f>SUMIF($CB$4:$JS$4,AE$4,$CB24:$JS24)</f>
        <v/>
      </c>
      <c r="AF24" s="55">
        <f>SUMIF($CB$4:$JS$4,AF$4,$CB24:$JS24)</f>
        <v/>
      </c>
      <c r="AG24" s="55">
        <f>SUMIF($CB$4:$JS$4,AG$4,$CB24:$JS24)</f>
        <v/>
      </c>
      <c r="AH24" s="55">
        <f>SUMIF($CB$4:$JS$4,AH$4,$CB24:$JS24)</f>
        <v/>
      </c>
      <c r="AI24" s="55">
        <f>SUMIF($CB$4:$JS$4,AI$4,$CB24:$JS24)</f>
        <v/>
      </c>
      <c r="AJ24" s="55">
        <f>SUMIF($CB$4:$JS$4,AJ$4,$CB24:$JS24)</f>
        <v/>
      </c>
      <c r="AK24" s="55">
        <f>SUMIF($CB$4:$JS$4,AK$4,$CB24:$JS24)</f>
        <v/>
      </c>
      <c r="AL24" s="55">
        <f>SUMIF($CB$4:$JS$4,AL$4,$CB24:$JS24)</f>
        <v/>
      </c>
      <c r="AM24" s="55">
        <f>SUMIF($CB$4:$JS$4,AM$4,$CB24:$JS24)</f>
        <v/>
      </c>
      <c r="AN24" s="55">
        <f>SUMIF($CB$4:$JS$4,AN$4,$CB24:$JS24)</f>
        <v/>
      </c>
      <c r="AO24" s="55">
        <f>SUMIF($CB$4:$JS$4,AO$4,$CB24:$JS24)</f>
        <v/>
      </c>
      <c r="AP24" s="55">
        <f>SUMIF($CB$4:$JS$4,AP$4,$CB24:$JS24)</f>
        <v/>
      </c>
      <c r="AQ24" s="55">
        <f>SUMIF($CB$4:$JS$4,AQ$4,$CB24:$JS24)</f>
        <v/>
      </c>
      <c r="AR24" s="55">
        <f>SUMIF($CB$4:$JS$4,AR$4,$CB24:$JS24)</f>
        <v/>
      </c>
      <c r="AS24" s="55">
        <f>SUMIF($CB$4:$JS$4,AS$4,$CB24:$JS24)</f>
        <v/>
      </c>
      <c r="AT24" s="55">
        <f>SUMIF($CB$4:$JS$4,AT$4,$CB24:$JS24)</f>
        <v/>
      </c>
      <c r="AU24" s="55">
        <f>SUMIF($CB$4:$JS$4,AU$4,$CB24:$JS24)</f>
        <v/>
      </c>
      <c r="AV24" s="55">
        <f>SUMIF($CB$4:$JS$4,AV$4,$CB24:$JS24)</f>
        <v/>
      </c>
      <c r="AW24" s="55">
        <f>SUMIF($CB$4:$JS$4,AW$4,$CB24:$JS24)</f>
        <v/>
      </c>
      <c r="AX24" s="55">
        <f>SUMIF($CB$4:$JS$4,AX$4,$CB24:$JS24)</f>
        <v/>
      </c>
      <c r="AY24" s="55">
        <f>SUMIF($CB$4:$JS$4,AY$4,$CB24:$JS24)</f>
        <v/>
      </c>
      <c r="AZ24" s="55">
        <f>SUMIF($CB$4:$JS$4,AZ$4,$CB24:$JS24)</f>
        <v/>
      </c>
      <c r="BA24" s="55">
        <f>SUMIF($CB$4:$JS$4,BA$4,$CB24:$JS24)</f>
        <v/>
      </c>
      <c r="BB24" s="55">
        <f>SUMIF($CB$4:$JS$4,BB$4,$CB24:$JS24)</f>
        <v/>
      </c>
      <c r="BC24" s="55">
        <f>SUMIF($CB$4:$JS$4,BC$4,$CB24:$JS24)</f>
        <v/>
      </c>
      <c r="BD24" s="55">
        <f>SUMIF($CB$4:$JS$4,BD$4,$CB24:$JS24)</f>
        <v/>
      </c>
      <c r="BE24" s="55">
        <f>SUMIF($CB$4:$JS$4,BE$4,$CB24:$JS24)</f>
        <v/>
      </c>
      <c r="BF24" s="55">
        <f>SUMIF($CB$4:$JS$4,BF$4,$CB24:$JS24)</f>
        <v/>
      </c>
      <c r="BG24" s="55">
        <f>SUMIF($CB$4:$JS$4,BG$4,$CB24:$JS24)</f>
        <v/>
      </c>
      <c r="BH24" s="55">
        <f>SUMIF($CB$4:$JS$4,BH$4,$CB24:$JS24)</f>
        <v/>
      </c>
      <c r="BI24" s="55">
        <f>SUMIF($CB$4:$JS$4,BI$4,$CB24:$JS24)</f>
        <v/>
      </c>
      <c r="BJ24" s="55">
        <f>SUMIF($CB$4:$JS$4,BJ$4,$CB24:$JS24)</f>
        <v/>
      </c>
      <c r="BK24" s="55">
        <f>SUMIF($CB$4:$JS$4,BK$4,$CB24:$JS24)</f>
        <v/>
      </c>
      <c r="BL24" s="55">
        <f>SUMIF($CB$4:$JS$4,BL$4,$CB24:$JS24)</f>
        <v/>
      </c>
      <c r="BM24" s="55">
        <f>SUMIF($CB$4:$JS$4,BM$4,$CB24:$JS24)</f>
        <v/>
      </c>
      <c r="BN24" s="55">
        <f>SUMIF($CB$4:$JS$4,BN$4,$CB24:$JS24)</f>
        <v/>
      </c>
      <c r="BO24" s="55">
        <f>SUMIF($CB$4:$JS$4,BO$4,$CB24:$JS24)</f>
        <v/>
      </c>
      <c r="BP24" s="55">
        <f>SUMIF($CB$4:$JS$4,BP$4,$CB24:$JS24)</f>
        <v/>
      </c>
      <c r="BQ24" s="55">
        <f>SUMIF($CB$4:$JS$4,BQ$4,$CB24:$JS24)</f>
        <v/>
      </c>
      <c r="BR24" s="55">
        <f>SUMIF($CB$4:$JS$4,BR$4,$CB24:$JS24)</f>
        <v/>
      </c>
      <c r="BS24" s="55">
        <f>SUMIF($CB$4:$JS$4,BS$4,$CB24:$JS24)</f>
        <v/>
      </c>
      <c r="BT24" s="55">
        <f>SUMIF($CB$4:$JS$4,BT$4,$CB24:$JS24)</f>
        <v/>
      </c>
      <c r="BU24" s="55">
        <f>SUMIF($CB$4:$JS$4,BU$4,$CB24:$JS24)</f>
        <v/>
      </c>
      <c r="BV24" s="55">
        <f>SUMIF($CB$4:$JS$4,BV$4,$CB24:$JS24)</f>
        <v/>
      </c>
      <c r="BW24" s="55">
        <f>SUMIF($CB$4:$JS$4,BW$4,$CB24:$JS24)</f>
        <v/>
      </c>
      <c r="BX24" s="55">
        <f>SUMIF($CB$4:$JS$4,"&gt;"&amp;'VALOR POR PL'!$P$8,$CB24:$JS24)</f>
        <v/>
      </c>
      <c r="BY24" s="55">
        <f>SUM($CB24:$JS24)</f>
        <v/>
      </c>
      <c r="BZ24" s="50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2">
        <f>'VALOR POR PL'!D31</f>
        <v/>
      </c>
      <c r="B25" s="60" t="inlineStr">
        <is>
          <t>INSTALAÇÕES HIDROSANITÁRIAS</t>
        </is>
      </c>
      <c r="C25" s="60" t="n"/>
      <c r="D25" s="55">
        <f>SUMIF($CB$4:$JS$4,"&lt;="&amp;D$4,$CB25:$JS25)</f>
        <v/>
      </c>
      <c r="E25" s="55">
        <f>SUMIF($CB$4:$JS$4,E$4,$CB25:$JS25)</f>
        <v/>
      </c>
      <c r="F25" s="55">
        <f>SUMIF($CB$4:$JS$4,F$4,$CB25:$JS25)</f>
        <v/>
      </c>
      <c r="G25" s="55">
        <f>SUMIF($CB$4:$JS$4,G$4,$CB25:$JS25)</f>
        <v/>
      </c>
      <c r="H25" s="55">
        <f>SUMIF($CB$4:$JS$4,H$4,$CB25:$JS25)</f>
        <v/>
      </c>
      <c r="I25" s="55">
        <f>SUMIF($CB$4:$JS$4,I$4,$CB25:$JS25)</f>
        <v/>
      </c>
      <c r="J25" s="55">
        <f>SUMIF($CB$4:$JS$4,J$4,$CB25:$JS25)</f>
        <v/>
      </c>
      <c r="K25" s="55">
        <f>SUMIF($CB$4:$JS$4,K$4,$CB25:$JS25)</f>
        <v/>
      </c>
      <c r="L25" s="55">
        <f>SUMIF($CB$4:$JS$4,L$4,$CB25:$JS25)</f>
        <v/>
      </c>
      <c r="M25" s="55">
        <f>SUMIF($CB$4:$JS$4,M$4,$CB25:$JS25)</f>
        <v/>
      </c>
      <c r="N25" s="55">
        <f>SUMIF($CB$4:$JS$4,N$4,$CB25:$JS25)</f>
        <v/>
      </c>
      <c r="O25" s="55">
        <f>SUMIF($CB$4:$JS$4,O$4,$CB25:$JS25)</f>
        <v/>
      </c>
      <c r="P25" s="55">
        <f>SUMIF($CB$4:$JS$4,P$4,$CB25:$JS25)</f>
        <v/>
      </c>
      <c r="Q25" s="55">
        <f>SUMIF($CB$4:$JS$4,Q$4,$CB25:$JS25)</f>
        <v/>
      </c>
      <c r="R25" s="55">
        <f>SUMIF($CB$4:$JS$4,R$4,$CB25:$JS25)</f>
        <v/>
      </c>
      <c r="S25" s="55">
        <f>SUMIF($CB$4:$JS$4,S$4,$CB25:$JS25)</f>
        <v/>
      </c>
      <c r="T25" s="55">
        <f>SUMIF($CB$4:$JS$4,T$4,$CB25:$JS25)</f>
        <v/>
      </c>
      <c r="U25" s="55">
        <f>SUMIF($CB$4:$JS$4,U$4,$CB25:$JS25)</f>
        <v/>
      </c>
      <c r="V25" s="55">
        <f>SUMIF($CB$4:$JS$4,V$4,$CB25:$JS25)</f>
        <v/>
      </c>
      <c r="W25" s="55">
        <f>SUMIF($CB$4:$JS$4,W$4,$CB25:$JS25)</f>
        <v/>
      </c>
      <c r="X25" s="55">
        <f>SUMIF($CB$4:$JS$4,X$4,$CB25:$JS25)</f>
        <v/>
      </c>
      <c r="Y25" s="55">
        <f>SUMIF($CB$4:$JS$4,Y$4,$CB25:$JS25)</f>
        <v/>
      </c>
      <c r="Z25" s="55">
        <f>SUMIF($CB$4:$JS$4,Z$4,$CB25:$JS25)</f>
        <v/>
      </c>
      <c r="AA25" s="55">
        <f>SUMIF($CB$4:$JS$4,AA$4,$CB25:$JS25)</f>
        <v/>
      </c>
      <c r="AB25" s="55">
        <f>SUMIF($CB$4:$JS$4,AB$4,$CB25:$JS25)</f>
        <v/>
      </c>
      <c r="AC25" s="55">
        <f>SUMIF($CB$4:$JS$4,AC$4,$CB25:$JS25)</f>
        <v/>
      </c>
      <c r="AD25" s="55">
        <f>SUMIF($CB$4:$JS$4,AD$4,$CB25:$JS25)</f>
        <v/>
      </c>
      <c r="AE25" s="55">
        <f>SUMIF($CB$4:$JS$4,AE$4,$CB25:$JS25)</f>
        <v/>
      </c>
      <c r="AF25" s="55">
        <f>SUMIF($CB$4:$JS$4,AF$4,$CB25:$JS25)</f>
        <v/>
      </c>
      <c r="AG25" s="55">
        <f>SUMIF($CB$4:$JS$4,AG$4,$CB25:$JS25)</f>
        <v/>
      </c>
      <c r="AH25" s="55">
        <f>SUMIF($CB$4:$JS$4,AH$4,$CB25:$JS25)</f>
        <v/>
      </c>
      <c r="AI25" s="55">
        <f>SUMIF($CB$4:$JS$4,AI$4,$CB25:$JS25)</f>
        <v/>
      </c>
      <c r="AJ25" s="55">
        <f>SUMIF($CB$4:$JS$4,AJ$4,$CB25:$JS25)</f>
        <v/>
      </c>
      <c r="AK25" s="55">
        <f>SUMIF($CB$4:$JS$4,AK$4,$CB25:$JS25)</f>
        <v/>
      </c>
      <c r="AL25" s="55">
        <f>SUMIF($CB$4:$JS$4,AL$4,$CB25:$JS25)</f>
        <v/>
      </c>
      <c r="AM25" s="55">
        <f>SUMIF($CB$4:$JS$4,AM$4,$CB25:$JS25)</f>
        <v/>
      </c>
      <c r="AN25" s="55">
        <f>SUMIF($CB$4:$JS$4,AN$4,$CB25:$JS25)</f>
        <v/>
      </c>
      <c r="AO25" s="55">
        <f>SUMIF($CB$4:$JS$4,AO$4,$CB25:$JS25)</f>
        <v/>
      </c>
      <c r="AP25" s="55">
        <f>SUMIF($CB$4:$JS$4,AP$4,$CB25:$JS25)</f>
        <v/>
      </c>
      <c r="AQ25" s="55">
        <f>SUMIF($CB$4:$JS$4,AQ$4,$CB25:$JS25)</f>
        <v/>
      </c>
      <c r="AR25" s="55">
        <f>SUMIF($CB$4:$JS$4,AR$4,$CB25:$JS25)</f>
        <v/>
      </c>
      <c r="AS25" s="55">
        <f>SUMIF($CB$4:$JS$4,AS$4,$CB25:$JS25)</f>
        <v/>
      </c>
      <c r="AT25" s="55">
        <f>SUMIF($CB$4:$JS$4,AT$4,$CB25:$JS25)</f>
        <v/>
      </c>
      <c r="AU25" s="55">
        <f>SUMIF($CB$4:$JS$4,AU$4,$CB25:$JS25)</f>
        <v/>
      </c>
      <c r="AV25" s="55">
        <f>SUMIF($CB$4:$JS$4,AV$4,$CB25:$JS25)</f>
        <v/>
      </c>
      <c r="AW25" s="55">
        <f>SUMIF($CB$4:$JS$4,AW$4,$CB25:$JS25)</f>
        <v/>
      </c>
      <c r="AX25" s="55">
        <f>SUMIF($CB$4:$JS$4,AX$4,$CB25:$JS25)</f>
        <v/>
      </c>
      <c r="AY25" s="55">
        <f>SUMIF($CB$4:$JS$4,AY$4,$CB25:$JS25)</f>
        <v/>
      </c>
      <c r="AZ25" s="55">
        <f>SUMIF($CB$4:$JS$4,AZ$4,$CB25:$JS25)</f>
        <v/>
      </c>
      <c r="BA25" s="55">
        <f>SUMIF($CB$4:$JS$4,BA$4,$CB25:$JS25)</f>
        <v/>
      </c>
      <c r="BB25" s="55">
        <f>SUMIF($CB$4:$JS$4,BB$4,$CB25:$JS25)</f>
        <v/>
      </c>
      <c r="BC25" s="55">
        <f>SUMIF($CB$4:$JS$4,BC$4,$CB25:$JS25)</f>
        <v/>
      </c>
      <c r="BD25" s="55">
        <f>SUMIF($CB$4:$JS$4,BD$4,$CB25:$JS25)</f>
        <v/>
      </c>
      <c r="BE25" s="55">
        <f>SUMIF($CB$4:$JS$4,BE$4,$CB25:$JS25)</f>
        <v/>
      </c>
      <c r="BF25" s="55">
        <f>SUMIF($CB$4:$JS$4,BF$4,$CB25:$JS25)</f>
        <v/>
      </c>
      <c r="BG25" s="55">
        <f>SUMIF($CB$4:$JS$4,BG$4,$CB25:$JS25)</f>
        <v/>
      </c>
      <c r="BH25" s="55">
        <f>SUMIF($CB$4:$JS$4,BH$4,$CB25:$JS25)</f>
        <v/>
      </c>
      <c r="BI25" s="55">
        <f>SUMIF($CB$4:$JS$4,BI$4,$CB25:$JS25)</f>
        <v/>
      </c>
      <c r="BJ25" s="55">
        <f>SUMIF($CB$4:$JS$4,BJ$4,$CB25:$JS25)</f>
        <v/>
      </c>
      <c r="BK25" s="55">
        <f>SUMIF($CB$4:$JS$4,BK$4,$CB25:$JS25)</f>
        <v/>
      </c>
      <c r="BL25" s="55">
        <f>SUMIF($CB$4:$JS$4,BL$4,$CB25:$JS25)</f>
        <v/>
      </c>
      <c r="BM25" s="55">
        <f>SUMIF($CB$4:$JS$4,BM$4,$CB25:$JS25)</f>
        <v/>
      </c>
      <c r="BN25" s="55">
        <f>SUMIF($CB$4:$JS$4,BN$4,$CB25:$JS25)</f>
        <v/>
      </c>
      <c r="BO25" s="55">
        <f>SUMIF($CB$4:$JS$4,BO$4,$CB25:$JS25)</f>
        <v/>
      </c>
      <c r="BP25" s="55">
        <f>SUMIF($CB$4:$JS$4,BP$4,$CB25:$JS25)</f>
        <v/>
      </c>
      <c r="BQ25" s="55">
        <f>SUMIF($CB$4:$JS$4,BQ$4,$CB25:$JS25)</f>
        <v/>
      </c>
      <c r="BR25" s="55">
        <f>SUMIF($CB$4:$JS$4,BR$4,$CB25:$JS25)</f>
        <v/>
      </c>
      <c r="BS25" s="55">
        <f>SUMIF($CB$4:$JS$4,BS$4,$CB25:$JS25)</f>
        <v/>
      </c>
      <c r="BT25" s="55">
        <f>SUMIF($CB$4:$JS$4,BT$4,$CB25:$JS25)</f>
        <v/>
      </c>
      <c r="BU25" s="55">
        <f>SUMIF($CB$4:$JS$4,BU$4,$CB25:$JS25)</f>
        <v/>
      </c>
      <c r="BV25" s="55">
        <f>SUMIF($CB$4:$JS$4,BV$4,$CB25:$JS25)</f>
        <v/>
      </c>
      <c r="BW25" s="55">
        <f>SUMIF($CB$4:$JS$4,BW$4,$CB25:$JS25)</f>
        <v/>
      </c>
      <c r="BX25" s="55">
        <f>SUMIF($CB$4:$JS$4,"&gt;"&amp;'VALOR POR PL'!$P$8,$CB25:$JS25)</f>
        <v/>
      </c>
      <c r="BY25" s="55">
        <f>SUM($CB25:$JS25)</f>
        <v/>
      </c>
      <c r="BZ25" s="50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2">
        <f>'VALOR POR PL'!D32</f>
        <v/>
      </c>
      <c r="B26" s="60" t="inlineStr">
        <is>
          <t>INSTALAÇÕES COMBATE INCÊNDIO</t>
        </is>
      </c>
      <c r="C26" s="60" t="n"/>
      <c r="D26" s="55">
        <f>SUMIF($CB$4:$JS$4,"&lt;="&amp;D$4,$CB26:$JS26)</f>
        <v/>
      </c>
      <c r="E26" s="55">
        <f>SUMIF($CB$4:$JS$4,E$4,$CB26:$JS26)</f>
        <v/>
      </c>
      <c r="F26" s="55">
        <f>SUMIF($CB$4:$JS$4,F$4,$CB26:$JS26)</f>
        <v/>
      </c>
      <c r="G26" s="55">
        <f>SUMIF($CB$4:$JS$4,G$4,$CB26:$JS26)</f>
        <v/>
      </c>
      <c r="H26" s="55">
        <f>SUMIF($CB$4:$JS$4,H$4,$CB26:$JS26)</f>
        <v/>
      </c>
      <c r="I26" s="55">
        <f>SUMIF($CB$4:$JS$4,I$4,$CB26:$JS26)</f>
        <v/>
      </c>
      <c r="J26" s="55">
        <f>SUMIF($CB$4:$JS$4,J$4,$CB26:$JS26)</f>
        <v/>
      </c>
      <c r="K26" s="55">
        <f>SUMIF($CB$4:$JS$4,K$4,$CB26:$JS26)</f>
        <v/>
      </c>
      <c r="L26" s="55">
        <f>SUMIF($CB$4:$JS$4,L$4,$CB26:$JS26)</f>
        <v/>
      </c>
      <c r="M26" s="55">
        <f>SUMIF($CB$4:$JS$4,M$4,$CB26:$JS26)</f>
        <v/>
      </c>
      <c r="N26" s="55">
        <f>SUMIF($CB$4:$JS$4,N$4,$CB26:$JS26)</f>
        <v/>
      </c>
      <c r="O26" s="55">
        <f>SUMIF($CB$4:$JS$4,O$4,$CB26:$JS26)</f>
        <v/>
      </c>
      <c r="P26" s="55">
        <f>SUMIF($CB$4:$JS$4,P$4,$CB26:$JS26)</f>
        <v/>
      </c>
      <c r="Q26" s="55">
        <f>SUMIF($CB$4:$JS$4,Q$4,$CB26:$JS26)</f>
        <v/>
      </c>
      <c r="R26" s="55">
        <f>SUMIF($CB$4:$JS$4,R$4,$CB26:$JS26)</f>
        <v/>
      </c>
      <c r="S26" s="55">
        <f>SUMIF($CB$4:$JS$4,S$4,$CB26:$JS26)</f>
        <v/>
      </c>
      <c r="T26" s="55">
        <f>SUMIF($CB$4:$JS$4,T$4,$CB26:$JS26)</f>
        <v/>
      </c>
      <c r="U26" s="55">
        <f>SUMIF($CB$4:$JS$4,U$4,$CB26:$JS26)</f>
        <v/>
      </c>
      <c r="V26" s="55">
        <f>SUMIF($CB$4:$JS$4,V$4,$CB26:$JS26)</f>
        <v/>
      </c>
      <c r="W26" s="55">
        <f>SUMIF($CB$4:$JS$4,W$4,$CB26:$JS26)</f>
        <v/>
      </c>
      <c r="X26" s="55">
        <f>SUMIF($CB$4:$JS$4,X$4,$CB26:$JS26)</f>
        <v/>
      </c>
      <c r="Y26" s="55">
        <f>SUMIF($CB$4:$JS$4,Y$4,$CB26:$JS26)</f>
        <v/>
      </c>
      <c r="Z26" s="55">
        <f>SUMIF($CB$4:$JS$4,Z$4,$CB26:$JS26)</f>
        <v/>
      </c>
      <c r="AA26" s="55">
        <f>SUMIF($CB$4:$JS$4,AA$4,$CB26:$JS26)</f>
        <v/>
      </c>
      <c r="AB26" s="55">
        <f>SUMIF($CB$4:$JS$4,AB$4,$CB26:$JS26)</f>
        <v/>
      </c>
      <c r="AC26" s="55">
        <f>SUMIF($CB$4:$JS$4,AC$4,$CB26:$JS26)</f>
        <v/>
      </c>
      <c r="AD26" s="55">
        <f>SUMIF($CB$4:$JS$4,AD$4,$CB26:$JS26)</f>
        <v/>
      </c>
      <c r="AE26" s="55">
        <f>SUMIF($CB$4:$JS$4,AE$4,$CB26:$JS26)</f>
        <v/>
      </c>
      <c r="AF26" s="55">
        <f>SUMIF($CB$4:$JS$4,AF$4,$CB26:$JS26)</f>
        <v/>
      </c>
      <c r="AG26" s="55">
        <f>SUMIF($CB$4:$JS$4,AG$4,$CB26:$JS26)</f>
        <v/>
      </c>
      <c r="AH26" s="55">
        <f>SUMIF($CB$4:$JS$4,AH$4,$CB26:$JS26)</f>
        <v/>
      </c>
      <c r="AI26" s="55">
        <f>SUMIF($CB$4:$JS$4,AI$4,$CB26:$JS26)</f>
        <v/>
      </c>
      <c r="AJ26" s="55">
        <f>SUMIF($CB$4:$JS$4,AJ$4,$CB26:$JS26)</f>
        <v/>
      </c>
      <c r="AK26" s="55">
        <f>SUMIF($CB$4:$JS$4,AK$4,$CB26:$JS26)</f>
        <v/>
      </c>
      <c r="AL26" s="55">
        <f>SUMIF($CB$4:$JS$4,AL$4,$CB26:$JS26)</f>
        <v/>
      </c>
      <c r="AM26" s="55">
        <f>SUMIF($CB$4:$JS$4,AM$4,$CB26:$JS26)</f>
        <v/>
      </c>
      <c r="AN26" s="55">
        <f>SUMIF($CB$4:$JS$4,AN$4,$CB26:$JS26)</f>
        <v/>
      </c>
      <c r="AO26" s="55">
        <f>SUMIF($CB$4:$JS$4,AO$4,$CB26:$JS26)</f>
        <v/>
      </c>
      <c r="AP26" s="55">
        <f>SUMIF($CB$4:$JS$4,AP$4,$CB26:$JS26)</f>
        <v/>
      </c>
      <c r="AQ26" s="55">
        <f>SUMIF($CB$4:$JS$4,AQ$4,$CB26:$JS26)</f>
        <v/>
      </c>
      <c r="AR26" s="55">
        <f>SUMIF($CB$4:$JS$4,AR$4,$CB26:$JS26)</f>
        <v/>
      </c>
      <c r="AS26" s="55">
        <f>SUMIF($CB$4:$JS$4,AS$4,$CB26:$JS26)</f>
        <v/>
      </c>
      <c r="AT26" s="55">
        <f>SUMIF($CB$4:$JS$4,AT$4,$CB26:$JS26)</f>
        <v/>
      </c>
      <c r="AU26" s="55">
        <f>SUMIF($CB$4:$JS$4,AU$4,$CB26:$JS26)</f>
        <v/>
      </c>
      <c r="AV26" s="55">
        <f>SUMIF($CB$4:$JS$4,AV$4,$CB26:$JS26)</f>
        <v/>
      </c>
      <c r="AW26" s="55">
        <f>SUMIF($CB$4:$JS$4,AW$4,$CB26:$JS26)</f>
        <v/>
      </c>
      <c r="AX26" s="55">
        <f>SUMIF($CB$4:$JS$4,AX$4,$CB26:$JS26)</f>
        <v/>
      </c>
      <c r="AY26" s="55">
        <f>SUMIF($CB$4:$JS$4,AY$4,$CB26:$JS26)</f>
        <v/>
      </c>
      <c r="AZ26" s="55">
        <f>SUMIF($CB$4:$JS$4,AZ$4,$CB26:$JS26)</f>
        <v/>
      </c>
      <c r="BA26" s="55">
        <f>SUMIF($CB$4:$JS$4,BA$4,$CB26:$JS26)</f>
        <v/>
      </c>
      <c r="BB26" s="55">
        <f>SUMIF($CB$4:$JS$4,BB$4,$CB26:$JS26)</f>
        <v/>
      </c>
      <c r="BC26" s="55">
        <f>SUMIF($CB$4:$JS$4,BC$4,$CB26:$JS26)</f>
        <v/>
      </c>
      <c r="BD26" s="55">
        <f>SUMIF($CB$4:$JS$4,BD$4,$CB26:$JS26)</f>
        <v/>
      </c>
      <c r="BE26" s="55">
        <f>SUMIF($CB$4:$JS$4,BE$4,$CB26:$JS26)</f>
        <v/>
      </c>
      <c r="BF26" s="55">
        <f>SUMIF($CB$4:$JS$4,BF$4,$CB26:$JS26)</f>
        <v/>
      </c>
      <c r="BG26" s="55">
        <f>SUMIF($CB$4:$JS$4,BG$4,$CB26:$JS26)</f>
        <v/>
      </c>
      <c r="BH26" s="55">
        <f>SUMIF($CB$4:$JS$4,BH$4,$CB26:$JS26)</f>
        <v/>
      </c>
      <c r="BI26" s="55">
        <f>SUMIF($CB$4:$JS$4,BI$4,$CB26:$JS26)</f>
        <v/>
      </c>
      <c r="BJ26" s="55">
        <f>SUMIF($CB$4:$JS$4,BJ$4,$CB26:$JS26)</f>
        <v/>
      </c>
      <c r="BK26" s="55">
        <f>SUMIF($CB$4:$JS$4,BK$4,$CB26:$JS26)</f>
        <v/>
      </c>
      <c r="BL26" s="55">
        <f>SUMIF($CB$4:$JS$4,BL$4,$CB26:$JS26)</f>
        <v/>
      </c>
      <c r="BM26" s="55">
        <f>SUMIF($CB$4:$JS$4,BM$4,$CB26:$JS26)</f>
        <v/>
      </c>
      <c r="BN26" s="55">
        <f>SUMIF($CB$4:$JS$4,BN$4,$CB26:$JS26)</f>
        <v/>
      </c>
      <c r="BO26" s="55">
        <f>SUMIF($CB$4:$JS$4,BO$4,$CB26:$JS26)</f>
        <v/>
      </c>
      <c r="BP26" s="55">
        <f>SUMIF($CB$4:$JS$4,BP$4,$CB26:$JS26)</f>
        <v/>
      </c>
      <c r="BQ26" s="55">
        <f>SUMIF($CB$4:$JS$4,BQ$4,$CB26:$JS26)</f>
        <v/>
      </c>
      <c r="BR26" s="55">
        <f>SUMIF($CB$4:$JS$4,BR$4,$CB26:$JS26)</f>
        <v/>
      </c>
      <c r="BS26" s="55">
        <f>SUMIF($CB$4:$JS$4,BS$4,$CB26:$JS26)</f>
        <v/>
      </c>
      <c r="BT26" s="55">
        <f>SUMIF($CB$4:$JS$4,BT$4,$CB26:$JS26)</f>
        <v/>
      </c>
      <c r="BU26" s="55">
        <f>SUMIF($CB$4:$JS$4,BU$4,$CB26:$JS26)</f>
        <v/>
      </c>
      <c r="BV26" s="55">
        <f>SUMIF($CB$4:$JS$4,BV$4,$CB26:$JS26)</f>
        <v/>
      </c>
      <c r="BW26" s="55">
        <f>SUMIF($CB$4:$JS$4,BW$4,$CB26:$JS26)</f>
        <v/>
      </c>
      <c r="BX26" s="55">
        <f>SUMIF($CB$4:$JS$4,"&gt;"&amp;'VALOR POR PL'!$P$8,$CB26:$JS26)</f>
        <v/>
      </c>
      <c r="BY26" s="55">
        <f>SUM($CB26:$JS26)</f>
        <v/>
      </c>
      <c r="BZ26" s="50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2">
        <f>'VALOR POR PL'!D33</f>
        <v/>
      </c>
      <c r="B27" s="60" t="inlineStr">
        <is>
          <t>INSTALAÇÕES ESPECIAIS</t>
        </is>
      </c>
      <c r="C27" s="60" t="n"/>
      <c r="D27" s="55">
        <f>SUMIF($CB$4:$JS$4,"&lt;="&amp;D$4,$CB27:$JS27)</f>
        <v/>
      </c>
      <c r="E27" s="55">
        <f>SUMIF($CB$4:$JS$4,E$4,$CB27:$JS27)</f>
        <v/>
      </c>
      <c r="F27" s="55">
        <f>SUMIF($CB$4:$JS$4,F$4,$CB27:$JS27)</f>
        <v/>
      </c>
      <c r="G27" s="55">
        <f>SUMIF($CB$4:$JS$4,G$4,$CB27:$JS27)</f>
        <v/>
      </c>
      <c r="H27" s="55">
        <f>SUMIF($CB$4:$JS$4,H$4,$CB27:$JS27)</f>
        <v/>
      </c>
      <c r="I27" s="55">
        <f>SUMIF($CB$4:$JS$4,I$4,$CB27:$JS27)</f>
        <v/>
      </c>
      <c r="J27" s="55">
        <f>SUMIF($CB$4:$JS$4,J$4,$CB27:$JS27)</f>
        <v/>
      </c>
      <c r="K27" s="55">
        <f>SUMIF($CB$4:$JS$4,K$4,$CB27:$JS27)</f>
        <v/>
      </c>
      <c r="L27" s="55">
        <f>SUMIF($CB$4:$JS$4,L$4,$CB27:$JS27)</f>
        <v/>
      </c>
      <c r="M27" s="55">
        <f>SUMIF($CB$4:$JS$4,M$4,$CB27:$JS27)</f>
        <v/>
      </c>
      <c r="N27" s="55">
        <f>SUMIF($CB$4:$JS$4,N$4,$CB27:$JS27)</f>
        <v/>
      </c>
      <c r="O27" s="55">
        <f>SUMIF($CB$4:$JS$4,O$4,$CB27:$JS27)</f>
        <v/>
      </c>
      <c r="P27" s="55">
        <f>SUMIF($CB$4:$JS$4,P$4,$CB27:$JS27)</f>
        <v/>
      </c>
      <c r="Q27" s="55">
        <f>SUMIF($CB$4:$JS$4,Q$4,$CB27:$JS27)</f>
        <v/>
      </c>
      <c r="R27" s="55">
        <f>SUMIF($CB$4:$JS$4,R$4,$CB27:$JS27)</f>
        <v/>
      </c>
      <c r="S27" s="55">
        <f>SUMIF($CB$4:$JS$4,S$4,$CB27:$JS27)</f>
        <v/>
      </c>
      <c r="T27" s="55">
        <f>SUMIF($CB$4:$JS$4,T$4,$CB27:$JS27)</f>
        <v/>
      </c>
      <c r="U27" s="55">
        <f>SUMIF($CB$4:$JS$4,U$4,$CB27:$JS27)</f>
        <v/>
      </c>
      <c r="V27" s="55">
        <f>SUMIF($CB$4:$JS$4,V$4,$CB27:$JS27)</f>
        <v/>
      </c>
      <c r="W27" s="55">
        <f>SUMIF($CB$4:$JS$4,W$4,$CB27:$JS27)</f>
        <v/>
      </c>
      <c r="X27" s="55">
        <f>SUMIF($CB$4:$JS$4,X$4,$CB27:$JS27)</f>
        <v/>
      </c>
      <c r="Y27" s="55">
        <f>SUMIF($CB$4:$JS$4,Y$4,$CB27:$JS27)</f>
        <v/>
      </c>
      <c r="Z27" s="55">
        <f>SUMIF($CB$4:$JS$4,Z$4,$CB27:$JS27)</f>
        <v/>
      </c>
      <c r="AA27" s="55">
        <f>SUMIF($CB$4:$JS$4,AA$4,$CB27:$JS27)</f>
        <v/>
      </c>
      <c r="AB27" s="55">
        <f>SUMIF($CB$4:$JS$4,AB$4,$CB27:$JS27)</f>
        <v/>
      </c>
      <c r="AC27" s="55">
        <f>SUMIF($CB$4:$JS$4,AC$4,$CB27:$JS27)</f>
        <v/>
      </c>
      <c r="AD27" s="55">
        <f>SUMIF($CB$4:$JS$4,AD$4,$CB27:$JS27)</f>
        <v/>
      </c>
      <c r="AE27" s="55">
        <f>SUMIF($CB$4:$JS$4,AE$4,$CB27:$JS27)</f>
        <v/>
      </c>
      <c r="AF27" s="55">
        <f>SUMIF($CB$4:$JS$4,AF$4,$CB27:$JS27)</f>
        <v/>
      </c>
      <c r="AG27" s="55">
        <f>SUMIF($CB$4:$JS$4,AG$4,$CB27:$JS27)</f>
        <v/>
      </c>
      <c r="AH27" s="55">
        <f>SUMIF($CB$4:$JS$4,AH$4,$CB27:$JS27)</f>
        <v/>
      </c>
      <c r="AI27" s="55">
        <f>SUMIF($CB$4:$JS$4,AI$4,$CB27:$JS27)</f>
        <v/>
      </c>
      <c r="AJ27" s="55">
        <f>SUMIF($CB$4:$JS$4,AJ$4,$CB27:$JS27)</f>
        <v/>
      </c>
      <c r="AK27" s="55">
        <f>SUMIF($CB$4:$JS$4,AK$4,$CB27:$JS27)</f>
        <v/>
      </c>
      <c r="AL27" s="55">
        <f>SUMIF($CB$4:$JS$4,AL$4,$CB27:$JS27)</f>
        <v/>
      </c>
      <c r="AM27" s="55">
        <f>SUMIF($CB$4:$JS$4,AM$4,$CB27:$JS27)</f>
        <v/>
      </c>
      <c r="AN27" s="55">
        <f>SUMIF($CB$4:$JS$4,AN$4,$CB27:$JS27)</f>
        <v/>
      </c>
      <c r="AO27" s="55">
        <f>SUMIF($CB$4:$JS$4,AO$4,$CB27:$JS27)</f>
        <v/>
      </c>
      <c r="AP27" s="55">
        <f>SUMIF($CB$4:$JS$4,AP$4,$CB27:$JS27)</f>
        <v/>
      </c>
      <c r="AQ27" s="55">
        <f>SUMIF($CB$4:$JS$4,AQ$4,$CB27:$JS27)</f>
        <v/>
      </c>
      <c r="AR27" s="55">
        <f>SUMIF($CB$4:$JS$4,AR$4,$CB27:$JS27)</f>
        <v/>
      </c>
      <c r="AS27" s="55">
        <f>SUMIF($CB$4:$JS$4,AS$4,$CB27:$JS27)</f>
        <v/>
      </c>
      <c r="AT27" s="55">
        <f>SUMIF($CB$4:$JS$4,AT$4,$CB27:$JS27)</f>
        <v/>
      </c>
      <c r="AU27" s="55">
        <f>SUMIF($CB$4:$JS$4,AU$4,$CB27:$JS27)</f>
        <v/>
      </c>
      <c r="AV27" s="55">
        <f>SUMIF($CB$4:$JS$4,AV$4,$CB27:$JS27)</f>
        <v/>
      </c>
      <c r="AW27" s="55">
        <f>SUMIF($CB$4:$JS$4,AW$4,$CB27:$JS27)</f>
        <v/>
      </c>
      <c r="AX27" s="55">
        <f>SUMIF($CB$4:$JS$4,AX$4,$CB27:$JS27)</f>
        <v/>
      </c>
      <c r="AY27" s="55">
        <f>SUMIF($CB$4:$JS$4,AY$4,$CB27:$JS27)</f>
        <v/>
      </c>
      <c r="AZ27" s="55">
        <f>SUMIF($CB$4:$JS$4,AZ$4,$CB27:$JS27)</f>
        <v/>
      </c>
      <c r="BA27" s="55">
        <f>SUMIF($CB$4:$JS$4,BA$4,$CB27:$JS27)</f>
        <v/>
      </c>
      <c r="BB27" s="55">
        <f>SUMIF($CB$4:$JS$4,BB$4,$CB27:$JS27)</f>
        <v/>
      </c>
      <c r="BC27" s="55">
        <f>SUMIF($CB$4:$JS$4,BC$4,$CB27:$JS27)</f>
        <v/>
      </c>
      <c r="BD27" s="55">
        <f>SUMIF($CB$4:$JS$4,BD$4,$CB27:$JS27)</f>
        <v/>
      </c>
      <c r="BE27" s="55">
        <f>SUMIF($CB$4:$JS$4,BE$4,$CB27:$JS27)</f>
        <v/>
      </c>
      <c r="BF27" s="55">
        <f>SUMIF($CB$4:$JS$4,BF$4,$CB27:$JS27)</f>
        <v/>
      </c>
      <c r="BG27" s="55">
        <f>SUMIF($CB$4:$JS$4,BG$4,$CB27:$JS27)</f>
        <v/>
      </c>
      <c r="BH27" s="55">
        <f>SUMIF($CB$4:$JS$4,BH$4,$CB27:$JS27)</f>
        <v/>
      </c>
      <c r="BI27" s="55">
        <f>SUMIF($CB$4:$JS$4,BI$4,$CB27:$JS27)</f>
        <v/>
      </c>
      <c r="BJ27" s="55">
        <f>SUMIF($CB$4:$JS$4,BJ$4,$CB27:$JS27)</f>
        <v/>
      </c>
      <c r="BK27" s="55">
        <f>SUMIF($CB$4:$JS$4,BK$4,$CB27:$JS27)</f>
        <v/>
      </c>
      <c r="BL27" s="55">
        <f>SUMIF($CB$4:$JS$4,BL$4,$CB27:$JS27)</f>
        <v/>
      </c>
      <c r="BM27" s="55">
        <f>SUMIF($CB$4:$JS$4,BM$4,$CB27:$JS27)</f>
        <v/>
      </c>
      <c r="BN27" s="55">
        <f>SUMIF($CB$4:$JS$4,BN$4,$CB27:$JS27)</f>
        <v/>
      </c>
      <c r="BO27" s="55">
        <f>SUMIF($CB$4:$JS$4,BO$4,$CB27:$JS27)</f>
        <v/>
      </c>
      <c r="BP27" s="55">
        <f>SUMIF($CB$4:$JS$4,BP$4,$CB27:$JS27)</f>
        <v/>
      </c>
      <c r="BQ27" s="55">
        <f>SUMIF($CB$4:$JS$4,BQ$4,$CB27:$JS27)</f>
        <v/>
      </c>
      <c r="BR27" s="55">
        <f>SUMIF($CB$4:$JS$4,BR$4,$CB27:$JS27)</f>
        <v/>
      </c>
      <c r="BS27" s="55">
        <f>SUMIF($CB$4:$JS$4,BS$4,$CB27:$JS27)</f>
        <v/>
      </c>
      <c r="BT27" s="55">
        <f>SUMIF($CB$4:$JS$4,BT$4,$CB27:$JS27)</f>
        <v/>
      </c>
      <c r="BU27" s="55">
        <f>SUMIF($CB$4:$JS$4,BU$4,$CB27:$JS27)</f>
        <v/>
      </c>
      <c r="BV27" s="55">
        <f>SUMIF($CB$4:$JS$4,BV$4,$CB27:$JS27)</f>
        <v/>
      </c>
      <c r="BW27" s="55">
        <f>SUMIF($CB$4:$JS$4,BW$4,$CB27:$JS27)</f>
        <v/>
      </c>
      <c r="BX27" s="55">
        <f>SUMIF($CB$4:$JS$4,"&gt;"&amp;'VALOR POR PL'!$P$8,$CB27:$JS27)</f>
        <v/>
      </c>
      <c r="BY27" s="55">
        <f>SUM($CB27:$JS27)</f>
        <v/>
      </c>
      <c r="BZ27" s="50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2">
        <f>'VALOR POR PL'!D34</f>
        <v/>
      </c>
      <c r="B28" s="60" t="inlineStr">
        <is>
          <t>ELEVADORES</t>
        </is>
      </c>
      <c r="C28" s="60" t="n"/>
      <c r="D28" s="55">
        <f>SUMIF($CB$4:$JS$4,"&lt;="&amp;D$4,$CB28:$JS28)</f>
        <v/>
      </c>
      <c r="E28" s="55">
        <f>SUMIF($CB$4:$JS$4,E$4,$CB28:$JS28)</f>
        <v/>
      </c>
      <c r="F28" s="55">
        <f>SUMIF($CB$4:$JS$4,F$4,$CB28:$JS28)</f>
        <v/>
      </c>
      <c r="G28" s="55">
        <f>SUMIF($CB$4:$JS$4,G$4,$CB28:$JS28)</f>
        <v/>
      </c>
      <c r="H28" s="55">
        <f>SUMIF($CB$4:$JS$4,H$4,$CB28:$JS28)</f>
        <v/>
      </c>
      <c r="I28" s="55">
        <f>SUMIF($CB$4:$JS$4,I$4,$CB28:$JS28)</f>
        <v/>
      </c>
      <c r="J28" s="55">
        <f>SUMIF($CB$4:$JS$4,J$4,$CB28:$JS28)</f>
        <v/>
      </c>
      <c r="K28" s="55">
        <f>SUMIF($CB$4:$JS$4,K$4,$CB28:$JS28)</f>
        <v/>
      </c>
      <c r="L28" s="55">
        <f>SUMIF($CB$4:$JS$4,L$4,$CB28:$JS28)</f>
        <v/>
      </c>
      <c r="M28" s="55">
        <f>SUMIF($CB$4:$JS$4,M$4,$CB28:$JS28)</f>
        <v/>
      </c>
      <c r="N28" s="55">
        <f>SUMIF($CB$4:$JS$4,N$4,$CB28:$JS28)</f>
        <v/>
      </c>
      <c r="O28" s="55">
        <f>SUMIF($CB$4:$JS$4,O$4,$CB28:$JS28)</f>
        <v/>
      </c>
      <c r="P28" s="55">
        <f>SUMIF($CB$4:$JS$4,P$4,$CB28:$JS28)</f>
        <v/>
      </c>
      <c r="Q28" s="55">
        <f>SUMIF($CB$4:$JS$4,Q$4,$CB28:$JS28)</f>
        <v/>
      </c>
      <c r="R28" s="55">
        <f>SUMIF($CB$4:$JS$4,R$4,$CB28:$JS28)</f>
        <v/>
      </c>
      <c r="S28" s="55">
        <f>SUMIF($CB$4:$JS$4,S$4,$CB28:$JS28)</f>
        <v/>
      </c>
      <c r="T28" s="55">
        <f>SUMIF($CB$4:$JS$4,T$4,$CB28:$JS28)</f>
        <v/>
      </c>
      <c r="U28" s="55">
        <f>SUMIF($CB$4:$JS$4,U$4,$CB28:$JS28)</f>
        <v/>
      </c>
      <c r="V28" s="55">
        <f>SUMIF($CB$4:$JS$4,V$4,$CB28:$JS28)</f>
        <v/>
      </c>
      <c r="W28" s="55">
        <f>SUMIF($CB$4:$JS$4,W$4,$CB28:$JS28)</f>
        <v/>
      </c>
      <c r="X28" s="55">
        <f>SUMIF($CB$4:$JS$4,X$4,$CB28:$JS28)</f>
        <v/>
      </c>
      <c r="Y28" s="55">
        <f>SUMIF($CB$4:$JS$4,Y$4,$CB28:$JS28)</f>
        <v/>
      </c>
      <c r="Z28" s="55">
        <f>SUMIF($CB$4:$JS$4,Z$4,$CB28:$JS28)</f>
        <v/>
      </c>
      <c r="AA28" s="55">
        <f>SUMIF($CB$4:$JS$4,AA$4,$CB28:$JS28)</f>
        <v/>
      </c>
      <c r="AB28" s="55">
        <f>SUMIF($CB$4:$JS$4,AB$4,$CB28:$JS28)</f>
        <v/>
      </c>
      <c r="AC28" s="55">
        <f>SUMIF($CB$4:$JS$4,AC$4,$CB28:$JS28)</f>
        <v/>
      </c>
      <c r="AD28" s="55">
        <f>SUMIF($CB$4:$JS$4,AD$4,$CB28:$JS28)</f>
        <v/>
      </c>
      <c r="AE28" s="55">
        <f>SUMIF($CB$4:$JS$4,AE$4,$CB28:$JS28)</f>
        <v/>
      </c>
      <c r="AF28" s="55">
        <f>SUMIF($CB$4:$JS$4,AF$4,$CB28:$JS28)</f>
        <v/>
      </c>
      <c r="AG28" s="55">
        <f>SUMIF($CB$4:$JS$4,AG$4,$CB28:$JS28)</f>
        <v/>
      </c>
      <c r="AH28" s="55">
        <f>SUMIF($CB$4:$JS$4,AH$4,$CB28:$JS28)</f>
        <v/>
      </c>
      <c r="AI28" s="55">
        <f>SUMIF($CB$4:$JS$4,AI$4,$CB28:$JS28)</f>
        <v/>
      </c>
      <c r="AJ28" s="55">
        <f>SUMIF($CB$4:$JS$4,AJ$4,$CB28:$JS28)</f>
        <v/>
      </c>
      <c r="AK28" s="55">
        <f>SUMIF($CB$4:$JS$4,AK$4,$CB28:$JS28)</f>
        <v/>
      </c>
      <c r="AL28" s="55">
        <f>SUMIF($CB$4:$JS$4,AL$4,$CB28:$JS28)</f>
        <v/>
      </c>
      <c r="AM28" s="55">
        <f>SUMIF($CB$4:$JS$4,AM$4,$CB28:$JS28)</f>
        <v/>
      </c>
      <c r="AN28" s="55">
        <f>SUMIF($CB$4:$JS$4,AN$4,$CB28:$JS28)</f>
        <v/>
      </c>
      <c r="AO28" s="55">
        <f>SUMIF($CB$4:$JS$4,AO$4,$CB28:$JS28)</f>
        <v/>
      </c>
      <c r="AP28" s="55">
        <f>SUMIF($CB$4:$JS$4,AP$4,$CB28:$JS28)</f>
        <v/>
      </c>
      <c r="AQ28" s="55">
        <f>SUMIF($CB$4:$JS$4,AQ$4,$CB28:$JS28)</f>
        <v/>
      </c>
      <c r="AR28" s="55">
        <f>SUMIF($CB$4:$JS$4,AR$4,$CB28:$JS28)</f>
        <v/>
      </c>
      <c r="AS28" s="55">
        <f>SUMIF($CB$4:$JS$4,AS$4,$CB28:$JS28)</f>
        <v/>
      </c>
      <c r="AT28" s="55">
        <f>SUMIF($CB$4:$JS$4,AT$4,$CB28:$JS28)</f>
        <v/>
      </c>
      <c r="AU28" s="55">
        <f>SUMIF($CB$4:$JS$4,AU$4,$CB28:$JS28)</f>
        <v/>
      </c>
      <c r="AV28" s="55">
        <f>SUMIF($CB$4:$JS$4,AV$4,$CB28:$JS28)</f>
        <v/>
      </c>
      <c r="AW28" s="55">
        <f>SUMIF($CB$4:$JS$4,AW$4,$CB28:$JS28)</f>
        <v/>
      </c>
      <c r="AX28" s="55">
        <f>SUMIF($CB$4:$JS$4,AX$4,$CB28:$JS28)</f>
        <v/>
      </c>
      <c r="AY28" s="55">
        <f>SUMIF($CB$4:$JS$4,AY$4,$CB28:$JS28)</f>
        <v/>
      </c>
      <c r="AZ28" s="55">
        <f>SUMIF($CB$4:$JS$4,AZ$4,$CB28:$JS28)</f>
        <v/>
      </c>
      <c r="BA28" s="55">
        <f>SUMIF($CB$4:$JS$4,BA$4,$CB28:$JS28)</f>
        <v/>
      </c>
      <c r="BB28" s="55">
        <f>SUMIF($CB$4:$JS$4,BB$4,$CB28:$JS28)</f>
        <v/>
      </c>
      <c r="BC28" s="55">
        <f>SUMIF($CB$4:$JS$4,BC$4,$CB28:$JS28)</f>
        <v/>
      </c>
      <c r="BD28" s="55">
        <f>SUMIF($CB$4:$JS$4,BD$4,$CB28:$JS28)</f>
        <v/>
      </c>
      <c r="BE28" s="55">
        <f>SUMIF($CB$4:$JS$4,BE$4,$CB28:$JS28)</f>
        <v/>
      </c>
      <c r="BF28" s="55">
        <f>SUMIF($CB$4:$JS$4,BF$4,$CB28:$JS28)</f>
        <v/>
      </c>
      <c r="BG28" s="55">
        <f>SUMIF($CB$4:$JS$4,BG$4,$CB28:$JS28)</f>
        <v/>
      </c>
      <c r="BH28" s="55">
        <f>SUMIF($CB$4:$JS$4,BH$4,$CB28:$JS28)</f>
        <v/>
      </c>
      <c r="BI28" s="55">
        <f>SUMIF($CB$4:$JS$4,BI$4,$CB28:$JS28)</f>
        <v/>
      </c>
      <c r="BJ28" s="55">
        <f>SUMIF($CB$4:$JS$4,BJ$4,$CB28:$JS28)</f>
        <v/>
      </c>
      <c r="BK28" s="55">
        <f>SUMIF($CB$4:$JS$4,BK$4,$CB28:$JS28)</f>
        <v/>
      </c>
      <c r="BL28" s="55">
        <f>SUMIF($CB$4:$JS$4,BL$4,$CB28:$JS28)</f>
        <v/>
      </c>
      <c r="BM28" s="55">
        <f>SUMIF($CB$4:$JS$4,BM$4,$CB28:$JS28)</f>
        <v/>
      </c>
      <c r="BN28" s="55">
        <f>SUMIF($CB$4:$JS$4,BN$4,$CB28:$JS28)</f>
        <v/>
      </c>
      <c r="BO28" s="55">
        <f>SUMIF($CB$4:$JS$4,BO$4,$CB28:$JS28)</f>
        <v/>
      </c>
      <c r="BP28" s="55">
        <f>SUMIF($CB$4:$JS$4,BP$4,$CB28:$JS28)</f>
        <v/>
      </c>
      <c r="BQ28" s="55">
        <f>SUMIF($CB$4:$JS$4,BQ$4,$CB28:$JS28)</f>
        <v/>
      </c>
      <c r="BR28" s="55">
        <f>SUMIF($CB$4:$JS$4,BR$4,$CB28:$JS28)</f>
        <v/>
      </c>
      <c r="BS28" s="55">
        <f>SUMIF($CB$4:$JS$4,BS$4,$CB28:$JS28)</f>
        <v/>
      </c>
      <c r="BT28" s="55">
        <f>SUMIF($CB$4:$JS$4,BT$4,$CB28:$JS28)</f>
        <v/>
      </c>
      <c r="BU28" s="55">
        <f>SUMIF($CB$4:$JS$4,BU$4,$CB28:$JS28)</f>
        <v/>
      </c>
      <c r="BV28" s="55">
        <f>SUMIF($CB$4:$JS$4,BV$4,$CB28:$JS28)</f>
        <v/>
      </c>
      <c r="BW28" s="55">
        <f>SUMIF($CB$4:$JS$4,BW$4,$CB28:$JS28)</f>
        <v/>
      </c>
      <c r="BX28" s="55">
        <f>SUMIF($CB$4:$JS$4,"&gt;"&amp;'VALOR POR PL'!$P$8,$CB28:$JS28)</f>
        <v/>
      </c>
      <c r="BY28" s="55">
        <f>SUM($CB28:$JS28)</f>
        <v/>
      </c>
      <c r="BZ28" s="50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2">
        <f>'VALOR POR PL'!D35</f>
        <v/>
      </c>
      <c r="B29" s="60" t="inlineStr">
        <is>
          <t>ESQUADRIAS</t>
        </is>
      </c>
      <c r="C29" s="60" t="n"/>
      <c r="D29" s="55">
        <f>SUMIF($CB$4:$JS$4,"&lt;="&amp;D$4,$CB29:$JS29)</f>
        <v/>
      </c>
      <c r="E29" s="55">
        <f>SUMIF($CB$4:$JS$4,E$4,$CB29:$JS29)</f>
        <v/>
      </c>
      <c r="F29" s="55">
        <f>SUMIF($CB$4:$JS$4,F$4,$CB29:$JS29)</f>
        <v/>
      </c>
      <c r="G29" s="55">
        <f>SUMIF($CB$4:$JS$4,G$4,$CB29:$JS29)</f>
        <v/>
      </c>
      <c r="H29" s="55">
        <f>SUMIF($CB$4:$JS$4,H$4,$CB29:$JS29)</f>
        <v/>
      </c>
      <c r="I29" s="55">
        <f>SUMIF($CB$4:$JS$4,I$4,$CB29:$JS29)</f>
        <v/>
      </c>
      <c r="J29" s="55">
        <f>SUMIF($CB$4:$JS$4,J$4,$CB29:$JS29)</f>
        <v/>
      </c>
      <c r="K29" s="55">
        <f>SUMIF($CB$4:$JS$4,K$4,$CB29:$JS29)</f>
        <v/>
      </c>
      <c r="L29" s="55">
        <f>SUMIF($CB$4:$JS$4,L$4,$CB29:$JS29)</f>
        <v/>
      </c>
      <c r="M29" s="55">
        <f>SUMIF($CB$4:$JS$4,M$4,$CB29:$JS29)</f>
        <v/>
      </c>
      <c r="N29" s="55">
        <f>SUMIF($CB$4:$JS$4,N$4,$CB29:$JS29)</f>
        <v/>
      </c>
      <c r="O29" s="55">
        <f>SUMIF($CB$4:$JS$4,O$4,$CB29:$JS29)</f>
        <v/>
      </c>
      <c r="P29" s="55">
        <f>SUMIF($CB$4:$JS$4,P$4,$CB29:$JS29)</f>
        <v/>
      </c>
      <c r="Q29" s="55">
        <f>SUMIF($CB$4:$JS$4,Q$4,$CB29:$JS29)</f>
        <v/>
      </c>
      <c r="R29" s="55">
        <f>SUMIF($CB$4:$JS$4,R$4,$CB29:$JS29)</f>
        <v/>
      </c>
      <c r="S29" s="55">
        <f>SUMIF($CB$4:$JS$4,S$4,$CB29:$JS29)</f>
        <v/>
      </c>
      <c r="T29" s="55">
        <f>SUMIF($CB$4:$JS$4,T$4,$CB29:$JS29)</f>
        <v/>
      </c>
      <c r="U29" s="55">
        <f>SUMIF($CB$4:$JS$4,U$4,$CB29:$JS29)</f>
        <v/>
      </c>
      <c r="V29" s="55">
        <f>SUMIF($CB$4:$JS$4,V$4,$CB29:$JS29)</f>
        <v/>
      </c>
      <c r="W29" s="55">
        <f>SUMIF($CB$4:$JS$4,W$4,$CB29:$JS29)</f>
        <v/>
      </c>
      <c r="X29" s="55">
        <f>SUMIF($CB$4:$JS$4,X$4,$CB29:$JS29)</f>
        <v/>
      </c>
      <c r="Y29" s="55">
        <f>SUMIF($CB$4:$JS$4,Y$4,$CB29:$JS29)</f>
        <v/>
      </c>
      <c r="Z29" s="55">
        <f>SUMIF($CB$4:$JS$4,Z$4,$CB29:$JS29)</f>
        <v/>
      </c>
      <c r="AA29" s="55">
        <f>SUMIF($CB$4:$JS$4,AA$4,$CB29:$JS29)</f>
        <v/>
      </c>
      <c r="AB29" s="55">
        <f>SUMIF($CB$4:$JS$4,AB$4,$CB29:$JS29)</f>
        <v/>
      </c>
      <c r="AC29" s="55">
        <f>SUMIF($CB$4:$JS$4,AC$4,$CB29:$JS29)</f>
        <v/>
      </c>
      <c r="AD29" s="55">
        <f>SUMIF($CB$4:$JS$4,AD$4,$CB29:$JS29)</f>
        <v/>
      </c>
      <c r="AE29" s="55">
        <f>SUMIF($CB$4:$JS$4,AE$4,$CB29:$JS29)</f>
        <v/>
      </c>
      <c r="AF29" s="55">
        <f>SUMIF($CB$4:$JS$4,AF$4,$CB29:$JS29)</f>
        <v/>
      </c>
      <c r="AG29" s="55">
        <f>SUMIF($CB$4:$JS$4,AG$4,$CB29:$JS29)</f>
        <v/>
      </c>
      <c r="AH29" s="55">
        <f>SUMIF($CB$4:$JS$4,AH$4,$CB29:$JS29)</f>
        <v/>
      </c>
      <c r="AI29" s="55">
        <f>SUMIF($CB$4:$JS$4,AI$4,$CB29:$JS29)</f>
        <v/>
      </c>
      <c r="AJ29" s="55">
        <f>SUMIF($CB$4:$JS$4,AJ$4,$CB29:$JS29)</f>
        <v/>
      </c>
      <c r="AK29" s="55">
        <f>SUMIF($CB$4:$JS$4,AK$4,$CB29:$JS29)</f>
        <v/>
      </c>
      <c r="AL29" s="55">
        <f>SUMIF($CB$4:$JS$4,AL$4,$CB29:$JS29)</f>
        <v/>
      </c>
      <c r="AM29" s="55">
        <f>SUMIF($CB$4:$JS$4,AM$4,$CB29:$JS29)</f>
        <v/>
      </c>
      <c r="AN29" s="55">
        <f>SUMIF($CB$4:$JS$4,AN$4,$CB29:$JS29)</f>
        <v/>
      </c>
      <c r="AO29" s="55">
        <f>SUMIF($CB$4:$JS$4,AO$4,$CB29:$JS29)</f>
        <v/>
      </c>
      <c r="AP29" s="55">
        <f>SUMIF($CB$4:$JS$4,AP$4,$CB29:$JS29)</f>
        <v/>
      </c>
      <c r="AQ29" s="55">
        <f>SUMIF($CB$4:$JS$4,AQ$4,$CB29:$JS29)</f>
        <v/>
      </c>
      <c r="AR29" s="55">
        <f>SUMIF($CB$4:$JS$4,AR$4,$CB29:$JS29)</f>
        <v/>
      </c>
      <c r="AS29" s="55">
        <f>SUMIF($CB$4:$JS$4,AS$4,$CB29:$JS29)</f>
        <v/>
      </c>
      <c r="AT29" s="55">
        <f>SUMIF($CB$4:$JS$4,AT$4,$CB29:$JS29)</f>
        <v/>
      </c>
      <c r="AU29" s="55">
        <f>SUMIF($CB$4:$JS$4,AU$4,$CB29:$JS29)</f>
        <v/>
      </c>
      <c r="AV29" s="55">
        <f>SUMIF($CB$4:$JS$4,AV$4,$CB29:$JS29)</f>
        <v/>
      </c>
      <c r="AW29" s="55">
        <f>SUMIF($CB$4:$JS$4,AW$4,$CB29:$JS29)</f>
        <v/>
      </c>
      <c r="AX29" s="55">
        <f>SUMIF($CB$4:$JS$4,AX$4,$CB29:$JS29)</f>
        <v/>
      </c>
      <c r="AY29" s="55">
        <f>SUMIF($CB$4:$JS$4,AY$4,$CB29:$JS29)</f>
        <v/>
      </c>
      <c r="AZ29" s="55">
        <f>SUMIF($CB$4:$JS$4,AZ$4,$CB29:$JS29)</f>
        <v/>
      </c>
      <c r="BA29" s="55">
        <f>SUMIF($CB$4:$JS$4,BA$4,$CB29:$JS29)</f>
        <v/>
      </c>
      <c r="BB29" s="55">
        <f>SUMIF($CB$4:$JS$4,BB$4,$CB29:$JS29)</f>
        <v/>
      </c>
      <c r="BC29" s="55">
        <f>SUMIF($CB$4:$JS$4,BC$4,$CB29:$JS29)</f>
        <v/>
      </c>
      <c r="BD29" s="55">
        <f>SUMIF($CB$4:$JS$4,BD$4,$CB29:$JS29)</f>
        <v/>
      </c>
      <c r="BE29" s="55">
        <f>SUMIF($CB$4:$JS$4,BE$4,$CB29:$JS29)</f>
        <v/>
      </c>
      <c r="BF29" s="55">
        <f>SUMIF($CB$4:$JS$4,BF$4,$CB29:$JS29)</f>
        <v/>
      </c>
      <c r="BG29" s="55">
        <f>SUMIF($CB$4:$JS$4,BG$4,$CB29:$JS29)</f>
        <v/>
      </c>
      <c r="BH29" s="55">
        <f>SUMIF($CB$4:$JS$4,BH$4,$CB29:$JS29)</f>
        <v/>
      </c>
      <c r="BI29" s="55">
        <f>SUMIF($CB$4:$JS$4,BI$4,$CB29:$JS29)</f>
        <v/>
      </c>
      <c r="BJ29" s="55">
        <f>SUMIF($CB$4:$JS$4,BJ$4,$CB29:$JS29)</f>
        <v/>
      </c>
      <c r="BK29" s="55">
        <f>SUMIF($CB$4:$JS$4,BK$4,$CB29:$JS29)</f>
        <v/>
      </c>
      <c r="BL29" s="55">
        <f>SUMIF($CB$4:$JS$4,BL$4,$CB29:$JS29)</f>
        <v/>
      </c>
      <c r="BM29" s="55">
        <f>SUMIF($CB$4:$JS$4,BM$4,$CB29:$JS29)</f>
        <v/>
      </c>
      <c r="BN29" s="55">
        <f>SUMIF($CB$4:$JS$4,BN$4,$CB29:$JS29)</f>
        <v/>
      </c>
      <c r="BO29" s="55">
        <f>SUMIF($CB$4:$JS$4,BO$4,$CB29:$JS29)</f>
        <v/>
      </c>
      <c r="BP29" s="55">
        <f>SUMIF($CB$4:$JS$4,BP$4,$CB29:$JS29)</f>
        <v/>
      </c>
      <c r="BQ29" s="55">
        <f>SUMIF($CB$4:$JS$4,BQ$4,$CB29:$JS29)</f>
        <v/>
      </c>
      <c r="BR29" s="55">
        <f>SUMIF($CB$4:$JS$4,BR$4,$CB29:$JS29)</f>
        <v/>
      </c>
      <c r="BS29" s="55">
        <f>SUMIF($CB$4:$JS$4,BS$4,$CB29:$JS29)</f>
        <v/>
      </c>
      <c r="BT29" s="55">
        <f>SUMIF($CB$4:$JS$4,BT$4,$CB29:$JS29)</f>
        <v/>
      </c>
      <c r="BU29" s="55">
        <f>SUMIF($CB$4:$JS$4,BU$4,$CB29:$JS29)</f>
        <v/>
      </c>
      <c r="BV29" s="55">
        <f>SUMIF($CB$4:$JS$4,BV$4,$CB29:$JS29)</f>
        <v/>
      </c>
      <c r="BW29" s="55">
        <f>SUMIF($CB$4:$JS$4,BW$4,$CB29:$JS29)</f>
        <v/>
      </c>
      <c r="BX29" s="55">
        <f>SUMIF($CB$4:$JS$4,"&gt;"&amp;'VALOR POR PL'!$P$8,$CB29:$JS29)</f>
        <v/>
      </c>
      <c r="BY29" s="55">
        <f>SUM($CB29:$JS29)</f>
        <v/>
      </c>
      <c r="BZ29" s="50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2">
        <f>'VALOR POR PL'!D36</f>
        <v/>
      </c>
      <c r="B30" s="60" t="inlineStr">
        <is>
          <t>SERRALHERIA</t>
        </is>
      </c>
      <c r="C30" s="60" t="n"/>
      <c r="D30" s="55">
        <f>SUMIF($CB$4:$JS$4,"&lt;="&amp;D$4,$CB30:$JS30)</f>
        <v/>
      </c>
      <c r="E30" s="55">
        <f>SUMIF($CB$4:$JS$4,E$4,$CB30:$JS30)</f>
        <v/>
      </c>
      <c r="F30" s="55">
        <f>SUMIF($CB$4:$JS$4,F$4,$CB30:$JS30)</f>
        <v/>
      </c>
      <c r="G30" s="55">
        <f>SUMIF($CB$4:$JS$4,G$4,$CB30:$JS30)</f>
        <v/>
      </c>
      <c r="H30" s="55">
        <f>SUMIF($CB$4:$JS$4,H$4,$CB30:$JS30)</f>
        <v/>
      </c>
      <c r="I30" s="55">
        <f>SUMIF($CB$4:$JS$4,I$4,$CB30:$JS30)</f>
        <v/>
      </c>
      <c r="J30" s="55">
        <f>SUMIF($CB$4:$JS$4,J$4,$CB30:$JS30)</f>
        <v/>
      </c>
      <c r="K30" s="55">
        <f>SUMIF($CB$4:$JS$4,K$4,$CB30:$JS30)</f>
        <v/>
      </c>
      <c r="L30" s="55">
        <f>SUMIF($CB$4:$JS$4,L$4,$CB30:$JS30)</f>
        <v/>
      </c>
      <c r="M30" s="55">
        <f>SUMIF($CB$4:$JS$4,M$4,$CB30:$JS30)</f>
        <v/>
      </c>
      <c r="N30" s="55">
        <f>SUMIF($CB$4:$JS$4,N$4,$CB30:$JS30)</f>
        <v/>
      </c>
      <c r="O30" s="55">
        <f>SUMIF($CB$4:$JS$4,O$4,$CB30:$JS30)</f>
        <v/>
      </c>
      <c r="P30" s="55">
        <f>SUMIF($CB$4:$JS$4,P$4,$CB30:$JS30)</f>
        <v/>
      </c>
      <c r="Q30" s="55">
        <f>SUMIF($CB$4:$JS$4,Q$4,$CB30:$JS30)</f>
        <v/>
      </c>
      <c r="R30" s="55">
        <f>SUMIF($CB$4:$JS$4,R$4,$CB30:$JS30)</f>
        <v/>
      </c>
      <c r="S30" s="55">
        <f>SUMIF($CB$4:$JS$4,S$4,$CB30:$JS30)</f>
        <v/>
      </c>
      <c r="T30" s="55">
        <f>SUMIF($CB$4:$JS$4,T$4,$CB30:$JS30)</f>
        <v/>
      </c>
      <c r="U30" s="55">
        <f>SUMIF($CB$4:$JS$4,U$4,$CB30:$JS30)</f>
        <v/>
      </c>
      <c r="V30" s="55">
        <f>SUMIF($CB$4:$JS$4,V$4,$CB30:$JS30)</f>
        <v/>
      </c>
      <c r="W30" s="55">
        <f>SUMIF($CB$4:$JS$4,W$4,$CB30:$JS30)</f>
        <v/>
      </c>
      <c r="X30" s="55">
        <f>SUMIF($CB$4:$JS$4,X$4,$CB30:$JS30)</f>
        <v/>
      </c>
      <c r="Y30" s="55">
        <f>SUMIF($CB$4:$JS$4,Y$4,$CB30:$JS30)</f>
        <v/>
      </c>
      <c r="Z30" s="55">
        <f>SUMIF($CB$4:$JS$4,Z$4,$CB30:$JS30)</f>
        <v/>
      </c>
      <c r="AA30" s="55">
        <f>SUMIF($CB$4:$JS$4,AA$4,$CB30:$JS30)</f>
        <v/>
      </c>
      <c r="AB30" s="55">
        <f>SUMIF($CB$4:$JS$4,AB$4,$CB30:$JS30)</f>
        <v/>
      </c>
      <c r="AC30" s="55">
        <f>SUMIF($CB$4:$JS$4,AC$4,$CB30:$JS30)</f>
        <v/>
      </c>
      <c r="AD30" s="55">
        <f>SUMIF($CB$4:$JS$4,AD$4,$CB30:$JS30)</f>
        <v/>
      </c>
      <c r="AE30" s="55">
        <f>SUMIF($CB$4:$JS$4,AE$4,$CB30:$JS30)</f>
        <v/>
      </c>
      <c r="AF30" s="55">
        <f>SUMIF($CB$4:$JS$4,AF$4,$CB30:$JS30)</f>
        <v/>
      </c>
      <c r="AG30" s="55">
        <f>SUMIF($CB$4:$JS$4,AG$4,$CB30:$JS30)</f>
        <v/>
      </c>
      <c r="AH30" s="55">
        <f>SUMIF($CB$4:$JS$4,AH$4,$CB30:$JS30)</f>
        <v/>
      </c>
      <c r="AI30" s="55">
        <f>SUMIF($CB$4:$JS$4,AI$4,$CB30:$JS30)</f>
        <v/>
      </c>
      <c r="AJ30" s="55">
        <f>SUMIF($CB$4:$JS$4,AJ$4,$CB30:$JS30)</f>
        <v/>
      </c>
      <c r="AK30" s="55">
        <f>SUMIF($CB$4:$JS$4,AK$4,$CB30:$JS30)</f>
        <v/>
      </c>
      <c r="AL30" s="55">
        <f>SUMIF($CB$4:$JS$4,AL$4,$CB30:$JS30)</f>
        <v/>
      </c>
      <c r="AM30" s="55">
        <f>SUMIF($CB$4:$JS$4,AM$4,$CB30:$JS30)</f>
        <v/>
      </c>
      <c r="AN30" s="55">
        <f>SUMIF($CB$4:$JS$4,AN$4,$CB30:$JS30)</f>
        <v/>
      </c>
      <c r="AO30" s="55">
        <f>SUMIF($CB$4:$JS$4,AO$4,$CB30:$JS30)</f>
        <v/>
      </c>
      <c r="AP30" s="55">
        <f>SUMIF($CB$4:$JS$4,AP$4,$CB30:$JS30)</f>
        <v/>
      </c>
      <c r="AQ30" s="55">
        <f>SUMIF($CB$4:$JS$4,AQ$4,$CB30:$JS30)</f>
        <v/>
      </c>
      <c r="AR30" s="55">
        <f>SUMIF($CB$4:$JS$4,AR$4,$CB30:$JS30)</f>
        <v/>
      </c>
      <c r="AS30" s="55">
        <f>SUMIF($CB$4:$JS$4,AS$4,$CB30:$JS30)</f>
        <v/>
      </c>
      <c r="AT30" s="55">
        <f>SUMIF($CB$4:$JS$4,AT$4,$CB30:$JS30)</f>
        <v/>
      </c>
      <c r="AU30" s="55">
        <f>SUMIF($CB$4:$JS$4,AU$4,$CB30:$JS30)</f>
        <v/>
      </c>
      <c r="AV30" s="55">
        <f>SUMIF($CB$4:$JS$4,AV$4,$CB30:$JS30)</f>
        <v/>
      </c>
      <c r="AW30" s="55">
        <f>SUMIF($CB$4:$JS$4,AW$4,$CB30:$JS30)</f>
        <v/>
      </c>
      <c r="AX30" s="55">
        <f>SUMIF($CB$4:$JS$4,AX$4,$CB30:$JS30)</f>
        <v/>
      </c>
      <c r="AY30" s="55">
        <f>SUMIF($CB$4:$JS$4,AY$4,$CB30:$JS30)</f>
        <v/>
      </c>
      <c r="AZ30" s="55">
        <f>SUMIF($CB$4:$JS$4,AZ$4,$CB30:$JS30)</f>
        <v/>
      </c>
      <c r="BA30" s="55">
        <f>SUMIF($CB$4:$JS$4,BA$4,$CB30:$JS30)</f>
        <v/>
      </c>
      <c r="BB30" s="55">
        <f>SUMIF($CB$4:$JS$4,BB$4,$CB30:$JS30)</f>
        <v/>
      </c>
      <c r="BC30" s="55">
        <f>SUMIF($CB$4:$JS$4,BC$4,$CB30:$JS30)</f>
        <v/>
      </c>
      <c r="BD30" s="55">
        <f>SUMIF($CB$4:$JS$4,BD$4,$CB30:$JS30)</f>
        <v/>
      </c>
      <c r="BE30" s="55">
        <f>SUMIF($CB$4:$JS$4,BE$4,$CB30:$JS30)</f>
        <v/>
      </c>
      <c r="BF30" s="55">
        <f>SUMIF($CB$4:$JS$4,BF$4,$CB30:$JS30)</f>
        <v/>
      </c>
      <c r="BG30" s="55">
        <f>SUMIF($CB$4:$JS$4,BG$4,$CB30:$JS30)</f>
        <v/>
      </c>
      <c r="BH30" s="55">
        <f>SUMIF($CB$4:$JS$4,BH$4,$CB30:$JS30)</f>
        <v/>
      </c>
      <c r="BI30" s="55">
        <f>SUMIF($CB$4:$JS$4,BI$4,$CB30:$JS30)</f>
        <v/>
      </c>
      <c r="BJ30" s="55">
        <f>SUMIF($CB$4:$JS$4,BJ$4,$CB30:$JS30)</f>
        <v/>
      </c>
      <c r="BK30" s="55">
        <f>SUMIF($CB$4:$JS$4,BK$4,$CB30:$JS30)</f>
        <v/>
      </c>
      <c r="BL30" s="55">
        <f>SUMIF($CB$4:$JS$4,BL$4,$CB30:$JS30)</f>
        <v/>
      </c>
      <c r="BM30" s="55">
        <f>SUMIF($CB$4:$JS$4,BM$4,$CB30:$JS30)</f>
        <v/>
      </c>
      <c r="BN30" s="55">
        <f>SUMIF($CB$4:$JS$4,BN$4,$CB30:$JS30)</f>
        <v/>
      </c>
      <c r="BO30" s="55">
        <f>SUMIF($CB$4:$JS$4,BO$4,$CB30:$JS30)</f>
        <v/>
      </c>
      <c r="BP30" s="55">
        <f>SUMIF($CB$4:$JS$4,BP$4,$CB30:$JS30)</f>
        <v/>
      </c>
      <c r="BQ30" s="55">
        <f>SUMIF($CB$4:$JS$4,BQ$4,$CB30:$JS30)</f>
        <v/>
      </c>
      <c r="BR30" s="55">
        <f>SUMIF($CB$4:$JS$4,BR$4,$CB30:$JS30)</f>
        <v/>
      </c>
      <c r="BS30" s="55">
        <f>SUMIF($CB$4:$JS$4,BS$4,$CB30:$JS30)</f>
        <v/>
      </c>
      <c r="BT30" s="55">
        <f>SUMIF($CB$4:$JS$4,BT$4,$CB30:$JS30)</f>
        <v/>
      </c>
      <c r="BU30" s="55">
        <f>SUMIF($CB$4:$JS$4,BU$4,$CB30:$JS30)</f>
        <v/>
      </c>
      <c r="BV30" s="55">
        <f>SUMIF($CB$4:$JS$4,BV$4,$CB30:$JS30)</f>
        <v/>
      </c>
      <c r="BW30" s="55">
        <f>SUMIF($CB$4:$JS$4,BW$4,$CB30:$JS30)</f>
        <v/>
      </c>
      <c r="BX30" s="55">
        <f>SUMIF($CB$4:$JS$4,"&gt;"&amp;'VALOR POR PL'!$P$8,$CB30:$JS30)</f>
        <v/>
      </c>
      <c r="BY30" s="55">
        <f>SUM($CB30:$JS30)</f>
        <v/>
      </c>
      <c r="BZ30" s="50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2">
        <f>'VALOR POR PL'!D37</f>
        <v/>
      </c>
      <c r="B31" s="60" t="inlineStr">
        <is>
          <t>MARCENARIA</t>
        </is>
      </c>
      <c r="C31" s="60" t="n"/>
      <c r="D31" s="55">
        <f>SUMIF($CB$4:$JS$4,"&lt;="&amp;D$4,$CB31:$JS31)</f>
        <v/>
      </c>
      <c r="E31" s="55">
        <f>SUMIF($CB$4:$JS$4,E$4,$CB31:$JS31)</f>
        <v/>
      </c>
      <c r="F31" s="55">
        <f>SUMIF($CB$4:$JS$4,F$4,$CB31:$JS31)</f>
        <v/>
      </c>
      <c r="G31" s="55">
        <f>SUMIF($CB$4:$JS$4,G$4,$CB31:$JS31)</f>
        <v/>
      </c>
      <c r="H31" s="55">
        <f>SUMIF($CB$4:$JS$4,H$4,$CB31:$JS31)</f>
        <v/>
      </c>
      <c r="I31" s="55">
        <f>SUMIF($CB$4:$JS$4,I$4,$CB31:$JS31)</f>
        <v/>
      </c>
      <c r="J31" s="55">
        <f>SUMIF($CB$4:$JS$4,J$4,$CB31:$JS31)</f>
        <v/>
      </c>
      <c r="K31" s="55">
        <f>SUMIF($CB$4:$JS$4,K$4,$CB31:$JS31)</f>
        <v/>
      </c>
      <c r="L31" s="55">
        <f>SUMIF($CB$4:$JS$4,L$4,$CB31:$JS31)</f>
        <v/>
      </c>
      <c r="M31" s="55">
        <f>SUMIF($CB$4:$JS$4,M$4,$CB31:$JS31)</f>
        <v/>
      </c>
      <c r="N31" s="55">
        <f>SUMIF($CB$4:$JS$4,N$4,$CB31:$JS31)</f>
        <v/>
      </c>
      <c r="O31" s="55">
        <f>SUMIF($CB$4:$JS$4,O$4,$CB31:$JS31)</f>
        <v/>
      </c>
      <c r="P31" s="55">
        <f>SUMIF($CB$4:$JS$4,P$4,$CB31:$JS31)</f>
        <v/>
      </c>
      <c r="Q31" s="55">
        <f>SUMIF($CB$4:$JS$4,Q$4,$CB31:$JS31)</f>
        <v/>
      </c>
      <c r="R31" s="55">
        <f>SUMIF($CB$4:$JS$4,R$4,$CB31:$JS31)</f>
        <v/>
      </c>
      <c r="S31" s="55">
        <f>SUMIF($CB$4:$JS$4,S$4,$CB31:$JS31)</f>
        <v/>
      </c>
      <c r="T31" s="55">
        <f>SUMIF($CB$4:$JS$4,T$4,$CB31:$JS31)</f>
        <v/>
      </c>
      <c r="U31" s="55">
        <f>SUMIF($CB$4:$JS$4,U$4,$CB31:$JS31)</f>
        <v/>
      </c>
      <c r="V31" s="55">
        <f>SUMIF($CB$4:$JS$4,V$4,$CB31:$JS31)</f>
        <v/>
      </c>
      <c r="W31" s="55">
        <f>SUMIF($CB$4:$JS$4,W$4,$CB31:$JS31)</f>
        <v/>
      </c>
      <c r="X31" s="55">
        <f>SUMIF($CB$4:$JS$4,X$4,$CB31:$JS31)</f>
        <v/>
      </c>
      <c r="Y31" s="55">
        <f>SUMIF($CB$4:$JS$4,Y$4,$CB31:$JS31)</f>
        <v/>
      </c>
      <c r="Z31" s="55">
        <f>SUMIF($CB$4:$JS$4,Z$4,$CB31:$JS31)</f>
        <v/>
      </c>
      <c r="AA31" s="55">
        <f>SUMIF($CB$4:$JS$4,AA$4,$CB31:$JS31)</f>
        <v/>
      </c>
      <c r="AB31" s="55">
        <f>SUMIF($CB$4:$JS$4,AB$4,$CB31:$JS31)</f>
        <v/>
      </c>
      <c r="AC31" s="55">
        <f>SUMIF($CB$4:$JS$4,AC$4,$CB31:$JS31)</f>
        <v/>
      </c>
      <c r="AD31" s="55">
        <f>SUMIF($CB$4:$JS$4,AD$4,$CB31:$JS31)</f>
        <v/>
      </c>
      <c r="AE31" s="55">
        <f>SUMIF($CB$4:$JS$4,AE$4,$CB31:$JS31)</f>
        <v/>
      </c>
      <c r="AF31" s="55">
        <f>SUMIF($CB$4:$JS$4,AF$4,$CB31:$JS31)</f>
        <v/>
      </c>
      <c r="AG31" s="55">
        <f>SUMIF($CB$4:$JS$4,AG$4,$CB31:$JS31)</f>
        <v/>
      </c>
      <c r="AH31" s="55">
        <f>SUMIF($CB$4:$JS$4,AH$4,$CB31:$JS31)</f>
        <v/>
      </c>
      <c r="AI31" s="55">
        <f>SUMIF($CB$4:$JS$4,AI$4,$CB31:$JS31)</f>
        <v/>
      </c>
      <c r="AJ31" s="55">
        <f>SUMIF($CB$4:$JS$4,AJ$4,$CB31:$JS31)</f>
        <v/>
      </c>
      <c r="AK31" s="55">
        <f>SUMIF($CB$4:$JS$4,AK$4,$CB31:$JS31)</f>
        <v/>
      </c>
      <c r="AL31" s="55">
        <f>SUMIF($CB$4:$JS$4,AL$4,$CB31:$JS31)</f>
        <v/>
      </c>
      <c r="AM31" s="55">
        <f>SUMIF($CB$4:$JS$4,AM$4,$CB31:$JS31)</f>
        <v/>
      </c>
      <c r="AN31" s="55">
        <f>SUMIF($CB$4:$JS$4,AN$4,$CB31:$JS31)</f>
        <v/>
      </c>
      <c r="AO31" s="55">
        <f>SUMIF($CB$4:$JS$4,AO$4,$CB31:$JS31)</f>
        <v/>
      </c>
      <c r="AP31" s="55">
        <f>SUMIF($CB$4:$JS$4,AP$4,$CB31:$JS31)</f>
        <v/>
      </c>
      <c r="AQ31" s="55">
        <f>SUMIF($CB$4:$JS$4,AQ$4,$CB31:$JS31)</f>
        <v/>
      </c>
      <c r="AR31" s="55">
        <f>SUMIF($CB$4:$JS$4,AR$4,$CB31:$JS31)</f>
        <v/>
      </c>
      <c r="AS31" s="55">
        <f>SUMIF($CB$4:$JS$4,AS$4,$CB31:$JS31)</f>
        <v/>
      </c>
      <c r="AT31" s="55">
        <f>SUMIF($CB$4:$JS$4,AT$4,$CB31:$JS31)</f>
        <v/>
      </c>
      <c r="AU31" s="55">
        <f>SUMIF($CB$4:$JS$4,AU$4,$CB31:$JS31)</f>
        <v/>
      </c>
      <c r="AV31" s="55">
        <f>SUMIF($CB$4:$JS$4,AV$4,$CB31:$JS31)</f>
        <v/>
      </c>
      <c r="AW31" s="55">
        <f>SUMIF($CB$4:$JS$4,AW$4,$CB31:$JS31)</f>
        <v/>
      </c>
      <c r="AX31" s="55">
        <f>SUMIF($CB$4:$JS$4,AX$4,$CB31:$JS31)</f>
        <v/>
      </c>
      <c r="AY31" s="55">
        <f>SUMIF($CB$4:$JS$4,AY$4,$CB31:$JS31)</f>
        <v/>
      </c>
      <c r="AZ31" s="55">
        <f>SUMIF($CB$4:$JS$4,AZ$4,$CB31:$JS31)</f>
        <v/>
      </c>
      <c r="BA31" s="55">
        <f>SUMIF($CB$4:$JS$4,BA$4,$CB31:$JS31)</f>
        <v/>
      </c>
      <c r="BB31" s="55">
        <f>SUMIF($CB$4:$JS$4,BB$4,$CB31:$JS31)</f>
        <v/>
      </c>
      <c r="BC31" s="55">
        <f>SUMIF($CB$4:$JS$4,BC$4,$CB31:$JS31)</f>
        <v/>
      </c>
      <c r="BD31" s="55">
        <f>SUMIF($CB$4:$JS$4,BD$4,$CB31:$JS31)</f>
        <v/>
      </c>
      <c r="BE31" s="55">
        <f>SUMIF($CB$4:$JS$4,BE$4,$CB31:$JS31)</f>
        <v/>
      </c>
      <c r="BF31" s="55">
        <f>SUMIF($CB$4:$JS$4,BF$4,$CB31:$JS31)</f>
        <v/>
      </c>
      <c r="BG31" s="55">
        <f>SUMIF($CB$4:$JS$4,BG$4,$CB31:$JS31)</f>
        <v/>
      </c>
      <c r="BH31" s="55">
        <f>SUMIF($CB$4:$JS$4,BH$4,$CB31:$JS31)</f>
        <v/>
      </c>
      <c r="BI31" s="55">
        <f>SUMIF($CB$4:$JS$4,BI$4,$CB31:$JS31)</f>
        <v/>
      </c>
      <c r="BJ31" s="55">
        <f>SUMIF($CB$4:$JS$4,BJ$4,$CB31:$JS31)</f>
        <v/>
      </c>
      <c r="BK31" s="55">
        <f>SUMIF($CB$4:$JS$4,BK$4,$CB31:$JS31)</f>
        <v/>
      </c>
      <c r="BL31" s="55">
        <f>SUMIF($CB$4:$JS$4,BL$4,$CB31:$JS31)</f>
        <v/>
      </c>
      <c r="BM31" s="55">
        <f>SUMIF($CB$4:$JS$4,BM$4,$CB31:$JS31)</f>
        <v/>
      </c>
      <c r="BN31" s="55">
        <f>SUMIF($CB$4:$JS$4,BN$4,$CB31:$JS31)</f>
        <v/>
      </c>
      <c r="BO31" s="55">
        <f>SUMIF($CB$4:$JS$4,BO$4,$CB31:$JS31)</f>
        <v/>
      </c>
      <c r="BP31" s="55">
        <f>SUMIF($CB$4:$JS$4,BP$4,$CB31:$JS31)</f>
        <v/>
      </c>
      <c r="BQ31" s="55">
        <f>SUMIF($CB$4:$JS$4,BQ$4,$CB31:$JS31)</f>
        <v/>
      </c>
      <c r="BR31" s="55">
        <f>SUMIF($CB$4:$JS$4,BR$4,$CB31:$JS31)</f>
        <v/>
      </c>
      <c r="BS31" s="55">
        <f>SUMIF($CB$4:$JS$4,BS$4,$CB31:$JS31)</f>
        <v/>
      </c>
      <c r="BT31" s="55">
        <f>SUMIF($CB$4:$JS$4,BT$4,$CB31:$JS31)</f>
        <v/>
      </c>
      <c r="BU31" s="55">
        <f>SUMIF($CB$4:$JS$4,BU$4,$CB31:$JS31)</f>
        <v/>
      </c>
      <c r="BV31" s="55">
        <f>SUMIF($CB$4:$JS$4,BV$4,$CB31:$JS31)</f>
        <v/>
      </c>
      <c r="BW31" s="55">
        <f>SUMIF($CB$4:$JS$4,BW$4,$CB31:$JS31)</f>
        <v/>
      </c>
      <c r="BX31" s="55">
        <f>SUMIF($CB$4:$JS$4,"&gt;"&amp;'VALOR POR PL'!$P$8,$CB31:$JS31)</f>
        <v/>
      </c>
      <c r="BY31" s="55">
        <f>SUM($CB31:$JS31)</f>
        <v/>
      </c>
      <c r="BZ31" s="50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2">
        <f>'VALOR POR PL'!D38</f>
        <v/>
      </c>
      <c r="B32" s="60" t="inlineStr">
        <is>
          <t>REVESTIMENTOS DE MASSA EM PISOS</t>
        </is>
      </c>
      <c r="C32" s="60" t="n"/>
      <c r="D32" s="55">
        <f>SUMIF($CB$4:$JS$4,"&lt;="&amp;D$4,$CB32:$JS32)</f>
        <v/>
      </c>
      <c r="E32" s="55">
        <f>SUMIF($CB$4:$JS$4,E$4,$CB32:$JS32)</f>
        <v/>
      </c>
      <c r="F32" s="55">
        <f>SUMIF($CB$4:$JS$4,F$4,$CB32:$JS32)</f>
        <v/>
      </c>
      <c r="G32" s="55">
        <f>SUMIF($CB$4:$JS$4,G$4,$CB32:$JS32)</f>
        <v/>
      </c>
      <c r="H32" s="55">
        <f>SUMIF($CB$4:$JS$4,H$4,$CB32:$JS32)</f>
        <v/>
      </c>
      <c r="I32" s="55">
        <f>SUMIF($CB$4:$JS$4,I$4,$CB32:$JS32)</f>
        <v/>
      </c>
      <c r="J32" s="55">
        <f>SUMIF($CB$4:$JS$4,J$4,$CB32:$JS32)</f>
        <v/>
      </c>
      <c r="K32" s="55">
        <f>SUMIF($CB$4:$JS$4,K$4,$CB32:$JS32)</f>
        <v/>
      </c>
      <c r="L32" s="55">
        <f>SUMIF($CB$4:$JS$4,L$4,$CB32:$JS32)</f>
        <v/>
      </c>
      <c r="M32" s="55">
        <f>SUMIF($CB$4:$JS$4,M$4,$CB32:$JS32)</f>
        <v/>
      </c>
      <c r="N32" s="55">
        <f>SUMIF($CB$4:$JS$4,N$4,$CB32:$JS32)</f>
        <v/>
      </c>
      <c r="O32" s="55">
        <f>SUMIF($CB$4:$JS$4,O$4,$CB32:$JS32)</f>
        <v/>
      </c>
      <c r="P32" s="55">
        <f>SUMIF($CB$4:$JS$4,P$4,$CB32:$JS32)</f>
        <v/>
      </c>
      <c r="Q32" s="55">
        <f>SUMIF($CB$4:$JS$4,Q$4,$CB32:$JS32)</f>
        <v/>
      </c>
      <c r="R32" s="55">
        <f>SUMIF($CB$4:$JS$4,R$4,$CB32:$JS32)</f>
        <v/>
      </c>
      <c r="S32" s="55">
        <f>SUMIF($CB$4:$JS$4,S$4,$CB32:$JS32)</f>
        <v/>
      </c>
      <c r="T32" s="55">
        <f>SUMIF($CB$4:$JS$4,T$4,$CB32:$JS32)</f>
        <v/>
      </c>
      <c r="U32" s="55">
        <f>SUMIF($CB$4:$JS$4,U$4,$CB32:$JS32)</f>
        <v/>
      </c>
      <c r="V32" s="55">
        <f>SUMIF($CB$4:$JS$4,V$4,$CB32:$JS32)</f>
        <v/>
      </c>
      <c r="W32" s="55">
        <f>SUMIF($CB$4:$JS$4,W$4,$CB32:$JS32)</f>
        <v/>
      </c>
      <c r="X32" s="55">
        <f>SUMIF($CB$4:$JS$4,X$4,$CB32:$JS32)</f>
        <v/>
      </c>
      <c r="Y32" s="55">
        <f>SUMIF($CB$4:$JS$4,Y$4,$CB32:$JS32)</f>
        <v/>
      </c>
      <c r="Z32" s="55">
        <f>SUMIF($CB$4:$JS$4,Z$4,$CB32:$JS32)</f>
        <v/>
      </c>
      <c r="AA32" s="55">
        <f>SUMIF($CB$4:$JS$4,AA$4,$CB32:$JS32)</f>
        <v/>
      </c>
      <c r="AB32" s="55">
        <f>SUMIF($CB$4:$JS$4,AB$4,$CB32:$JS32)</f>
        <v/>
      </c>
      <c r="AC32" s="55">
        <f>SUMIF($CB$4:$JS$4,AC$4,$CB32:$JS32)</f>
        <v/>
      </c>
      <c r="AD32" s="55">
        <f>SUMIF($CB$4:$JS$4,AD$4,$CB32:$JS32)</f>
        <v/>
      </c>
      <c r="AE32" s="55">
        <f>SUMIF($CB$4:$JS$4,AE$4,$CB32:$JS32)</f>
        <v/>
      </c>
      <c r="AF32" s="55">
        <f>SUMIF($CB$4:$JS$4,AF$4,$CB32:$JS32)</f>
        <v/>
      </c>
      <c r="AG32" s="55">
        <f>SUMIF($CB$4:$JS$4,AG$4,$CB32:$JS32)</f>
        <v/>
      </c>
      <c r="AH32" s="55">
        <f>SUMIF($CB$4:$JS$4,AH$4,$CB32:$JS32)</f>
        <v/>
      </c>
      <c r="AI32" s="55">
        <f>SUMIF($CB$4:$JS$4,AI$4,$CB32:$JS32)</f>
        <v/>
      </c>
      <c r="AJ32" s="55">
        <f>SUMIF($CB$4:$JS$4,AJ$4,$CB32:$JS32)</f>
        <v/>
      </c>
      <c r="AK32" s="55">
        <f>SUMIF($CB$4:$JS$4,AK$4,$CB32:$JS32)</f>
        <v/>
      </c>
      <c r="AL32" s="55">
        <f>SUMIF($CB$4:$JS$4,AL$4,$CB32:$JS32)</f>
        <v/>
      </c>
      <c r="AM32" s="55">
        <f>SUMIF($CB$4:$JS$4,AM$4,$CB32:$JS32)</f>
        <v/>
      </c>
      <c r="AN32" s="55">
        <f>SUMIF($CB$4:$JS$4,AN$4,$CB32:$JS32)</f>
        <v/>
      </c>
      <c r="AO32" s="55">
        <f>SUMIF($CB$4:$JS$4,AO$4,$CB32:$JS32)</f>
        <v/>
      </c>
      <c r="AP32" s="55">
        <f>SUMIF($CB$4:$JS$4,AP$4,$CB32:$JS32)</f>
        <v/>
      </c>
      <c r="AQ32" s="55">
        <f>SUMIF($CB$4:$JS$4,AQ$4,$CB32:$JS32)</f>
        <v/>
      </c>
      <c r="AR32" s="55">
        <f>SUMIF($CB$4:$JS$4,AR$4,$CB32:$JS32)</f>
        <v/>
      </c>
      <c r="AS32" s="55">
        <f>SUMIF($CB$4:$JS$4,AS$4,$CB32:$JS32)</f>
        <v/>
      </c>
      <c r="AT32" s="55">
        <f>SUMIF($CB$4:$JS$4,AT$4,$CB32:$JS32)</f>
        <v/>
      </c>
      <c r="AU32" s="55">
        <f>SUMIF($CB$4:$JS$4,AU$4,$CB32:$JS32)</f>
        <v/>
      </c>
      <c r="AV32" s="55">
        <f>SUMIF($CB$4:$JS$4,AV$4,$CB32:$JS32)</f>
        <v/>
      </c>
      <c r="AW32" s="55">
        <f>SUMIF($CB$4:$JS$4,AW$4,$CB32:$JS32)</f>
        <v/>
      </c>
      <c r="AX32" s="55">
        <f>SUMIF($CB$4:$JS$4,AX$4,$CB32:$JS32)</f>
        <v/>
      </c>
      <c r="AY32" s="55">
        <f>SUMIF($CB$4:$JS$4,AY$4,$CB32:$JS32)</f>
        <v/>
      </c>
      <c r="AZ32" s="55">
        <f>SUMIF($CB$4:$JS$4,AZ$4,$CB32:$JS32)</f>
        <v/>
      </c>
      <c r="BA32" s="55">
        <f>SUMIF($CB$4:$JS$4,BA$4,$CB32:$JS32)</f>
        <v/>
      </c>
      <c r="BB32" s="55">
        <f>SUMIF($CB$4:$JS$4,BB$4,$CB32:$JS32)</f>
        <v/>
      </c>
      <c r="BC32" s="55">
        <f>SUMIF($CB$4:$JS$4,BC$4,$CB32:$JS32)</f>
        <v/>
      </c>
      <c r="BD32" s="55">
        <f>SUMIF($CB$4:$JS$4,BD$4,$CB32:$JS32)</f>
        <v/>
      </c>
      <c r="BE32" s="55">
        <f>SUMIF($CB$4:$JS$4,BE$4,$CB32:$JS32)</f>
        <v/>
      </c>
      <c r="BF32" s="55">
        <f>SUMIF($CB$4:$JS$4,BF$4,$CB32:$JS32)</f>
        <v/>
      </c>
      <c r="BG32" s="55">
        <f>SUMIF($CB$4:$JS$4,BG$4,$CB32:$JS32)</f>
        <v/>
      </c>
      <c r="BH32" s="55">
        <f>SUMIF($CB$4:$JS$4,BH$4,$CB32:$JS32)</f>
        <v/>
      </c>
      <c r="BI32" s="55">
        <f>SUMIF($CB$4:$JS$4,BI$4,$CB32:$JS32)</f>
        <v/>
      </c>
      <c r="BJ32" s="55">
        <f>SUMIF($CB$4:$JS$4,BJ$4,$CB32:$JS32)</f>
        <v/>
      </c>
      <c r="BK32" s="55">
        <f>SUMIF($CB$4:$JS$4,BK$4,$CB32:$JS32)</f>
        <v/>
      </c>
      <c r="BL32" s="55">
        <f>SUMIF($CB$4:$JS$4,BL$4,$CB32:$JS32)</f>
        <v/>
      </c>
      <c r="BM32" s="55">
        <f>SUMIF($CB$4:$JS$4,BM$4,$CB32:$JS32)</f>
        <v/>
      </c>
      <c r="BN32" s="55">
        <f>SUMIF($CB$4:$JS$4,BN$4,$CB32:$JS32)</f>
        <v/>
      </c>
      <c r="BO32" s="55">
        <f>SUMIF($CB$4:$JS$4,BO$4,$CB32:$JS32)</f>
        <v/>
      </c>
      <c r="BP32" s="55">
        <f>SUMIF($CB$4:$JS$4,BP$4,$CB32:$JS32)</f>
        <v/>
      </c>
      <c r="BQ32" s="55">
        <f>SUMIF($CB$4:$JS$4,BQ$4,$CB32:$JS32)</f>
        <v/>
      </c>
      <c r="BR32" s="55">
        <f>SUMIF($CB$4:$JS$4,BR$4,$CB32:$JS32)</f>
        <v/>
      </c>
      <c r="BS32" s="55">
        <f>SUMIF($CB$4:$JS$4,BS$4,$CB32:$JS32)</f>
        <v/>
      </c>
      <c r="BT32" s="55">
        <f>SUMIF($CB$4:$JS$4,BT$4,$CB32:$JS32)</f>
        <v/>
      </c>
      <c r="BU32" s="55">
        <f>SUMIF($CB$4:$JS$4,BU$4,$CB32:$JS32)</f>
        <v/>
      </c>
      <c r="BV32" s="55">
        <f>SUMIF($CB$4:$JS$4,BV$4,$CB32:$JS32)</f>
        <v/>
      </c>
      <c r="BW32" s="55">
        <f>SUMIF($CB$4:$JS$4,BW$4,$CB32:$JS32)</f>
        <v/>
      </c>
      <c r="BX32" s="55">
        <f>SUMIF($CB$4:$JS$4,"&gt;"&amp;'VALOR POR PL'!$P$8,$CB32:$JS32)</f>
        <v/>
      </c>
      <c r="BY32" s="55">
        <f>SUM($CB32:$JS32)</f>
        <v/>
      </c>
      <c r="BZ32" s="50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2">
        <f>'VALOR POR PL'!D39</f>
        <v/>
      </c>
      <c r="B33" s="60" t="inlineStr">
        <is>
          <t>REVESTIMENTOS DE MASSAS EM PAREDES</t>
        </is>
      </c>
      <c r="C33" s="60" t="n"/>
      <c r="D33" s="55">
        <f>SUMIF($CB$4:$JS$4,"&lt;="&amp;D$4,$CB33:$JS33)</f>
        <v/>
      </c>
      <c r="E33" s="55">
        <f>SUMIF($CB$4:$JS$4,E$4,$CB33:$JS33)</f>
        <v/>
      </c>
      <c r="F33" s="55">
        <f>SUMIF($CB$4:$JS$4,F$4,$CB33:$JS33)</f>
        <v/>
      </c>
      <c r="G33" s="55">
        <f>SUMIF($CB$4:$JS$4,G$4,$CB33:$JS33)</f>
        <v/>
      </c>
      <c r="H33" s="55">
        <f>SUMIF($CB$4:$JS$4,H$4,$CB33:$JS33)</f>
        <v/>
      </c>
      <c r="I33" s="55">
        <f>SUMIF($CB$4:$JS$4,I$4,$CB33:$JS33)</f>
        <v/>
      </c>
      <c r="J33" s="55">
        <f>SUMIF($CB$4:$JS$4,J$4,$CB33:$JS33)</f>
        <v/>
      </c>
      <c r="K33" s="55">
        <f>SUMIF($CB$4:$JS$4,K$4,$CB33:$JS33)</f>
        <v/>
      </c>
      <c r="L33" s="55">
        <f>SUMIF($CB$4:$JS$4,L$4,$CB33:$JS33)</f>
        <v/>
      </c>
      <c r="M33" s="55">
        <f>SUMIF($CB$4:$JS$4,M$4,$CB33:$JS33)</f>
        <v/>
      </c>
      <c r="N33" s="55">
        <f>SUMIF($CB$4:$JS$4,N$4,$CB33:$JS33)</f>
        <v/>
      </c>
      <c r="O33" s="55">
        <f>SUMIF($CB$4:$JS$4,O$4,$CB33:$JS33)</f>
        <v/>
      </c>
      <c r="P33" s="55">
        <f>SUMIF($CB$4:$JS$4,P$4,$CB33:$JS33)</f>
        <v/>
      </c>
      <c r="Q33" s="55">
        <f>SUMIF($CB$4:$JS$4,Q$4,$CB33:$JS33)</f>
        <v/>
      </c>
      <c r="R33" s="55">
        <f>SUMIF($CB$4:$JS$4,R$4,$CB33:$JS33)</f>
        <v/>
      </c>
      <c r="S33" s="55">
        <f>SUMIF($CB$4:$JS$4,S$4,$CB33:$JS33)</f>
        <v/>
      </c>
      <c r="T33" s="55">
        <f>SUMIF($CB$4:$JS$4,T$4,$CB33:$JS33)</f>
        <v/>
      </c>
      <c r="U33" s="55">
        <f>SUMIF($CB$4:$JS$4,U$4,$CB33:$JS33)</f>
        <v/>
      </c>
      <c r="V33" s="55">
        <f>SUMIF($CB$4:$JS$4,V$4,$CB33:$JS33)</f>
        <v/>
      </c>
      <c r="W33" s="55">
        <f>SUMIF($CB$4:$JS$4,W$4,$CB33:$JS33)</f>
        <v/>
      </c>
      <c r="X33" s="55">
        <f>SUMIF($CB$4:$JS$4,X$4,$CB33:$JS33)</f>
        <v/>
      </c>
      <c r="Y33" s="55">
        <f>SUMIF($CB$4:$JS$4,Y$4,$CB33:$JS33)</f>
        <v/>
      </c>
      <c r="Z33" s="55">
        <f>SUMIF($CB$4:$JS$4,Z$4,$CB33:$JS33)</f>
        <v/>
      </c>
      <c r="AA33" s="55">
        <f>SUMIF($CB$4:$JS$4,AA$4,$CB33:$JS33)</f>
        <v/>
      </c>
      <c r="AB33" s="55">
        <f>SUMIF($CB$4:$JS$4,AB$4,$CB33:$JS33)</f>
        <v/>
      </c>
      <c r="AC33" s="55">
        <f>SUMIF($CB$4:$JS$4,AC$4,$CB33:$JS33)</f>
        <v/>
      </c>
      <c r="AD33" s="55">
        <f>SUMIF($CB$4:$JS$4,AD$4,$CB33:$JS33)</f>
        <v/>
      </c>
      <c r="AE33" s="55">
        <f>SUMIF($CB$4:$JS$4,AE$4,$CB33:$JS33)</f>
        <v/>
      </c>
      <c r="AF33" s="55">
        <f>SUMIF($CB$4:$JS$4,AF$4,$CB33:$JS33)</f>
        <v/>
      </c>
      <c r="AG33" s="55">
        <f>SUMIF($CB$4:$JS$4,AG$4,$CB33:$JS33)</f>
        <v/>
      </c>
      <c r="AH33" s="55">
        <f>SUMIF($CB$4:$JS$4,AH$4,$CB33:$JS33)</f>
        <v/>
      </c>
      <c r="AI33" s="55">
        <f>SUMIF($CB$4:$JS$4,AI$4,$CB33:$JS33)</f>
        <v/>
      </c>
      <c r="AJ33" s="55">
        <f>SUMIF($CB$4:$JS$4,AJ$4,$CB33:$JS33)</f>
        <v/>
      </c>
      <c r="AK33" s="55">
        <f>SUMIF($CB$4:$JS$4,AK$4,$CB33:$JS33)</f>
        <v/>
      </c>
      <c r="AL33" s="55">
        <f>SUMIF($CB$4:$JS$4,AL$4,$CB33:$JS33)</f>
        <v/>
      </c>
      <c r="AM33" s="55">
        <f>SUMIF($CB$4:$JS$4,AM$4,$CB33:$JS33)</f>
        <v/>
      </c>
      <c r="AN33" s="55">
        <f>SUMIF($CB$4:$JS$4,AN$4,$CB33:$JS33)</f>
        <v/>
      </c>
      <c r="AO33" s="55">
        <f>SUMIF($CB$4:$JS$4,AO$4,$CB33:$JS33)</f>
        <v/>
      </c>
      <c r="AP33" s="55">
        <f>SUMIF($CB$4:$JS$4,AP$4,$CB33:$JS33)</f>
        <v/>
      </c>
      <c r="AQ33" s="55">
        <f>SUMIF($CB$4:$JS$4,AQ$4,$CB33:$JS33)</f>
        <v/>
      </c>
      <c r="AR33" s="55">
        <f>SUMIF($CB$4:$JS$4,AR$4,$CB33:$JS33)</f>
        <v/>
      </c>
      <c r="AS33" s="55">
        <f>SUMIF($CB$4:$JS$4,AS$4,$CB33:$JS33)</f>
        <v/>
      </c>
      <c r="AT33" s="55">
        <f>SUMIF($CB$4:$JS$4,AT$4,$CB33:$JS33)</f>
        <v/>
      </c>
      <c r="AU33" s="55">
        <f>SUMIF($CB$4:$JS$4,AU$4,$CB33:$JS33)</f>
        <v/>
      </c>
      <c r="AV33" s="55">
        <f>SUMIF($CB$4:$JS$4,AV$4,$CB33:$JS33)</f>
        <v/>
      </c>
      <c r="AW33" s="55">
        <f>SUMIF($CB$4:$JS$4,AW$4,$CB33:$JS33)</f>
        <v/>
      </c>
      <c r="AX33" s="55">
        <f>SUMIF($CB$4:$JS$4,AX$4,$CB33:$JS33)</f>
        <v/>
      </c>
      <c r="AY33" s="55">
        <f>SUMIF($CB$4:$JS$4,AY$4,$CB33:$JS33)</f>
        <v/>
      </c>
      <c r="AZ33" s="55">
        <f>SUMIF($CB$4:$JS$4,AZ$4,$CB33:$JS33)</f>
        <v/>
      </c>
      <c r="BA33" s="55">
        <f>SUMIF($CB$4:$JS$4,BA$4,$CB33:$JS33)</f>
        <v/>
      </c>
      <c r="BB33" s="55">
        <f>SUMIF($CB$4:$JS$4,BB$4,$CB33:$JS33)</f>
        <v/>
      </c>
      <c r="BC33" s="55">
        <f>SUMIF($CB$4:$JS$4,BC$4,$CB33:$JS33)</f>
        <v/>
      </c>
      <c r="BD33" s="55">
        <f>SUMIF($CB$4:$JS$4,BD$4,$CB33:$JS33)</f>
        <v/>
      </c>
      <c r="BE33" s="55">
        <f>SUMIF($CB$4:$JS$4,BE$4,$CB33:$JS33)</f>
        <v/>
      </c>
      <c r="BF33" s="55">
        <f>SUMIF($CB$4:$JS$4,BF$4,$CB33:$JS33)</f>
        <v/>
      </c>
      <c r="BG33" s="55">
        <f>SUMIF($CB$4:$JS$4,BG$4,$CB33:$JS33)</f>
        <v/>
      </c>
      <c r="BH33" s="55">
        <f>SUMIF($CB$4:$JS$4,BH$4,$CB33:$JS33)</f>
        <v/>
      </c>
      <c r="BI33" s="55">
        <f>SUMIF($CB$4:$JS$4,BI$4,$CB33:$JS33)</f>
        <v/>
      </c>
      <c r="BJ33" s="55">
        <f>SUMIF($CB$4:$JS$4,BJ$4,$CB33:$JS33)</f>
        <v/>
      </c>
      <c r="BK33" s="55">
        <f>SUMIF($CB$4:$JS$4,BK$4,$CB33:$JS33)</f>
        <v/>
      </c>
      <c r="BL33" s="55">
        <f>SUMIF($CB$4:$JS$4,BL$4,$CB33:$JS33)</f>
        <v/>
      </c>
      <c r="BM33" s="55">
        <f>SUMIF($CB$4:$JS$4,BM$4,$CB33:$JS33)</f>
        <v/>
      </c>
      <c r="BN33" s="55">
        <f>SUMIF($CB$4:$JS$4,BN$4,$CB33:$JS33)</f>
        <v/>
      </c>
      <c r="BO33" s="55">
        <f>SUMIF($CB$4:$JS$4,BO$4,$CB33:$JS33)</f>
        <v/>
      </c>
      <c r="BP33" s="55">
        <f>SUMIF($CB$4:$JS$4,BP$4,$CB33:$JS33)</f>
        <v/>
      </c>
      <c r="BQ33" s="55">
        <f>SUMIF($CB$4:$JS$4,BQ$4,$CB33:$JS33)</f>
        <v/>
      </c>
      <c r="BR33" s="55">
        <f>SUMIF($CB$4:$JS$4,BR$4,$CB33:$JS33)</f>
        <v/>
      </c>
      <c r="BS33" s="55">
        <f>SUMIF($CB$4:$JS$4,BS$4,$CB33:$JS33)</f>
        <v/>
      </c>
      <c r="BT33" s="55">
        <f>SUMIF($CB$4:$JS$4,BT$4,$CB33:$JS33)</f>
        <v/>
      </c>
      <c r="BU33" s="55">
        <f>SUMIF($CB$4:$JS$4,BU$4,$CB33:$JS33)</f>
        <v/>
      </c>
      <c r="BV33" s="55">
        <f>SUMIF($CB$4:$JS$4,BV$4,$CB33:$JS33)</f>
        <v/>
      </c>
      <c r="BW33" s="55">
        <f>SUMIF($CB$4:$JS$4,BW$4,$CB33:$JS33)</f>
        <v/>
      </c>
      <c r="BX33" s="55">
        <f>SUMIF($CB$4:$JS$4,"&gt;"&amp;'VALOR POR PL'!$P$8,$CB33:$JS33)</f>
        <v/>
      </c>
      <c r="BY33" s="55">
        <f>SUM($CB33:$JS33)</f>
        <v/>
      </c>
      <c r="BZ33" s="50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2">
        <f>'VALOR POR PL'!D40</f>
        <v/>
      </c>
      <c r="B34" s="60" t="inlineStr">
        <is>
          <t>REVESTIMENTOS</t>
        </is>
      </c>
      <c r="C34" s="60" t="n"/>
      <c r="D34" s="55">
        <f>SUMIF($CB$4:$JS$4,"&lt;="&amp;D$4,$CB34:$JS34)</f>
        <v/>
      </c>
      <c r="E34" s="55">
        <f>SUMIF($CB$4:$JS$4,E$4,$CB34:$JS34)</f>
        <v/>
      </c>
      <c r="F34" s="55">
        <f>SUMIF($CB$4:$JS$4,F$4,$CB34:$JS34)</f>
        <v/>
      </c>
      <c r="G34" s="55">
        <f>SUMIF($CB$4:$JS$4,G$4,$CB34:$JS34)</f>
        <v/>
      </c>
      <c r="H34" s="55">
        <f>SUMIF($CB$4:$JS$4,H$4,$CB34:$JS34)</f>
        <v/>
      </c>
      <c r="I34" s="55">
        <f>SUMIF($CB$4:$JS$4,I$4,$CB34:$JS34)</f>
        <v/>
      </c>
      <c r="J34" s="55">
        <f>SUMIF($CB$4:$JS$4,J$4,$CB34:$JS34)</f>
        <v/>
      </c>
      <c r="K34" s="55">
        <f>SUMIF($CB$4:$JS$4,K$4,$CB34:$JS34)</f>
        <v/>
      </c>
      <c r="L34" s="55">
        <f>SUMIF($CB$4:$JS$4,L$4,$CB34:$JS34)</f>
        <v/>
      </c>
      <c r="M34" s="55">
        <f>SUMIF($CB$4:$JS$4,M$4,$CB34:$JS34)</f>
        <v/>
      </c>
      <c r="N34" s="55">
        <f>SUMIF($CB$4:$JS$4,N$4,$CB34:$JS34)</f>
        <v/>
      </c>
      <c r="O34" s="55">
        <f>SUMIF($CB$4:$JS$4,O$4,$CB34:$JS34)</f>
        <v/>
      </c>
      <c r="P34" s="55">
        <f>SUMIF($CB$4:$JS$4,P$4,$CB34:$JS34)</f>
        <v/>
      </c>
      <c r="Q34" s="55">
        <f>SUMIF($CB$4:$JS$4,Q$4,$CB34:$JS34)</f>
        <v/>
      </c>
      <c r="R34" s="55">
        <f>SUMIF($CB$4:$JS$4,R$4,$CB34:$JS34)</f>
        <v/>
      </c>
      <c r="S34" s="55">
        <f>SUMIF($CB$4:$JS$4,S$4,$CB34:$JS34)</f>
        <v/>
      </c>
      <c r="T34" s="55">
        <f>SUMIF($CB$4:$JS$4,T$4,$CB34:$JS34)</f>
        <v/>
      </c>
      <c r="U34" s="55">
        <f>SUMIF($CB$4:$JS$4,U$4,$CB34:$JS34)</f>
        <v/>
      </c>
      <c r="V34" s="55">
        <f>SUMIF($CB$4:$JS$4,V$4,$CB34:$JS34)</f>
        <v/>
      </c>
      <c r="W34" s="55">
        <f>SUMIF($CB$4:$JS$4,W$4,$CB34:$JS34)</f>
        <v/>
      </c>
      <c r="X34" s="55">
        <f>SUMIF($CB$4:$JS$4,X$4,$CB34:$JS34)</f>
        <v/>
      </c>
      <c r="Y34" s="55">
        <f>SUMIF($CB$4:$JS$4,Y$4,$CB34:$JS34)</f>
        <v/>
      </c>
      <c r="Z34" s="55">
        <f>SUMIF($CB$4:$JS$4,Z$4,$CB34:$JS34)</f>
        <v/>
      </c>
      <c r="AA34" s="55">
        <f>SUMIF($CB$4:$JS$4,AA$4,$CB34:$JS34)</f>
        <v/>
      </c>
      <c r="AB34" s="55">
        <f>SUMIF($CB$4:$JS$4,AB$4,$CB34:$JS34)</f>
        <v/>
      </c>
      <c r="AC34" s="55">
        <f>SUMIF($CB$4:$JS$4,AC$4,$CB34:$JS34)</f>
        <v/>
      </c>
      <c r="AD34" s="55">
        <f>SUMIF($CB$4:$JS$4,AD$4,$CB34:$JS34)</f>
        <v/>
      </c>
      <c r="AE34" s="55">
        <f>SUMIF($CB$4:$JS$4,AE$4,$CB34:$JS34)</f>
        <v/>
      </c>
      <c r="AF34" s="55">
        <f>SUMIF($CB$4:$JS$4,AF$4,$CB34:$JS34)</f>
        <v/>
      </c>
      <c r="AG34" s="55">
        <f>SUMIF($CB$4:$JS$4,AG$4,$CB34:$JS34)</f>
        <v/>
      </c>
      <c r="AH34" s="55">
        <f>SUMIF($CB$4:$JS$4,AH$4,$CB34:$JS34)</f>
        <v/>
      </c>
      <c r="AI34" s="55">
        <f>SUMIF($CB$4:$JS$4,AI$4,$CB34:$JS34)</f>
        <v/>
      </c>
      <c r="AJ34" s="55">
        <f>SUMIF($CB$4:$JS$4,AJ$4,$CB34:$JS34)</f>
        <v/>
      </c>
      <c r="AK34" s="55">
        <f>SUMIF($CB$4:$JS$4,AK$4,$CB34:$JS34)</f>
        <v/>
      </c>
      <c r="AL34" s="55">
        <f>SUMIF($CB$4:$JS$4,AL$4,$CB34:$JS34)</f>
        <v/>
      </c>
      <c r="AM34" s="55">
        <f>SUMIF($CB$4:$JS$4,AM$4,$CB34:$JS34)</f>
        <v/>
      </c>
      <c r="AN34" s="55">
        <f>SUMIF($CB$4:$JS$4,AN$4,$CB34:$JS34)</f>
        <v/>
      </c>
      <c r="AO34" s="55">
        <f>SUMIF($CB$4:$JS$4,AO$4,$CB34:$JS34)</f>
        <v/>
      </c>
      <c r="AP34" s="55">
        <f>SUMIF($CB$4:$JS$4,AP$4,$CB34:$JS34)</f>
        <v/>
      </c>
      <c r="AQ34" s="55">
        <f>SUMIF($CB$4:$JS$4,AQ$4,$CB34:$JS34)</f>
        <v/>
      </c>
      <c r="AR34" s="55">
        <f>SUMIF($CB$4:$JS$4,AR$4,$CB34:$JS34)</f>
        <v/>
      </c>
      <c r="AS34" s="55">
        <f>SUMIF($CB$4:$JS$4,AS$4,$CB34:$JS34)</f>
        <v/>
      </c>
      <c r="AT34" s="55">
        <f>SUMIF($CB$4:$JS$4,AT$4,$CB34:$JS34)</f>
        <v/>
      </c>
      <c r="AU34" s="55">
        <f>SUMIF($CB$4:$JS$4,AU$4,$CB34:$JS34)</f>
        <v/>
      </c>
      <c r="AV34" s="55">
        <f>SUMIF($CB$4:$JS$4,AV$4,$CB34:$JS34)</f>
        <v/>
      </c>
      <c r="AW34" s="55">
        <f>SUMIF($CB$4:$JS$4,AW$4,$CB34:$JS34)</f>
        <v/>
      </c>
      <c r="AX34" s="55">
        <f>SUMIF($CB$4:$JS$4,AX$4,$CB34:$JS34)</f>
        <v/>
      </c>
      <c r="AY34" s="55">
        <f>SUMIF($CB$4:$JS$4,AY$4,$CB34:$JS34)</f>
        <v/>
      </c>
      <c r="AZ34" s="55">
        <f>SUMIF($CB$4:$JS$4,AZ$4,$CB34:$JS34)</f>
        <v/>
      </c>
      <c r="BA34" s="55">
        <f>SUMIF($CB$4:$JS$4,BA$4,$CB34:$JS34)</f>
        <v/>
      </c>
      <c r="BB34" s="55">
        <f>SUMIF($CB$4:$JS$4,BB$4,$CB34:$JS34)</f>
        <v/>
      </c>
      <c r="BC34" s="55">
        <f>SUMIF($CB$4:$JS$4,BC$4,$CB34:$JS34)</f>
        <v/>
      </c>
      <c r="BD34" s="55">
        <f>SUMIF($CB$4:$JS$4,BD$4,$CB34:$JS34)</f>
        <v/>
      </c>
      <c r="BE34" s="55">
        <f>SUMIF($CB$4:$JS$4,BE$4,$CB34:$JS34)</f>
        <v/>
      </c>
      <c r="BF34" s="55">
        <f>SUMIF($CB$4:$JS$4,BF$4,$CB34:$JS34)</f>
        <v/>
      </c>
      <c r="BG34" s="55">
        <f>SUMIF($CB$4:$JS$4,BG$4,$CB34:$JS34)</f>
        <v/>
      </c>
      <c r="BH34" s="55">
        <f>SUMIF($CB$4:$JS$4,BH$4,$CB34:$JS34)</f>
        <v/>
      </c>
      <c r="BI34" s="55">
        <f>SUMIF($CB$4:$JS$4,BI$4,$CB34:$JS34)</f>
        <v/>
      </c>
      <c r="BJ34" s="55">
        <f>SUMIF($CB$4:$JS$4,BJ$4,$CB34:$JS34)</f>
        <v/>
      </c>
      <c r="BK34" s="55">
        <f>SUMIF($CB$4:$JS$4,BK$4,$CB34:$JS34)</f>
        <v/>
      </c>
      <c r="BL34" s="55">
        <f>SUMIF($CB$4:$JS$4,BL$4,$CB34:$JS34)</f>
        <v/>
      </c>
      <c r="BM34" s="55">
        <f>SUMIF($CB$4:$JS$4,BM$4,$CB34:$JS34)</f>
        <v/>
      </c>
      <c r="BN34" s="55">
        <f>SUMIF($CB$4:$JS$4,BN$4,$CB34:$JS34)</f>
        <v/>
      </c>
      <c r="BO34" s="55">
        <f>SUMIF($CB$4:$JS$4,BO$4,$CB34:$JS34)</f>
        <v/>
      </c>
      <c r="BP34" s="55">
        <f>SUMIF($CB$4:$JS$4,BP$4,$CB34:$JS34)</f>
        <v/>
      </c>
      <c r="BQ34" s="55">
        <f>SUMIF($CB$4:$JS$4,BQ$4,$CB34:$JS34)</f>
        <v/>
      </c>
      <c r="BR34" s="55">
        <f>SUMIF($CB$4:$JS$4,BR$4,$CB34:$JS34)</f>
        <v/>
      </c>
      <c r="BS34" s="55">
        <f>SUMIF($CB$4:$JS$4,BS$4,$CB34:$JS34)</f>
        <v/>
      </c>
      <c r="BT34" s="55">
        <f>SUMIF($CB$4:$JS$4,BT$4,$CB34:$JS34)</f>
        <v/>
      </c>
      <c r="BU34" s="55">
        <f>SUMIF($CB$4:$JS$4,BU$4,$CB34:$JS34)</f>
        <v/>
      </c>
      <c r="BV34" s="55">
        <f>SUMIF($CB$4:$JS$4,BV$4,$CB34:$JS34)</f>
        <v/>
      </c>
      <c r="BW34" s="55">
        <f>SUMIF($CB$4:$JS$4,BW$4,$CB34:$JS34)</f>
        <v/>
      </c>
      <c r="BX34" s="55">
        <f>SUMIF($CB$4:$JS$4,"&gt;"&amp;'VALOR POR PL'!$P$8,$CB34:$JS34)</f>
        <v/>
      </c>
      <c r="BY34" s="55">
        <f>SUM($CB34:$JS34)</f>
        <v/>
      </c>
      <c r="BZ34" s="50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2">
        <f>'VALOR POR PL'!D41</f>
        <v/>
      </c>
      <c r="B35" s="60" t="inlineStr">
        <is>
          <t>PAVIMENTAÇÃO</t>
        </is>
      </c>
      <c r="C35" s="60" t="n"/>
      <c r="D35" s="55">
        <f>SUMIF($CB$4:$JS$4,"&lt;="&amp;D$4,$CB35:$JS35)</f>
        <v/>
      </c>
      <c r="E35" s="55">
        <f>SUMIF($CB$4:$JS$4,E$4,$CB35:$JS35)</f>
        <v/>
      </c>
      <c r="F35" s="55">
        <f>SUMIF($CB$4:$JS$4,F$4,$CB35:$JS35)</f>
        <v/>
      </c>
      <c r="G35" s="55">
        <f>SUMIF($CB$4:$JS$4,G$4,$CB35:$JS35)</f>
        <v/>
      </c>
      <c r="H35" s="55">
        <f>SUMIF($CB$4:$JS$4,H$4,$CB35:$JS35)</f>
        <v/>
      </c>
      <c r="I35" s="55">
        <f>SUMIF($CB$4:$JS$4,I$4,$CB35:$JS35)</f>
        <v/>
      </c>
      <c r="J35" s="55">
        <f>SUMIF($CB$4:$JS$4,J$4,$CB35:$JS35)</f>
        <v/>
      </c>
      <c r="K35" s="55">
        <f>SUMIF($CB$4:$JS$4,K$4,$CB35:$JS35)</f>
        <v/>
      </c>
      <c r="L35" s="55">
        <f>SUMIF($CB$4:$JS$4,L$4,$CB35:$JS35)</f>
        <v/>
      </c>
      <c r="M35" s="55">
        <f>SUMIF($CB$4:$JS$4,M$4,$CB35:$JS35)</f>
        <v/>
      </c>
      <c r="N35" s="55">
        <f>SUMIF($CB$4:$JS$4,N$4,$CB35:$JS35)</f>
        <v/>
      </c>
      <c r="O35" s="55">
        <f>SUMIF($CB$4:$JS$4,O$4,$CB35:$JS35)</f>
        <v/>
      </c>
      <c r="P35" s="55">
        <f>SUMIF($CB$4:$JS$4,P$4,$CB35:$JS35)</f>
        <v/>
      </c>
      <c r="Q35" s="55">
        <f>SUMIF($CB$4:$JS$4,Q$4,$CB35:$JS35)</f>
        <v/>
      </c>
      <c r="R35" s="55">
        <f>SUMIF($CB$4:$JS$4,R$4,$CB35:$JS35)</f>
        <v/>
      </c>
      <c r="S35" s="55">
        <f>SUMIF($CB$4:$JS$4,S$4,$CB35:$JS35)</f>
        <v/>
      </c>
      <c r="T35" s="55">
        <f>SUMIF($CB$4:$JS$4,T$4,$CB35:$JS35)</f>
        <v/>
      </c>
      <c r="U35" s="55">
        <f>SUMIF($CB$4:$JS$4,U$4,$CB35:$JS35)</f>
        <v/>
      </c>
      <c r="V35" s="55">
        <f>SUMIF($CB$4:$JS$4,V$4,$CB35:$JS35)</f>
        <v/>
      </c>
      <c r="W35" s="55">
        <f>SUMIF($CB$4:$JS$4,W$4,$CB35:$JS35)</f>
        <v/>
      </c>
      <c r="X35" s="55">
        <f>SUMIF($CB$4:$JS$4,X$4,$CB35:$JS35)</f>
        <v/>
      </c>
      <c r="Y35" s="55">
        <f>SUMIF($CB$4:$JS$4,Y$4,$CB35:$JS35)</f>
        <v/>
      </c>
      <c r="Z35" s="55">
        <f>SUMIF($CB$4:$JS$4,Z$4,$CB35:$JS35)</f>
        <v/>
      </c>
      <c r="AA35" s="55">
        <f>SUMIF($CB$4:$JS$4,AA$4,$CB35:$JS35)</f>
        <v/>
      </c>
      <c r="AB35" s="55">
        <f>SUMIF($CB$4:$JS$4,AB$4,$CB35:$JS35)</f>
        <v/>
      </c>
      <c r="AC35" s="55">
        <f>SUMIF($CB$4:$JS$4,AC$4,$CB35:$JS35)</f>
        <v/>
      </c>
      <c r="AD35" s="55">
        <f>SUMIF($CB$4:$JS$4,AD$4,$CB35:$JS35)</f>
        <v/>
      </c>
      <c r="AE35" s="55">
        <f>SUMIF($CB$4:$JS$4,AE$4,$CB35:$JS35)</f>
        <v/>
      </c>
      <c r="AF35" s="55">
        <f>SUMIF($CB$4:$JS$4,AF$4,$CB35:$JS35)</f>
        <v/>
      </c>
      <c r="AG35" s="55">
        <f>SUMIF($CB$4:$JS$4,AG$4,$CB35:$JS35)</f>
        <v/>
      </c>
      <c r="AH35" s="55">
        <f>SUMIF($CB$4:$JS$4,AH$4,$CB35:$JS35)</f>
        <v/>
      </c>
      <c r="AI35" s="55">
        <f>SUMIF($CB$4:$JS$4,AI$4,$CB35:$JS35)</f>
        <v/>
      </c>
      <c r="AJ35" s="55">
        <f>SUMIF($CB$4:$JS$4,AJ$4,$CB35:$JS35)</f>
        <v/>
      </c>
      <c r="AK35" s="55">
        <f>SUMIF($CB$4:$JS$4,AK$4,$CB35:$JS35)</f>
        <v/>
      </c>
      <c r="AL35" s="55">
        <f>SUMIF($CB$4:$JS$4,AL$4,$CB35:$JS35)</f>
        <v/>
      </c>
      <c r="AM35" s="55">
        <f>SUMIF($CB$4:$JS$4,AM$4,$CB35:$JS35)</f>
        <v/>
      </c>
      <c r="AN35" s="55">
        <f>SUMIF($CB$4:$JS$4,AN$4,$CB35:$JS35)</f>
        <v/>
      </c>
      <c r="AO35" s="55">
        <f>SUMIF($CB$4:$JS$4,AO$4,$CB35:$JS35)</f>
        <v/>
      </c>
      <c r="AP35" s="55">
        <f>SUMIF($CB$4:$JS$4,AP$4,$CB35:$JS35)</f>
        <v/>
      </c>
      <c r="AQ35" s="55">
        <f>SUMIF($CB$4:$JS$4,AQ$4,$CB35:$JS35)</f>
        <v/>
      </c>
      <c r="AR35" s="55">
        <f>SUMIF($CB$4:$JS$4,AR$4,$CB35:$JS35)</f>
        <v/>
      </c>
      <c r="AS35" s="55">
        <f>SUMIF($CB$4:$JS$4,AS$4,$CB35:$JS35)</f>
        <v/>
      </c>
      <c r="AT35" s="55">
        <f>SUMIF($CB$4:$JS$4,AT$4,$CB35:$JS35)</f>
        <v/>
      </c>
      <c r="AU35" s="55">
        <f>SUMIF($CB$4:$JS$4,AU$4,$CB35:$JS35)</f>
        <v/>
      </c>
      <c r="AV35" s="55">
        <f>SUMIF($CB$4:$JS$4,AV$4,$CB35:$JS35)</f>
        <v/>
      </c>
      <c r="AW35" s="55">
        <f>SUMIF($CB$4:$JS$4,AW$4,$CB35:$JS35)</f>
        <v/>
      </c>
      <c r="AX35" s="55">
        <f>SUMIF($CB$4:$JS$4,AX$4,$CB35:$JS35)</f>
        <v/>
      </c>
      <c r="AY35" s="55">
        <f>SUMIF($CB$4:$JS$4,AY$4,$CB35:$JS35)</f>
        <v/>
      </c>
      <c r="AZ35" s="55">
        <f>SUMIF($CB$4:$JS$4,AZ$4,$CB35:$JS35)</f>
        <v/>
      </c>
      <c r="BA35" s="55">
        <f>SUMIF($CB$4:$JS$4,BA$4,$CB35:$JS35)</f>
        <v/>
      </c>
      <c r="BB35" s="55">
        <f>SUMIF($CB$4:$JS$4,BB$4,$CB35:$JS35)</f>
        <v/>
      </c>
      <c r="BC35" s="55">
        <f>SUMIF($CB$4:$JS$4,BC$4,$CB35:$JS35)</f>
        <v/>
      </c>
      <c r="BD35" s="55">
        <f>SUMIF($CB$4:$JS$4,BD$4,$CB35:$JS35)</f>
        <v/>
      </c>
      <c r="BE35" s="55">
        <f>SUMIF($CB$4:$JS$4,BE$4,$CB35:$JS35)</f>
        <v/>
      </c>
      <c r="BF35" s="55">
        <f>SUMIF($CB$4:$JS$4,BF$4,$CB35:$JS35)</f>
        <v/>
      </c>
      <c r="BG35" s="55">
        <f>SUMIF($CB$4:$JS$4,BG$4,$CB35:$JS35)</f>
        <v/>
      </c>
      <c r="BH35" s="55">
        <f>SUMIF($CB$4:$JS$4,BH$4,$CB35:$JS35)</f>
        <v/>
      </c>
      <c r="BI35" s="55">
        <f>SUMIF($CB$4:$JS$4,BI$4,$CB35:$JS35)</f>
        <v/>
      </c>
      <c r="BJ35" s="55">
        <f>SUMIF($CB$4:$JS$4,BJ$4,$CB35:$JS35)</f>
        <v/>
      </c>
      <c r="BK35" s="55">
        <f>SUMIF($CB$4:$JS$4,BK$4,$CB35:$JS35)</f>
        <v/>
      </c>
      <c r="BL35" s="55">
        <f>SUMIF($CB$4:$JS$4,BL$4,$CB35:$JS35)</f>
        <v/>
      </c>
      <c r="BM35" s="55">
        <f>SUMIF($CB$4:$JS$4,BM$4,$CB35:$JS35)</f>
        <v/>
      </c>
      <c r="BN35" s="55">
        <f>SUMIF($CB$4:$JS$4,BN$4,$CB35:$JS35)</f>
        <v/>
      </c>
      <c r="BO35" s="55">
        <f>SUMIF($CB$4:$JS$4,BO$4,$CB35:$JS35)</f>
        <v/>
      </c>
      <c r="BP35" s="55">
        <f>SUMIF($CB$4:$JS$4,BP$4,$CB35:$JS35)</f>
        <v/>
      </c>
      <c r="BQ35" s="55">
        <f>SUMIF($CB$4:$JS$4,BQ$4,$CB35:$JS35)</f>
        <v/>
      </c>
      <c r="BR35" s="55">
        <f>SUMIF($CB$4:$JS$4,BR$4,$CB35:$JS35)</f>
        <v/>
      </c>
      <c r="BS35" s="55">
        <f>SUMIF($CB$4:$JS$4,BS$4,$CB35:$JS35)</f>
        <v/>
      </c>
      <c r="BT35" s="55">
        <f>SUMIF($CB$4:$JS$4,BT$4,$CB35:$JS35)</f>
        <v/>
      </c>
      <c r="BU35" s="55">
        <f>SUMIF($CB$4:$JS$4,BU$4,$CB35:$JS35)</f>
        <v/>
      </c>
      <c r="BV35" s="55">
        <f>SUMIF($CB$4:$JS$4,BV$4,$CB35:$JS35)</f>
        <v/>
      </c>
      <c r="BW35" s="55">
        <f>SUMIF($CB$4:$JS$4,BW$4,$CB35:$JS35)</f>
        <v/>
      </c>
      <c r="BX35" s="55">
        <f>SUMIF($CB$4:$JS$4,"&gt;"&amp;'VALOR POR PL'!$P$8,$CB35:$JS35)</f>
        <v/>
      </c>
      <c r="BY35" s="55">
        <f>SUM($CB35:$JS35)</f>
        <v/>
      </c>
      <c r="BZ35" s="50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2">
        <f>'VALOR POR PL'!D42</f>
        <v/>
      </c>
      <c r="B36" s="60" t="inlineStr">
        <is>
          <t>REVESTIMENTO DIVERSOS   FACHADA</t>
        </is>
      </c>
      <c r="C36" s="60" t="inlineStr">
        <is>
          <t>REVESTIMENTO DIVERSOS - FACHADA</t>
        </is>
      </c>
      <c r="D36" s="55">
        <f>SUMIF($CB$4:$JS$4,"&lt;="&amp;D$4,$CB36:$JS36)</f>
        <v/>
      </c>
      <c r="E36" s="55">
        <f>SUMIF($CB$4:$JS$4,E$4,$CB36:$JS36)</f>
        <v/>
      </c>
      <c r="F36" s="55">
        <f>SUMIF($CB$4:$JS$4,F$4,$CB36:$JS36)</f>
        <v/>
      </c>
      <c r="G36" s="55">
        <f>SUMIF($CB$4:$JS$4,G$4,$CB36:$JS36)</f>
        <v/>
      </c>
      <c r="H36" s="55">
        <f>SUMIF($CB$4:$JS$4,H$4,$CB36:$JS36)</f>
        <v/>
      </c>
      <c r="I36" s="55">
        <f>SUMIF($CB$4:$JS$4,I$4,$CB36:$JS36)</f>
        <v/>
      </c>
      <c r="J36" s="55">
        <f>SUMIF($CB$4:$JS$4,J$4,$CB36:$JS36)</f>
        <v/>
      </c>
      <c r="K36" s="55">
        <f>SUMIF($CB$4:$JS$4,K$4,$CB36:$JS36)</f>
        <v/>
      </c>
      <c r="L36" s="55">
        <f>SUMIF($CB$4:$JS$4,L$4,$CB36:$JS36)</f>
        <v/>
      </c>
      <c r="M36" s="55">
        <f>SUMIF($CB$4:$JS$4,M$4,$CB36:$JS36)</f>
        <v/>
      </c>
      <c r="N36" s="55">
        <f>SUMIF($CB$4:$JS$4,N$4,$CB36:$JS36)</f>
        <v/>
      </c>
      <c r="O36" s="55">
        <f>SUMIF($CB$4:$JS$4,O$4,$CB36:$JS36)</f>
        <v/>
      </c>
      <c r="P36" s="55">
        <f>SUMIF($CB$4:$JS$4,P$4,$CB36:$JS36)</f>
        <v/>
      </c>
      <c r="Q36" s="55">
        <f>SUMIF($CB$4:$JS$4,Q$4,$CB36:$JS36)</f>
        <v/>
      </c>
      <c r="R36" s="55">
        <f>SUMIF($CB$4:$JS$4,R$4,$CB36:$JS36)</f>
        <v/>
      </c>
      <c r="S36" s="55">
        <f>SUMIF($CB$4:$JS$4,S$4,$CB36:$JS36)</f>
        <v/>
      </c>
      <c r="T36" s="55">
        <f>SUMIF($CB$4:$JS$4,T$4,$CB36:$JS36)</f>
        <v/>
      </c>
      <c r="U36" s="55">
        <f>SUMIF($CB$4:$JS$4,U$4,$CB36:$JS36)</f>
        <v/>
      </c>
      <c r="V36" s="55">
        <f>SUMIF($CB$4:$JS$4,V$4,$CB36:$JS36)</f>
        <v/>
      </c>
      <c r="W36" s="55">
        <f>SUMIF($CB$4:$JS$4,W$4,$CB36:$JS36)</f>
        <v/>
      </c>
      <c r="X36" s="55">
        <f>SUMIF($CB$4:$JS$4,X$4,$CB36:$JS36)</f>
        <v/>
      </c>
      <c r="Y36" s="55">
        <f>SUMIF($CB$4:$JS$4,Y$4,$CB36:$JS36)</f>
        <v/>
      </c>
      <c r="Z36" s="55">
        <f>SUMIF($CB$4:$JS$4,Z$4,$CB36:$JS36)</f>
        <v/>
      </c>
      <c r="AA36" s="55">
        <f>SUMIF($CB$4:$JS$4,AA$4,$CB36:$JS36)</f>
        <v/>
      </c>
      <c r="AB36" s="55">
        <f>SUMIF($CB$4:$JS$4,AB$4,$CB36:$JS36)</f>
        <v/>
      </c>
      <c r="AC36" s="55">
        <f>SUMIF($CB$4:$JS$4,AC$4,$CB36:$JS36)</f>
        <v/>
      </c>
      <c r="AD36" s="55">
        <f>SUMIF($CB$4:$JS$4,AD$4,$CB36:$JS36)</f>
        <v/>
      </c>
      <c r="AE36" s="55">
        <f>SUMIF($CB$4:$JS$4,AE$4,$CB36:$JS36)</f>
        <v/>
      </c>
      <c r="AF36" s="55">
        <f>SUMIF($CB$4:$JS$4,AF$4,$CB36:$JS36)</f>
        <v/>
      </c>
      <c r="AG36" s="55">
        <f>SUMIF($CB$4:$JS$4,AG$4,$CB36:$JS36)</f>
        <v/>
      </c>
      <c r="AH36" s="55">
        <f>SUMIF($CB$4:$JS$4,AH$4,$CB36:$JS36)</f>
        <v/>
      </c>
      <c r="AI36" s="55">
        <f>SUMIF($CB$4:$JS$4,AI$4,$CB36:$JS36)</f>
        <v/>
      </c>
      <c r="AJ36" s="55">
        <f>SUMIF($CB$4:$JS$4,AJ$4,$CB36:$JS36)</f>
        <v/>
      </c>
      <c r="AK36" s="55">
        <f>SUMIF($CB$4:$JS$4,AK$4,$CB36:$JS36)</f>
        <v/>
      </c>
      <c r="AL36" s="55">
        <f>SUMIF($CB$4:$JS$4,AL$4,$CB36:$JS36)</f>
        <v/>
      </c>
      <c r="AM36" s="55">
        <f>SUMIF($CB$4:$JS$4,AM$4,$CB36:$JS36)</f>
        <v/>
      </c>
      <c r="AN36" s="55">
        <f>SUMIF($CB$4:$JS$4,AN$4,$CB36:$JS36)</f>
        <v/>
      </c>
      <c r="AO36" s="55">
        <f>SUMIF($CB$4:$JS$4,AO$4,$CB36:$JS36)</f>
        <v/>
      </c>
      <c r="AP36" s="55">
        <f>SUMIF($CB$4:$JS$4,AP$4,$CB36:$JS36)</f>
        <v/>
      </c>
      <c r="AQ36" s="55">
        <f>SUMIF($CB$4:$JS$4,AQ$4,$CB36:$JS36)</f>
        <v/>
      </c>
      <c r="AR36" s="55">
        <f>SUMIF($CB$4:$JS$4,AR$4,$CB36:$JS36)</f>
        <v/>
      </c>
      <c r="AS36" s="55">
        <f>SUMIF($CB$4:$JS$4,AS$4,$CB36:$JS36)</f>
        <v/>
      </c>
      <c r="AT36" s="55">
        <f>SUMIF($CB$4:$JS$4,AT$4,$CB36:$JS36)</f>
        <v/>
      </c>
      <c r="AU36" s="55">
        <f>SUMIF($CB$4:$JS$4,AU$4,$CB36:$JS36)</f>
        <v/>
      </c>
      <c r="AV36" s="55">
        <f>SUMIF($CB$4:$JS$4,AV$4,$CB36:$JS36)</f>
        <v/>
      </c>
      <c r="AW36" s="55">
        <f>SUMIF($CB$4:$JS$4,AW$4,$CB36:$JS36)</f>
        <v/>
      </c>
      <c r="AX36" s="55">
        <f>SUMIF($CB$4:$JS$4,AX$4,$CB36:$JS36)</f>
        <v/>
      </c>
      <c r="AY36" s="55">
        <f>SUMIF($CB$4:$JS$4,AY$4,$CB36:$JS36)</f>
        <v/>
      </c>
      <c r="AZ36" s="55">
        <f>SUMIF($CB$4:$JS$4,AZ$4,$CB36:$JS36)</f>
        <v/>
      </c>
      <c r="BA36" s="55">
        <f>SUMIF($CB$4:$JS$4,BA$4,$CB36:$JS36)</f>
        <v/>
      </c>
      <c r="BB36" s="55">
        <f>SUMIF($CB$4:$JS$4,BB$4,$CB36:$JS36)</f>
        <v/>
      </c>
      <c r="BC36" s="55">
        <f>SUMIF($CB$4:$JS$4,BC$4,$CB36:$JS36)</f>
        <v/>
      </c>
      <c r="BD36" s="55">
        <f>SUMIF($CB$4:$JS$4,BD$4,$CB36:$JS36)</f>
        <v/>
      </c>
      <c r="BE36" s="55">
        <f>SUMIF($CB$4:$JS$4,BE$4,$CB36:$JS36)</f>
        <v/>
      </c>
      <c r="BF36" s="55">
        <f>SUMIF($CB$4:$JS$4,BF$4,$CB36:$JS36)</f>
        <v/>
      </c>
      <c r="BG36" s="55">
        <f>SUMIF($CB$4:$JS$4,BG$4,$CB36:$JS36)</f>
        <v/>
      </c>
      <c r="BH36" s="55">
        <f>SUMIF($CB$4:$JS$4,BH$4,$CB36:$JS36)</f>
        <v/>
      </c>
      <c r="BI36" s="55">
        <f>SUMIF($CB$4:$JS$4,BI$4,$CB36:$JS36)</f>
        <v/>
      </c>
      <c r="BJ36" s="55">
        <f>SUMIF($CB$4:$JS$4,BJ$4,$CB36:$JS36)</f>
        <v/>
      </c>
      <c r="BK36" s="55">
        <f>SUMIF($CB$4:$JS$4,BK$4,$CB36:$JS36)</f>
        <v/>
      </c>
      <c r="BL36" s="55">
        <f>SUMIF($CB$4:$JS$4,BL$4,$CB36:$JS36)</f>
        <v/>
      </c>
      <c r="BM36" s="55">
        <f>SUMIF($CB$4:$JS$4,BM$4,$CB36:$JS36)</f>
        <v/>
      </c>
      <c r="BN36" s="55">
        <f>SUMIF($CB$4:$JS$4,BN$4,$CB36:$JS36)</f>
        <v/>
      </c>
      <c r="BO36" s="55">
        <f>SUMIF($CB$4:$JS$4,BO$4,$CB36:$JS36)</f>
        <v/>
      </c>
      <c r="BP36" s="55">
        <f>SUMIF($CB$4:$JS$4,BP$4,$CB36:$JS36)</f>
        <v/>
      </c>
      <c r="BQ36" s="55">
        <f>SUMIF($CB$4:$JS$4,BQ$4,$CB36:$JS36)</f>
        <v/>
      </c>
      <c r="BR36" s="55">
        <f>SUMIF($CB$4:$JS$4,BR$4,$CB36:$JS36)</f>
        <v/>
      </c>
      <c r="BS36" s="55">
        <f>SUMIF($CB$4:$JS$4,BS$4,$CB36:$JS36)</f>
        <v/>
      </c>
      <c r="BT36" s="55">
        <f>SUMIF($CB$4:$JS$4,BT$4,$CB36:$JS36)</f>
        <v/>
      </c>
      <c r="BU36" s="55">
        <f>SUMIF($CB$4:$JS$4,BU$4,$CB36:$JS36)</f>
        <v/>
      </c>
      <c r="BV36" s="55">
        <f>SUMIF($CB$4:$JS$4,BV$4,$CB36:$JS36)</f>
        <v/>
      </c>
      <c r="BW36" s="55">
        <f>SUMIF($CB$4:$JS$4,BW$4,$CB36:$JS36)</f>
        <v/>
      </c>
      <c r="BX36" s="55">
        <f>SUMIF($CB$4:$JS$4,"&gt;"&amp;'VALOR POR PL'!$P$8,$CB36:$JS36)</f>
        <v/>
      </c>
      <c r="BY36" s="55">
        <f>SUM($CB36:$JS36)</f>
        <v/>
      </c>
      <c r="BZ36" s="50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2">
        <f>'VALOR POR PL'!D43</f>
        <v/>
      </c>
      <c r="B37" s="60" t="inlineStr">
        <is>
          <t>FORRO</t>
        </is>
      </c>
      <c r="C37" s="60" t="n"/>
      <c r="D37" s="55">
        <f>SUMIF($CB$4:$JS$4,"&lt;="&amp;D$4,$CB37:$JS37)</f>
        <v/>
      </c>
      <c r="E37" s="55">
        <f>SUMIF($CB$4:$JS$4,E$4,$CB37:$JS37)</f>
        <v/>
      </c>
      <c r="F37" s="55">
        <f>SUMIF($CB$4:$JS$4,F$4,$CB37:$JS37)</f>
        <v/>
      </c>
      <c r="G37" s="55">
        <f>SUMIF($CB$4:$JS$4,G$4,$CB37:$JS37)</f>
        <v/>
      </c>
      <c r="H37" s="55">
        <f>SUMIF($CB$4:$JS$4,H$4,$CB37:$JS37)</f>
        <v/>
      </c>
      <c r="I37" s="55">
        <f>SUMIF($CB$4:$JS$4,I$4,$CB37:$JS37)</f>
        <v/>
      </c>
      <c r="J37" s="55">
        <f>SUMIF($CB$4:$JS$4,J$4,$CB37:$JS37)</f>
        <v/>
      </c>
      <c r="K37" s="55">
        <f>SUMIF($CB$4:$JS$4,K$4,$CB37:$JS37)</f>
        <v/>
      </c>
      <c r="L37" s="55">
        <f>SUMIF($CB$4:$JS$4,L$4,$CB37:$JS37)</f>
        <v/>
      </c>
      <c r="M37" s="55">
        <f>SUMIF($CB$4:$JS$4,M$4,$CB37:$JS37)</f>
        <v/>
      </c>
      <c r="N37" s="55">
        <f>SUMIF($CB$4:$JS$4,N$4,$CB37:$JS37)</f>
        <v/>
      </c>
      <c r="O37" s="55">
        <f>SUMIF($CB$4:$JS$4,O$4,$CB37:$JS37)</f>
        <v/>
      </c>
      <c r="P37" s="55">
        <f>SUMIF($CB$4:$JS$4,P$4,$CB37:$JS37)</f>
        <v/>
      </c>
      <c r="Q37" s="55">
        <f>SUMIF($CB$4:$JS$4,Q$4,$CB37:$JS37)</f>
        <v/>
      </c>
      <c r="R37" s="55">
        <f>SUMIF($CB$4:$JS$4,R$4,$CB37:$JS37)</f>
        <v/>
      </c>
      <c r="S37" s="55">
        <f>SUMIF($CB$4:$JS$4,S$4,$CB37:$JS37)</f>
        <v/>
      </c>
      <c r="T37" s="55">
        <f>SUMIF($CB$4:$JS$4,T$4,$CB37:$JS37)</f>
        <v/>
      </c>
      <c r="U37" s="55">
        <f>SUMIF($CB$4:$JS$4,U$4,$CB37:$JS37)</f>
        <v/>
      </c>
      <c r="V37" s="55">
        <f>SUMIF($CB$4:$JS$4,V$4,$CB37:$JS37)</f>
        <v/>
      </c>
      <c r="W37" s="55">
        <f>SUMIF($CB$4:$JS$4,W$4,$CB37:$JS37)</f>
        <v/>
      </c>
      <c r="X37" s="55">
        <f>SUMIF($CB$4:$JS$4,X$4,$CB37:$JS37)</f>
        <v/>
      </c>
      <c r="Y37" s="55">
        <f>SUMIF($CB$4:$JS$4,Y$4,$CB37:$JS37)</f>
        <v/>
      </c>
      <c r="Z37" s="55">
        <f>SUMIF($CB$4:$JS$4,Z$4,$CB37:$JS37)</f>
        <v/>
      </c>
      <c r="AA37" s="55">
        <f>SUMIF($CB$4:$JS$4,AA$4,$CB37:$JS37)</f>
        <v/>
      </c>
      <c r="AB37" s="55">
        <f>SUMIF($CB$4:$JS$4,AB$4,$CB37:$JS37)</f>
        <v/>
      </c>
      <c r="AC37" s="55">
        <f>SUMIF($CB$4:$JS$4,AC$4,$CB37:$JS37)</f>
        <v/>
      </c>
      <c r="AD37" s="55">
        <f>SUMIF($CB$4:$JS$4,AD$4,$CB37:$JS37)</f>
        <v/>
      </c>
      <c r="AE37" s="55">
        <f>SUMIF($CB$4:$JS$4,AE$4,$CB37:$JS37)</f>
        <v/>
      </c>
      <c r="AF37" s="55">
        <f>SUMIF($CB$4:$JS$4,AF$4,$CB37:$JS37)</f>
        <v/>
      </c>
      <c r="AG37" s="55">
        <f>SUMIF($CB$4:$JS$4,AG$4,$CB37:$JS37)</f>
        <v/>
      </c>
      <c r="AH37" s="55">
        <f>SUMIF($CB$4:$JS$4,AH$4,$CB37:$JS37)</f>
        <v/>
      </c>
      <c r="AI37" s="55">
        <f>SUMIF($CB$4:$JS$4,AI$4,$CB37:$JS37)</f>
        <v/>
      </c>
      <c r="AJ37" s="55">
        <f>SUMIF($CB$4:$JS$4,AJ$4,$CB37:$JS37)</f>
        <v/>
      </c>
      <c r="AK37" s="55">
        <f>SUMIF($CB$4:$JS$4,AK$4,$CB37:$JS37)</f>
        <v/>
      </c>
      <c r="AL37" s="55">
        <f>SUMIF($CB$4:$JS$4,AL$4,$CB37:$JS37)</f>
        <v/>
      </c>
      <c r="AM37" s="55">
        <f>SUMIF($CB$4:$JS$4,AM$4,$CB37:$JS37)</f>
        <v/>
      </c>
      <c r="AN37" s="55">
        <f>SUMIF($CB$4:$JS$4,AN$4,$CB37:$JS37)</f>
        <v/>
      </c>
      <c r="AO37" s="55">
        <f>SUMIF($CB$4:$JS$4,AO$4,$CB37:$JS37)</f>
        <v/>
      </c>
      <c r="AP37" s="55">
        <f>SUMIF($CB$4:$JS$4,AP$4,$CB37:$JS37)</f>
        <v/>
      </c>
      <c r="AQ37" s="55">
        <f>SUMIF($CB$4:$JS$4,AQ$4,$CB37:$JS37)</f>
        <v/>
      </c>
      <c r="AR37" s="55">
        <f>SUMIF($CB$4:$JS$4,AR$4,$CB37:$JS37)</f>
        <v/>
      </c>
      <c r="AS37" s="55">
        <f>SUMIF($CB$4:$JS$4,AS$4,$CB37:$JS37)</f>
        <v/>
      </c>
      <c r="AT37" s="55">
        <f>SUMIF($CB$4:$JS$4,AT$4,$CB37:$JS37)</f>
        <v/>
      </c>
      <c r="AU37" s="55">
        <f>SUMIF($CB$4:$JS$4,AU$4,$CB37:$JS37)</f>
        <v/>
      </c>
      <c r="AV37" s="55">
        <f>SUMIF($CB$4:$JS$4,AV$4,$CB37:$JS37)</f>
        <v/>
      </c>
      <c r="AW37" s="55">
        <f>SUMIF($CB$4:$JS$4,AW$4,$CB37:$JS37)</f>
        <v/>
      </c>
      <c r="AX37" s="55">
        <f>SUMIF($CB$4:$JS$4,AX$4,$CB37:$JS37)</f>
        <v/>
      </c>
      <c r="AY37" s="55">
        <f>SUMIF($CB$4:$JS$4,AY$4,$CB37:$JS37)</f>
        <v/>
      </c>
      <c r="AZ37" s="55">
        <f>SUMIF($CB$4:$JS$4,AZ$4,$CB37:$JS37)</f>
        <v/>
      </c>
      <c r="BA37" s="55">
        <f>SUMIF($CB$4:$JS$4,BA$4,$CB37:$JS37)</f>
        <v/>
      </c>
      <c r="BB37" s="55">
        <f>SUMIF($CB$4:$JS$4,BB$4,$CB37:$JS37)</f>
        <v/>
      </c>
      <c r="BC37" s="55">
        <f>SUMIF($CB$4:$JS$4,BC$4,$CB37:$JS37)</f>
        <v/>
      </c>
      <c r="BD37" s="55">
        <f>SUMIF($CB$4:$JS$4,BD$4,$CB37:$JS37)</f>
        <v/>
      </c>
      <c r="BE37" s="55">
        <f>SUMIF($CB$4:$JS$4,BE$4,$CB37:$JS37)</f>
        <v/>
      </c>
      <c r="BF37" s="55">
        <f>SUMIF($CB$4:$JS$4,BF$4,$CB37:$JS37)</f>
        <v/>
      </c>
      <c r="BG37" s="55">
        <f>SUMIF($CB$4:$JS$4,BG$4,$CB37:$JS37)</f>
        <v/>
      </c>
      <c r="BH37" s="55">
        <f>SUMIF($CB$4:$JS$4,BH$4,$CB37:$JS37)</f>
        <v/>
      </c>
      <c r="BI37" s="55">
        <f>SUMIF($CB$4:$JS$4,BI$4,$CB37:$JS37)</f>
        <v/>
      </c>
      <c r="BJ37" s="55">
        <f>SUMIF($CB$4:$JS$4,BJ$4,$CB37:$JS37)</f>
        <v/>
      </c>
      <c r="BK37" s="55">
        <f>SUMIF($CB$4:$JS$4,BK$4,$CB37:$JS37)</f>
        <v/>
      </c>
      <c r="BL37" s="55">
        <f>SUMIF($CB$4:$JS$4,BL$4,$CB37:$JS37)</f>
        <v/>
      </c>
      <c r="BM37" s="55">
        <f>SUMIF($CB$4:$JS$4,BM$4,$CB37:$JS37)</f>
        <v/>
      </c>
      <c r="BN37" s="55">
        <f>SUMIF($CB$4:$JS$4,BN$4,$CB37:$JS37)</f>
        <v/>
      </c>
      <c r="BO37" s="55">
        <f>SUMIF($CB$4:$JS$4,BO$4,$CB37:$JS37)</f>
        <v/>
      </c>
      <c r="BP37" s="55">
        <f>SUMIF($CB$4:$JS$4,BP$4,$CB37:$JS37)</f>
        <v/>
      </c>
      <c r="BQ37" s="55">
        <f>SUMIF($CB$4:$JS$4,BQ$4,$CB37:$JS37)</f>
        <v/>
      </c>
      <c r="BR37" s="55">
        <f>SUMIF($CB$4:$JS$4,BR$4,$CB37:$JS37)</f>
        <v/>
      </c>
      <c r="BS37" s="55">
        <f>SUMIF($CB$4:$JS$4,BS$4,$CB37:$JS37)</f>
        <v/>
      </c>
      <c r="BT37" s="55">
        <f>SUMIF($CB$4:$JS$4,BT$4,$CB37:$JS37)</f>
        <v/>
      </c>
      <c r="BU37" s="55">
        <f>SUMIF($CB$4:$JS$4,BU$4,$CB37:$JS37)</f>
        <v/>
      </c>
      <c r="BV37" s="55">
        <f>SUMIF($CB$4:$JS$4,BV$4,$CB37:$JS37)</f>
        <v/>
      </c>
      <c r="BW37" s="55">
        <f>SUMIF($CB$4:$JS$4,BW$4,$CB37:$JS37)</f>
        <v/>
      </c>
      <c r="BX37" s="55">
        <f>SUMIF($CB$4:$JS$4,"&gt;"&amp;'VALOR POR PL'!$P$8,$CB37:$JS37)</f>
        <v/>
      </c>
      <c r="BY37" s="55">
        <f>SUM($CB37:$JS37)</f>
        <v/>
      </c>
      <c r="BZ37" s="50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2">
        <f>'VALOR POR PL'!D44</f>
        <v/>
      </c>
      <c r="B38" s="60" t="inlineStr">
        <is>
          <t>LOUÇAS SANITÁRIAS</t>
        </is>
      </c>
      <c r="C38" s="60" t="n"/>
      <c r="D38" s="55">
        <f>SUMIF($CB$4:$JS$4,"&lt;="&amp;D$4,$CB38:$JS38)</f>
        <v/>
      </c>
      <c r="E38" s="55">
        <f>SUMIF($CB$4:$JS$4,E$4,$CB38:$JS38)</f>
        <v/>
      </c>
      <c r="F38" s="55">
        <f>SUMIF($CB$4:$JS$4,F$4,$CB38:$JS38)</f>
        <v/>
      </c>
      <c r="G38" s="55">
        <f>SUMIF($CB$4:$JS$4,G$4,$CB38:$JS38)</f>
        <v/>
      </c>
      <c r="H38" s="55">
        <f>SUMIF($CB$4:$JS$4,H$4,$CB38:$JS38)</f>
        <v/>
      </c>
      <c r="I38" s="55">
        <f>SUMIF($CB$4:$JS$4,I$4,$CB38:$JS38)</f>
        <v/>
      </c>
      <c r="J38" s="55">
        <f>SUMIF($CB$4:$JS$4,J$4,$CB38:$JS38)</f>
        <v/>
      </c>
      <c r="K38" s="55">
        <f>SUMIF($CB$4:$JS$4,K$4,$CB38:$JS38)</f>
        <v/>
      </c>
      <c r="L38" s="55">
        <f>SUMIF($CB$4:$JS$4,L$4,$CB38:$JS38)</f>
        <v/>
      </c>
      <c r="M38" s="55">
        <f>SUMIF($CB$4:$JS$4,M$4,$CB38:$JS38)</f>
        <v/>
      </c>
      <c r="N38" s="55">
        <f>SUMIF($CB$4:$JS$4,N$4,$CB38:$JS38)</f>
        <v/>
      </c>
      <c r="O38" s="55">
        <f>SUMIF($CB$4:$JS$4,O$4,$CB38:$JS38)</f>
        <v/>
      </c>
      <c r="P38" s="55">
        <f>SUMIF($CB$4:$JS$4,P$4,$CB38:$JS38)</f>
        <v/>
      </c>
      <c r="Q38" s="55">
        <f>SUMIF($CB$4:$JS$4,Q$4,$CB38:$JS38)</f>
        <v/>
      </c>
      <c r="R38" s="55">
        <f>SUMIF($CB$4:$JS$4,R$4,$CB38:$JS38)</f>
        <v/>
      </c>
      <c r="S38" s="55">
        <f>SUMIF($CB$4:$JS$4,S$4,$CB38:$JS38)</f>
        <v/>
      </c>
      <c r="T38" s="55">
        <f>SUMIF($CB$4:$JS$4,T$4,$CB38:$JS38)</f>
        <v/>
      </c>
      <c r="U38" s="55">
        <f>SUMIF($CB$4:$JS$4,U$4,$CB38:$JS38)</f>
        <v/>
      </c>
      <c r="V38" s="55">
        <f>SUMIF($CB$4:$JS$4,V$4,$CB38:$JS38)</f>
        <v/>
      </c>
      <c r="W38" s="55">
        <f>SUMIF($CB$4:$JS$4,W$4,$CB38:$JS38)</f>
        <v/>
      </c>
      <c r="X38" s="55">
        <f>SUMIF($CB$4:$JS$4,X$4,$CB38:$JS38)</f>
        <v/>
      </c>
      <c r="Y38" s="55">
        <f>SUMIF($CB$4:$JS$4,Y$4,$CB38:$JS38)</f>
        <v/>
      </c>
      <c r="Z38" s="55">
        <f>SUMIF($CB$4:$JS$4,Z$4,$CB38:$JS38)</f>
        <v/>
      </c>
      <c r="AA38" s="55">
        <f>SUMIF($CB$4:$JS$4,AA$4,$CB38:$JS38)</f>
        <v/>
      </c>
      <c r="AB38" s="55">
        <f>SUMIF($CB$4:$JS$4,AB$4,$CB38:$JS38)</f>
        <v/>
      </c>
      <c r="AC38" s="55">
        <f>SUMIF($CB$4:$JS$4,AC$4,$CB38:$JS38)</f>
        <v/>
      </c>
      <c r="AD38" s="55">
        <f>SUMIF($CB$4:$JS$4,AD$4,$CB38:$JS38)</f>
        <v/>
      </c>
      <c r="AE38" s="55">
        <f>SUMIF($CB$4:$JS$4,AE$4,$CB38:$JS38)</f>
        <v/>
      </c>
      <c r="AF38" s="55">
        <f>SUMIF($CB$4:$JS$4,AF$4,$CB38:$JS38)</f>
        <v/>
      </c>
      <c r="AG38" s="55">
        <f>SUMIF($CB$4:$JS$4,AG$4,$CB38:$JS38)</f>
        <v/>
      </c>
      <c r="AH38" s="55">
        <f>SUMIF($CB$4:$JS$4,AH$4,$CB38:$JS38)</f>
        <v/>
      </c>
      <c r="AI38" s="55">
        <f>SUMIF($CB$4:$JS$4,AI$4,$CB38:$JS38)</f>
        <v/>
      </c>
      <c r="AJ38" s="55">
        <f>SUMIF($CB$4:$JS$4,AJ$4,$CB38:$JS38)</f>
        <v/>
      </c>
      <c r="AK38" s="55">
        <f>SUMIF($CB$4:$JS$4,AK$4,$CB38:$JS38)</f>
        <v/>
      </c>
      <c r="AL38" s="55">
        <f>SUMIF($CB$4:$JS$4,AL$4,$CB38:$JS38)</f>
        <v/>
      </c>
      <c r="AM38" s="55">
        <f>SUMIF($CB$4:$JS$4,AM$4,$CB38:$JS38)</f>
        <v/>
      </c>
      <c r="AN38" s="55">
        <f>SUMIF($CB$4:$JS$4,AN$4,$CB38:$JS38)</f>
        <v/>
      </c>
      <c r="AO38" s="55">
        <f>SUMIF($CB$4:$JS$4,AO$4,$CB38:$JS38)</f>
        <v/>
      </c>
      <c r="AP38" s="55">
        <f>SUMIF($CB$4:$JS$4,AP$4,$CB38:$JS38)</f>
        <v/>
      </c>
      <c r="AQ38" s="55">
        <f>SUMIF($CB$4:$JS$4,AQ$4,$CB38:$JS38)</f>
        <v/>
      </c>
      <c r="AR38" s="55">
        <f>SUMIF($CB$4:$JS$4,AR$4,$CB38:$JS38)</f>
        <v/>
      </c>
      <c r="AS38" s="55">
        <f>SUMIF($CB$4:$JS$4,AS$4,$CB38:$JS38)</f>
        <v/>
      </c>
      <c r="AT38" s="55">
        <f>SUMIF($CB$4:$JS$4,AT$4,$CB38:$JS38)</f>
        <v/>
      </c>
      <c r="AU38" s="55">
        <f>SUMIF($CB$4:$JS$4,AU$4,$CB38:$JS38)</f>
        <v/>
      </c>
      <c r="AV38" s="55">
        <f>SUMIF($CB$4:$JS$4,AV$4,$CB38:$JS38)</f>
        <v/>
      </c>
      <c r="AW38" s="55">
        <f>SUMIF($CB$4:$JS$4,AW$4,$CB38:$JS38)</f>
        <v/>
      </c>
      <c r="AX38" s="55">
        <f>SUMIF($CB$4:$JS$4,AX$4,$CB38:$JS38)</f>
        <v/>
      </c>
      <c r="AY38" s="55">
        <f>SUMIF($CB$4:$JS$4,AY$4,$CB38:$JS38)</f>
        <v/>
      </c>
      <c r="AZ38" s="55">
        <f>SUMIF($CB$4:$JS$4,AZ$4,$CB38:$JS38)</f>
        <v/>
      </c>
      <c r="BA38" s="55">
        <f>SUMIF($CB$4:$JS$4,BA$4,$CB38:$JS38)</f>
        <v/>
      </c>
      <c r="BB38" s="55">
        <f>SUMIF($CB$4:$JS$4,BB$4,$CB38:$JS38)</f>
        <v/>
      </c>
      <c r="BC38" s="55">
        <f>SUMIF($CB$4:$JS$4,BC$4,$CB38:$JS38)</f>
        <v/>
      </c>
      <c r="BD38" s="55">
        <f>SUMIF($CB$4:$JS$4,BD$4,$CB38:$JS38)</f>
        <v/>
      </c>
      <c r="BE38" s="55">
        <f>SUMIF($CB$4:$JS$4,BE$4,$CB38:$JS38)</f>
        <v/>
      </c>
      <c r="BF38" s="55">
        <f>SUMIF($CB$4:$JS$4,BF$4,$CB38:$JS38)</f>
        <v/>
      </c>
      <c r="BG38" s="55">
        <f>SUMIF($CB$4:$JS$4,BG$4,$CB38:$JS38)</f>
        <v/>
      </c>
      <c r="BH38" s="55">
        <f>SUMIF($CB$4:$JS$4,BH$4,$CB38:$JS38)</f>
        <v/>
      </c>
      <c r="BI38" s="55">
        <f>SUMIF($CB$4:$JS$4,BI$4,$CB38:$JS38)</f>
        <v/>
      </c>
      <c r="BJ38" s="55">
        <f>SUMIF($CB$4:$JS$4,BJ$4,$CB38:$JS38)</f>
        <v/>
      </c>
      <c r="BK38" s="55">
        <f>SUMIF($CB$4:$JS$4,BK$4,$CB38:$JS38)</f>
        <v/>
      </c>
      <c r="BL38" s="55">
        <f>SUMIF($CB$4:$JS$4,BL$4,$CB38:$JS38)</f>
        <v/>
      </c>
      <c r="BM38" s="55">
        <f>SUMIF($CB$4:$JS$4,BM$4,$CB38:$JS38)</f>
        <v/>
      </c>
      <c r="BN38" s="55">
        <f>SUMIF($CB$4:$JS$4,BN$4,$CB38:$JS38)</f>
        <v/>
      </c>
      <c r="BO38" s="55">
        <f>SUMIF($CB$4:$JS$4,BO$4,$CB38:$JS38)</f>
        <v/>
      </c>
      <c r="BP38" s="55">
        <f>SUMIF($CB$4:$JS$4,BP$4,$CB38:$JS38)</f>
        <v/>
      </c>
      <c r="BQ38" s="55">
        <f>SUMIF($CB$4:$JS$4,BQ$4,$CB38:$JS38)</f>
        <v/>
      </c>
      <c r="BR38" s="55">
        <f>SUMIF($CB$4:$JS$4,BR$4,$CB38:$JS38)</f>
        <v/>
      </c>
      <c r="BS38" s="55">
        <f>SUMIF($CB$4:$JS$4,BS$4,$CB38:$JS38)</f>
        <v/>
      </c>
      <c r="BT38" s="55">
        <f>SUMIF($CB$4:$JS$4,BT$4,$CB38:$JS38)</f>
        <v/>
      </c>
      <c r="BU38" s="55">
        <f>SUMIF($CB$4:$JS$4,BU$4,$CB38:$JS38)</f>
        <v/>
      </c>
      <c r="BV38" s="55">
        <f>SUMIF($CB$4:$JS$4,BV$4,$CB38:$JS38)</f>
        <v/>
      </c>
      <c r="BW38" s="55">
        <f>SUMIF($CB$4:$JS$4,BW$4,$CB38:$JS38)</f>
        <v/>
      </c>
      <c r="BX38" s="55">
        <f>SUMIF($CB$4:$JS$4,"&gt;"&amp;'VALOR POR PL'!$P$8,$CB38:$JS38)</f>
        <v/>
      </c>
      <c r="BY38" s="55">
        <f>SUM($CB38:$JS38)</f>
        <v/>
      </c>
      <c r="BZ38" s="50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2">
        <f>'VALOR POR PL'!D45</f>
        <v/>
      </c>
      <c r="B39" s="60" t="inlineStr">
        <is>
          <t>PINTURA</t>
        </is>
      </c>
      <c r="C39" s="60" t="n"/>
      <c r="D39" s="55">
        <f>SUMIF($CB$4:$JS$4,"&lt;="&amp;D$4,$CB39:$JS39)</f>
        <v/>
      </c>
      <c r="E39" s="55">
        <f>SUMIF($CB$4:$JS$4,E$4,$CB39:$JS39)</f>
        <v/>
      </c>
      <c r="F39" s="55">
        <f>SUMIF($CB$4:$JS$4,F$4,$CB39:$JS39)</f>
        <v/>
      </c>
      <c r="G39" s="55">
        <f>SUMIF($CB$4:$JS$4,G$4,$CB39:$JS39)</f>
        <v/>
      </c>
      <c r="H39" s="55">
        <f>SUMIF($CB$4:$JS$4,H$4,$CB39:$JS39)</f>
        <v/>
      </c>
      <c r="I39" s="55">
        <f>SUMIF($CB$4:$JS$4,I$4,$CB39:$JS39)</f>
        <v/>
      </c>
      <c r="J39" s="55">
        <f>SUMIF($CB$4:$JS$4,J$4,$CB39:$JS39)</f>
        <v/>
      </c>
      <c r="K39" s="55">
        <f>SUMIF($CB$4:$JS$4,K$4,$CB39:$JS39)</f>
        <v/>
      </c>
      <c r="L39" s="55">
        <f>SUMIF($CB$4:$JS$4,L$4,$CB39:$JS39)</f>
        <v/>
      </c>
      <c r="M39" s="55">
        <f>SUMIF($CB$4:$JS$4,M$4,$CB39:$JS39)</f>
        <v/>
      </c>
      <c r="N39" s="55">
        <f>SUMIF($CB$4:$JS$4,N$4,$CB39:$JS39)</f>
        <v/>
      </c>
      <c r="O39" s="55">
        <f>SUMIF($CB$4:$JS$4,O$4,$CB39:$JS39)</f>
        <v/>
      </c>
      <c r="P39" s="55">
        <f>SUMIF($CB$4:$JS$4,P$4,$CB39:$JS39)</f>
        <v/>
      </c>
      <c r="Q39" s="55">
        <f>SUMIF($CB$4:$JS$4,Q$4,$CB39:$JS39)</f>
        <v/>
      </c>
      <c r="R39" s="55">
        <f>SUMIF($CB$4:$JS$4,R$4,$CB39:$JS39)</f>
        <v/>
      </c>
      <c r="S39" s="55">
        <f>SUMIF($CB$4:$JS$4,S$4,$CB39:$JS39)</f>
        <v/>
      </c>
      <c r="T39" s="55">
        <f>SUMIF($CB$4:$JS$4,T$4,$CB39:$JS39)</f>
        <v/>
      </c>
      <c r="U39" s="55">
        <f>SUMIF($CB$4:$JS$4,U$4,$CB39:$JS39)</f>
        <v/>
      </c>
      <c r="V39" s="55">
        <f>SUMIF($CB$4:$JS$4,V$4,$CB39:$JS39)</f>
        <v/>
      </c>
      <c r="W39" s="55">
        <f>SUMIF($CB$4:$JS$4,W$4,$CB39:$JS39)</f>
        <v/>
      </c>
      <c r="X39" s="55">
        <f>SUMIF($CB$4:$JS$4,X$4,$CB39:$JS39)</f>
        <v/>
      </c>
      <c r="Y39" s="55">
        <f>SUMIF($CB$4:$JS$4,Y$4,$CB39:$JS39)</f>
        <v/>
      </c>
      <c r="Z39" s="55">
        <f>SUMIF($CB$4:$JS$4,Z$4,$CB39:$JS39)</f>
        <v/>
      </c>
      <c r="AA39" s="55">
        <f>SUMIF($CB$4:$JS$4,AA$4,$CB39:$JS39)</f>
        <v/>
      </c>
      <c r="AB39" s="55">
        <f>SUMIF($CB$4:$JS$4,AB$4,$CB39:$JS39)</f>
        <v/>
      </c>
      <c r="AC39" s="55">
        <f>SUMIF($CB$4:$JS$4,AC$4,$CB39:$JS39)</f>
        <v/>
      </c>
      <c r="AD39" s="55">
        <f>SUMIF($CB$4:$JS$4,AD$4,$CB39:$JS39)</f>
        <v/>
      </c>
      <c r="AE39" s="55">
        <f>SUMIF($CB$4:$JS$4,AE$4,$CB39:$JS39)</f>
        <v/>
      </c>
      <c r="AF39" s="55">
        <f>SUMIF($CB$4:$JS$4,AF$4,$CB39:$JS39)</f>
        <v/>
      </c>
      <c r="AG39" s="55">
        <f>SUMIF($CB$4:$JS$4,AG$4,$CB39:$JS39)</f>
        <v/>
      </c>
      <c r="AH39" s="55">
        <f>SUMIF($CB$4:$JS$4,AH$4,$CB39:$JS39)</f>
        <v/>
      </c>
      <c r="AI39" s="55">
        <f>SUMIF($CB$4:$JS$4,AI$4,$CB39:$JS39)</f>
        <v/>
      </c>
      <c r="AJ39" s="55">
        <f>SUMIF($CB$4:$JS$4,AJ$4,$CB39:$JS39)</f>
        <v/>
      </c>
      <c r="AK39" s="55">
        <f>SUMIF($CB$4:$JS$4,AK$4,$CB39:$JS39)</f>
        <v/>
      </c>
      <c r="AL39" s="55">
        <f>SUMIF($CB$4:$JS$4,AL$4,$CB39:$JS39)</f>
        <v/>
      </c>
      <c r="AM39" s="55">
        <f>SUMIF($CB$4:$JS$4,AM$4,$CB39:$JS39)</f>
        <v/>
      </c>
      <c r="AN39" s="55">
        <f>SUMIF($CB$4:$JS$4,AN$4,$CB39:$JS39)</f>
        <v/>
      </c>
      <c r="AO39" s="55">
        <f>SUMIF($CB$4:$JS$4,AO$4,$CB39:$JS39)</f>
        <v/>
      </c>
      <c r="AP39" s="55">
        <f>SUMIF($CB$4:$JS$4,AP$4,$CB39:$JS39)</f>
        <v/>
      </c>
      <c r="AQ39" s="55">
        <f>SUMIF($CB$4:$JS$4,AQ$4,$CB39:$JS39)</f>
        <v/>
      </c>
      <c r="AR39" s="55">
        <f>SUMIF($CB$4:$JS$4,AR$4,$CB39:$JS39)</f>
        <v/>
      </c>
      <c r="AS39" s="55">
        <f>SUMIF($CB$4:$JS$4,AS$4,$CB39:$JS39)</f>
        <v/>
      </c>
      <c r="AT39" s="55">
        <f>SUMIF($CB$4:$JS$4,AT$4,$CB39:$JS39)</f>
        <v/>
      </c>
      <c r="AU39" s="55">
        <f>SUMIF($CB$4:$JS$4,AU$4,$CB39:$JS39)</f>
        <v/>
      </c>
      <c r="AV39" s="55">
        <f>SUMIF($CB$4:$JS$4,AV$4,$CB39:$JS39)</f>
        <v/>
      </c>
      <c r="AW39" s="55">
        <f>SUMIF($CB$4:$JS$4,AW$4,$CB39:$JS39)</f>
        <v/>
      </c>
      <c r="AX39" s="55">
        <f>SUMIF($CB$4:$JS$4,AX$4,$CB39:$JS39)</f>
        <v/>
      </c>
      <c r="AY39" s="55">
        <f>SUMIF($CB$4:$JS$4,AY$4,$CB39:$JS39)</f>
        <v/>
      </c>
      <c r="AZ39" s="55">
        <f>SUMIF($CB$4:$JS$4,AZ$4,$CB39:$JS39)</f>
        <v/>
      </c>
      <c r="BA39" s="55">
        <f>SUMIF($CB$4:$JS$4,BA$4,$CB39:$JS39)</f>
        <v/>
      </c>
      <c r="BB39" s="55">
        <f>SUMIF($CB$4:$JS$4,BB$4,$CB39:$JS39)</f>
        <v/>
      </c>
      <c r="BC39" s="55">
        <f>SUMIF($CB$4:$JS$4,BC$4,$CB39:$JS39)</f>
        <v/>
      </c>
      <c r="BD39" s="55">
        <f>SUMIF($CB$4:$JS$4,BD$4,$CB39:$JS39)</f>
        <v/>
      </c>
      <c r="BE39" s="55">
        <f>SUMIF($CB$4:$JS$4,BE$4,$CB39:$JS39)</f>
        <v/>
      </c>
      <c r="BF39" s="55">
        <f>SUMIF($CB$4:$JS$4,BF$4,$CB39:$JS39)</f>
        <v/>
      </c>
      <c r="BG39" s="55">
        <f>SUMIF($CB$4:$JS$4,BG$4,$CB39:$JS39)</f>
        <v/>
      </c>
      <c r="BH39" s="55">
        <f>SUMIF($CB$4:$JS$4,BH$4,$CB39:$JS39)</f>
        <v/>
      </c>
      <c r="BI39" s="55">
        <f>SUMIF($CB$4:$JS$4,BI$4,$CB39:$JS39)</f>
        <v/>
      </c>
      <c r="BJ39" s="55">
        <f>SUMIF($CB$4:$JS$4,BJ$4,$CB39:$JS39)</f>
        <v/>
      </c>
      <c r="BK39" s="55">
        <f>SUMIF($CB$4:$JS$4,BK$4,$CB39:$JS39)</f>
        <v/>
      </c>
      <c r="BL39" s="55">
        <f>SUMIF($CB$4:$JS$4,BL$4,$CB39:$JS39)</f>
        <v/>
      </c>
      <c r="BM39" s="55">
        <f>SUMIF($CB$4:$JS$4,BM$4,$CB39:$JS39)</f>
        <v/>
      </c>
      <c r="BN39" s="55">
        <f>SUMIF($CB$4:$JS$4,BN$4,$CB39:$JS39)</f>
        <v/>
      </c>
      <c r="BO39" s="55">
        <f>SUMIF($CB$4:$JS$4,BO$4,$CB39:$JS39)</f>
        <v/>
      </c>
      <c r="BP39" s="55">
        <f>SUMIF($CB$4:$JS$4,BP$4,$CB39:$JS39)</f>
        <v/>
      </c>
      <c r="BQ39" s="55">
        <f>SUMIF($CB$4:$JS$4,BQ$4,$CB39:$JS39)</f>
        <v/>
      </c>
      <c r="BR39" s="55">
        <f>SUMIF($CB$4:$JS$4,BR$4,$CB39:$JS39)</f>
        <v/>
      </c>
      <c r="BS39" s="55">
        <f>SUMIF($CB$4:$JS$4,BS$4,$CB39:$JS39)</f>
        <v/>
      </c>
      <c r="BT39" s="55">
        <f>SUMIF($CB$4:$JS$4,BT$4,$CB39:$JS39)</f>
        <v/>
      </c>
      <c r="BU39" s="55">
        <f>SUMIF($CB$4:$JS$4,BU$4,$CB39:$JS39)</f>
        <v/>
      </c>
      <c r="BV39" s="55">
        <f>SUMIF($CB$4:$JS$4,BV$4,$CB39:$JS39)</f>
        <v/>
      </c>
      <c r="BW39" s="55">
        <f>SUMIF($CB$4:$JS$4,BW$4,$CB39:$JS39)</f>
        <v/>
      </c>
      <c r="BX39" s="55">
        <f>SUMIF($CB$4:$JS$4,"&gt;"&amp;'VALOR POR PL'!$P$8,$CB39:$JS39)</f>
        <v/>
      </c>
      <c r="BY39" s="55">
        <f>SUM($CB39:$JS39)</f>
        <v/>
      </c>
      <c r="BZ39" s="50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2">
        <f>'VALOR POR PL'!D46</f>
        <v/>
      </c>
      <c r="B40" s="60" t="inlineStr">
        <is>
          <t>PAISAGISMO</t>
        </is>
      </c>
      <c r="C40" s="60" t="n"/>
      <c r="D40" s="55">
        <f>SUMIF($CB$4:$JS$4,"&lt;="&amp;D$4,$CB40:$JS40)</f>
        <v/>
      </c>
      <c r="E40" s="55">
        <f>SUMIF($CB$4:$JS$4,E$4,$CB40:$JS40)</f>
        <v/>
      </c>
      <c r="F40" s="55">
        <f>SUMIF($CB$4:$JS$4,F$4,$CB40:$JS40)</f>
        <v/>
      </c>
      <c r="G40" s="55">
        <f>SUMIF($CB$4:$JS$4,G$4,$CB40:$JS40)</f>
        <v/>
      </c>
      <c r="H40" s="55">
        <f>SUMIF($CB$4:$JS$4,H$4,$CB40:$JS40)</f>
        <v/>
      </c>
      <c r="I40" s="55">
        <f>SUMIF($CB$4:$JS$4,I$4,$CB40:$JS40)</f>
        <v/>
      </c>
      <c r="J40" s="55">
        <f>SUMIF($CB$4:$JS$4,J$4,$CB40:$JS40)</f>
        <v/>
      </c>
      <c r="K40" s="55">
        <f>SUMIF($CB$4:$JS$4,K$4,$CB40:$JS40)</f>
        <v/>
      </c>
      <c r="L40" s="55">
        <f>SUMIF($CB$4:$JS$4,L$4,$CB40:$JS40)</f>
        <v/>
      </c>
      <c r="M40" s="55">
        <f>SUMIF($CB$4:$JS$4,M$4,$CB40:$JS40)</f>
        <v/>
      </c>
      <c r="N40" s="55">
        <f>SUMIF($CB$4:$JS$4,N$4,$CB40:$JS40)</f>
        <v/>
      </c>
      <c r="O40" s="55">
        <f>SUMIF($CB$4:$JS$4,O$4,$CB40:$JS40)</f>
        <v/>
      </c>
      <c r="P40" s="55">
        <f>SUMIF($CB$4:$JS$4,P$4,$CB40:$JS40)</f>
        <v/>
      </c>
      <c r="Q40" s="55">
        <f>SUMIF($CB$4:$JS$4,Q$4,$CB40:$JS40)</f>
        <v/>
      </c>
      <c r="R40" s="55">
        <f>SUMIF($CB$4:$JS$4,R$4,$CB40:$JS40)</f>
        <v/>
      </c>
      <c r="S40" s="55">
        <f>SUMIF($CB$4:$JS$4,S$4,$CB40:$JS40)</f>
        <v/>
      </c>
      <c r="T40" s="55">
        <f>SUMIF($CB$4:$JS$4,T$4,$CB40:$JS40)</f>
        <v/>
      </c>
      <c r="U40" s="55">
        <f>SUMIF($CB$4:$JS$4,U$4,$CB40:$JS40)</f>
        <v/>
      </c>
      <c r="V40" s="55">
        <f>SUMIF($CB$4:$JS$4,V$4,$CB40:$JS40)</f>
        <v/>
      </c>
      <c r="W40" s="55">
        <f>SUMIF($CB$4:$JS$4,W$4,$CB40:$JS40)</f>
        <v/>
      </c>
      <c r="X40" s="55">
        <f>SUMIF($CB$4:$JS$4,X$4,$CB40:$JS40)</f>
        <v/>
      </c>
      <c r="Y40" s="55">
        <f>SUMIF($CB$4:$JS$4,Y$4,$CB40:$JS40)</f>
        <v/>
      </c>
      <c r="Z40" s="55">
        <f>SUMIF($CB$4:$JS$4,Z$4,$CB40:$JS40)</f>
        <v/>
      </c>
      <c r="AA40" s="55">
        <f>SUMIF($CB$4:$JS$4,AA$4,$CB40:$JS40)</f>
        <v/>
      </c>
      <c r="AB40" s="55">
        <f>SUMIF($CB$4:$JS$4,AB$4,$CB40:$JS40)</f>
        <v/>
      </c>
      <c r="AC40" s="55">
        <f>SUMIF($CB$4:$JS$4,AC$4,$CB40:$JS40)</f>
        <v/>
      </c>
      <c r="AD40" s="55">
        <f>SUMIF($CB$4:$JS$4,AD$4,$CB40:$JS40)</f>
        <v/>
      </c>
      <c r="AE40" s="55">
        <f>SUMIF($CB$4:$JS$4,AE$4,$CB40:$JS40)</f>
        <v/>
      </c>
      <c r="AF40" s="55">
        <f>SUMIF($CB$4:$JS$4,AF$4,$CB40:$JS40)</f>
        <v/>
      </c>
      <c r="AG40" s="55">
        <f>SUMIF($CB$4:$JS$4,AG$4,$CB40:$JS40)</f>
        <v/>
      </c>
      <c r="AH40" s="55">
        <f>SUMIF($CB$4:$JS$4,AH$4,$CB40:$JS40)</f>
        <v/>
      </c>
      <c r="AI40" s="55">
        <f>SUMIF($CB$4:$JS$4,AI$4,$CB40:$JS40)</f>
        <v/>
      </c>
      <c r="AJ40" s="55">
        <f>SUMIF($CB$4:$JS$4,AJ$4,$CB40:$JS40)</f>
        <v/>
      </c>
      <c r="AK40" s="55">
        <f>SUMIF($CB$4:$JS$4,AK$4,$CB40:$JS40)</f>
        <v/>
      </c>
      <c r="AL40" s="55">
        <f>SUMIF($CB$4:$JS$4,AL$4,$CB40:$JS40)</f>
        <v/>
      </c>
      <c r="AM40" s="55">
        <f>SUMIF($CB$4:$JS$4,AM$4,$CB40:$JS40)</f>
        <v/>
      </c>
      <c r="AN40" s="55">
        <f>SUMIF($CB$4:$JS$4,AN$4,$CB40:$JS40)</f>
        <v/>
      </c>
      <c r="AO40" s="55">
        <f>SUMIF($CB$4:$JS$4,AO$4,$CB40:$JS40)</f>
        <v/>
      </c>
      <c r="AP40" s="55">
        <f>SUMIF($CB$4:$JS$4,AP$4,$CB40:$JS40)</f>
        <v/>
      </c>
      <c r="AQ40" s="55">
        <f>SUMIF($CB$4:$JS$4,AQ$4,$CB40:$JS40)</f>
        <v/>
      </c>
      <c r="AR40" s="55">
        <f>SUMIF($CB$4:$JS$4,AR$4,$CB40:$JS40)</f>
        <v/>
      </c>
      <c r="AS40" s="55">
        <f>SUMIF($CB$4:$JS$4,AS$4,$CB40:$JS40)</f>
        <v/>
      </c>
      <c r="AT40" s="55">
        <f>SUMIF($CB$4:$JS$4,AT$4,$CB40:$JS40)</f>
        <v/>
      </c>
      <c r="AU40" s="55">
        <f>SUMIF($CB$4:$JS$4,AU$4,$CB40:$JS40)</f>
        <v/>
      </c>
      <c r="AV40" s="55">
        <f>SUMIF($CB$4:$JS$4,AV$4,$CB40:$JS40)</f>
        <v/>
      </c>
      <c r="AW40" s="55">
        <f>SUMIF($CB$4:$JS$4,AW$4,$CB40:$JS40)</f>
        <v/>
      </c>
      <c r="AX40" s="55">
        <f>SUMIF($CB$4:$JS$4,AX$4,$CB40:$JS40)</f>
        <v/>
      </c>
      <c r="AY40" s="55">
        <f>SUMIF($CB$4:$JS$4,AY$4,$CB40:$JS40)</f>
        <v/>
      </c>
      <c r="AZ40" s="55">
        <f>SUMIF($CB$4:$JS$4,AZ$4,$CB40:$JS40)</f>
        <v/>
      </c>
      <c r="BA40" s="55">
        <f>SUMIF($CB$4:$JS$4,BA$4,$CB40:$JS40)</f>
        <v/>
      </c>
      <c r="BB40" s="55">
        <f>SUMIF($CB$4:$JS$4,BB$4,$CB40:$JS40)</f>
        <v/>
      </c>
      <c r="BC40" s="55">
        <f>SUMIF($CB$4:$JS$4,BC$4,$CB40:$JS40)</f>
        <v/>
      </c>
      <c r="BD40" s="55">
        <f>SUMIF($CB$4:$JS$4,BD$4,$CB40:$JS40)</f>
        <v/>
      </c>
      <c r="BE40" s="55">
        <f>SUMIF($CB$4:$JS$4,BE$4,$CB40:$JS40)</f>
        <v/>
      </c>
      <c r="BF40" s="55">
        <f>SUMIF($CB$4:$JS$4,BF$4,$CB40:$JS40)</f>
        <v/>
      </c>
      <c r="BG40" s="55">
        <f>SUMIF($CB$4:$JS$4,BG$4,$CB40:$JS40)</f>
        <v/>
      </c>
      <c r="BH40" s="55">
        <f>SUMIF($CB$4:$JS$4,BH$4,$CB40:$JS40)</f>
        <v/>
      </c>
      <c r="BI40" s="55">
        <f>SUMIF($CB$4:$JS$4,BI$4,$CB40:$JS40)</f>
        <v/>
      </c>
      <c r="BJ40" s="55">
        <f>SUMIF($CB$4:$JS$4,BJ$4,$CB40:$JS40)</f>
        <v/>
      </c>
      <c r="BK40" s="55">
        <f>SUMIF($CB$4:$JS$4,BK$4,$CB40:$JS40)</f>
        <v/>
      </c>
      <c r="BL40" s="55">
        <f>SUMIF($CB$4:$JS$4,BL$4,$CB40:$JS40)</f>
        <v/>
      </c>
      <c r="BM40" s="55">
        <f>SUMIF($CB$4:$JS$4,BM$4,$CB40:$JS40)</f>
        <v/>
      </c>
      <c r="BN40" s="55">
        <f>SUMIF($CB$4:$JS$4,BN$4,$CB40:$JS40)</f>
        <v/>
      </c>
      <c r="BO40" s="55">
        <f>SUMIF($CB$4:$JS$4,BO$4,$CB40:$JS40)</f>
        <v/>
      </c>
      <c r="BP40" s="55">
        <f>SUMIF($CB$4:$JS$4,BP$4,$CB40:$JS40)</f>
        <v/>
      </c>
      <c r="BQ40" s="55">
        <f>SUMIF($CB$4:$JS$4,BQ$4,$CB40:$JS40)</f>
        <v/>
      </c>
      <c r="BR40" s="55">
        <f>SUMIF($CB$4:$JS$4,BR$4,$CB40:$JS40)</f>
        <v/>
      </c>
      <c r="BS40" s="55">
        <f>SUMIF($CB$4:$JS$4,BS$4,$CB40:$JS40)</f>
        <v/>
      </c>
      <c r="BT40" s="55">
        <f>SUMIF($CB$4:$JS$4,BT$4,$CB40:$JS40)</f>
        <v/>
      </c>
      <c r="BU40" s="55">
        <f>SUMIF($CB$4:$JS$4,BU$4,$CB40:$JS40)</f>
        <v/>
      </c>
      <c r="BV40" s="55">
        <f>SUMIF($CB$4:$JS$4,BV$4,$CB40:$JS40)</f>
        <v/>
      </c>
      <c r="BW40" s="55">
        <f>SUMIF($CB$4:$JS$4,BW$4,$CB40:$JS40)</f>
        <v/>
      </c>
      <c r="BX40" s="55">
        <f>SUMIF($CB$4:$JS$4,"&gt;"&amp;'VALOR POR PL'!$P$8,$CB40:$JS40)</f>
        <v/>
      </c>
      <c r="BY40" s="55">
        <f>SUM($CB40:$JS40)</f>
        <v/>
      </c>
      <c r="BZ40" s="50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2">
        <f>'VALOR POR PL'!D47</f>
        <v/>
      </c>
      <c r="B41" s="60" t="inlineStr">
        <is>
          <t>LIMPEZA FINAL DE OBRA</t>
        </is>
      </c>
      <c r="C41" s="60" t="n"/>
      <c r="D41" s="55">
        <f>SUMIF($CB$4:$JS$4,"&lt;="&amp;D$4,$CB41:$JS41)</f>
        <v/>
      </c>
      <c r="E41" s="55">
        <f>SUMIF($CB$4:$JS$4,E$4,$CB41:$JS41)</f>
        <v/>
      </c>
      <c r="F41" s="55">
        <f>SUMIF($CB$4:$JS$4,F$4,$CB41:$JS41)</f>
        <v/>
      </c>
      <c r="G41" s="55">
        <f>SUMIF($CB$4:$JS$4,G$4,$CB41:$JS41)</f>
        <v/>
      </c>
      <c r="H41" s="55">
        <f>SUMIF($CB$4:$JS$4,H$4,$CB41:$JS41)</f>
        <v/>
      </c>
      <c r="I41" s="55">
        <f>SUMIF($CB$4:$JS$4,I$4,$CB41:$JS41)</f>
        <v/>
      </c>
      <c r="J41" s="55">
        <f>SUMIF($CB$4:$JS$4,J$4,$CB41:$JS41)</f>
        <v/>
      </c>
      <c r="K41" s="55">
        <f>SUMIF($CB$4:$JS$4,K$4,$CB41:$JS41)</f>
        <v/>
      </c>
      <c r="L41" s="55">
        <f>SUMIF($CB$4:$JS$4,L$4,$CB41:$JS41)</f>
        <v/>
      </c>
      <c r="M41" s="55">
        <f>SUMIF($CB$4:$JS$4,M$4,$CB41:$JS41)</f>
        <v/>
      </c>
      <c r="N41" s="55">
        <f>SUMIF($CB$4:$JS$4,N$4,$CB41:$JS41)</f>
        <v/>
      </c>
      <c r="O41" s="55">
        <f>SUMIF($CB$4:$JS$4,O$4,$CB41:$JS41)</f>
        <v/>
      </c>
      <c r="P41" s="55">
        <f>SUMIF($CB$4:$JS$4,P$4,$CB41:$JS41)</f>
        <v/>
      </c>
      <c r="Q41" s="55">
        <f>SUMIF($CB$4:$JS$4,Q$4,$CB41:$JS41)</f>
        <v/>
      </c>
      <c r="R41" s="55">
        <f>SUMIF($CB$4:$JS$4,R$4,$CB41:$JS41)</f>
        <v/>
      </c>
      <c r="S41" s="55">
        <f>SUMIF($CB$4:$JS$4,S$4,$CB41:$JS41)</f>
        <v/>
      </c>
      <c r="T41" s="55">
        <f>SUMIF($CB$4:$JS$4,T$4,$CB41:$JS41)</f>
        <v/>
      </c>
      <c r="U41" s="55">
        <f>SUMIF($CB$4:$JS$4,U$4,$CB41:$JS41)</f>
        <v/>
      </c>
      <c r="V41" s="55">
        <f>SUMIF($CB$4:$JS$4,V$4,$CB41:$JS41)</f>
        <v/>
      </c>
      <c r="W41" s="55">
        <f>SUMIF($CB$4:$JS$4,W$4,$CB41:$JS41)</f>
        <v/>
      </c>
      <c r="X41" s="55">
        <f>SUMIF($CB$4:$JS$4,X$4,$CB41:$JS41)</f>
        <v/>
      </c>
      <c r="Y41" s="55">
        <f>SUMIF($CB$4:$JS$4,Y$4,$CB41:$JS41)</f>
        <v/>
      </c>
      <c r="Z41" s="55">
        <f>SUMIF($CB$4:$JS$4,Z$4,$CB41:$JS41)</f>
        <v/>
      </c>
      <c r="AA41" s="55">
        <f>SUMIF($CB$4:$JS$4,AA$4,$CB41:$JS41)</f>
        <v/>
      </c>
      <c r="AB41" s="55">
        <f>SUMIF($CB$4:$JS$4,AB$4,$CB41:$JS41)</f>
        <v/>
      </c>
      <c r="AC41" s="55">
        <f>SUMIF($CB$4:$JS$4,AC$4,$CB41:$JS41)</f>
        <v/>
      </c>
      <c r="AD41" s="55">
        <f>SUMIF($CB$4:$JS$4,AD$4,$CB41:$JS41)</f>
        <v/>
      </c>
      <c r="AE41" s="55">
        <f>SUMIF($CB$4:$JS$4,AE$4,$CB41:$JS41)</f>
        <v/>
      </c>
      <c r="AF41" s="55">
        <f>SUMIF($CB$4:$JS$4,AF$4,$CB41:$JS41)</f>
        <v/>
      </c>
      <c r="AG41" s="55">
        <f>SUMIF($CB$4:$JS$4,AG$4,$CB41:$JS41)</f>
        <v/>
      </c>
      <c r="AH41" s="55">
        <f>SUMIF($CB$4:$JS$4,AH$4,$CB41:$JS41)</f>
        <v/>
      </c>
      <c r="AI41" s="55">
        <f>SUMIF($CB$4:$JS$4,AI$4,$CB41:$JS41)</f>
        <v/>
      </c>
      <c r="AJ41" s="55">
        <f>SUMIF($CB$4:$JS$4,AJ$4,$CB41:$JS41)</f>
        <v/>
      </c>
      <c r="AK41" s="55">
        <f>SUMIF($CB$4:$JS$4,AK$4,$CB41:$JS41)</f>
        <v/>
      </c>
      <c r="AL41" s="55">
        <f>SUMIF($CB$4:$JS$4,AL$4,$CB41:$JS41)</f>
        <v/>
      </c>
      <c r="AM41" s="55">
        <f>SUMIF($CB$4:$JS$4,AM$4,$CB41:$JS41)</f>
        <v/>
      </c>
      <c r="AN41" s="55">
        <f>SUMIF($CB$4:$JS$4,AN$4,$CB41:$JS41)</f>
        <v/>
      </c>
      <c r="AO41" s="55">
        <f>SUMIF($CB$4:$JS$4,AO$4,$CB41:$JS41)</f>
        <v/>
      </c>
      <c r="AP41" s="55">
        <f>SUMIF($CB$4:$JS$4,AP$4,$CB41:$JS41)</f>
        <v/>
      </c>
      <c r="AQ41" s="55">
        <f>SUMIF($CB$4:$JS$4,AQ$4,$CB41:$JS41)</f>
        <v/>
      </c>
      <c r="AR41" s="55">
        <f>SUMIF($CB$4:$JS$4,AR$4,$CB41:$JS41)</f>
        <v/>
      </c>
      <c r="AS41" s="55">
        <f>SUMIF($CB$4:$JS$4,AS$4,$CB41:$JS41)</f>
        <v/>
      </c>
      <c r="AT41" s="55">
        <f>SUMIF($CB$4:$JS$4,AT$4,$CB41:$JS41)</f>
        <v/>
      </c>
      <c r="AU41" s="55">
        <f>SUMIF($CB$4:$JS$4,AU$4,$CB41:$JS41)</f>
        <v/>
      </c>
      <c r="AV41" s="55">
        <f>SUMIF($CB$4:$JS$4,AV$4,$CB41:$JS41)</f>
        <v/>
      </c>
      <c r="AW41" s="55">
        <f>SUMIF($CB$4:$JS$4,AW$4,$CB41:$JS41)</f>
        <v/>
      </c>
      <c r="AX41" s="55">
        <f>SUMIF($CB$4:$JS$4,AX$4,$CB41:$JS41)</f>
        <v/>
      </c>
      <c r="AY41" s="55">
        <f>SUMIF($CB$4:$JS$4,AY$4,$CB41:$JS41)</f>
        <v/>
      </c>
      <c r="AZ41" s="55">
        <f>SUMIF($CB$4:$JS$4,AZ$4,$CB41:$JS41)</f>
        <v/>
      </c>
      <c r="BA41" s="55">
        <f>SUMIF($CB$4:$JS$4,BA$4,$CB41:$JS41)</f>
        <v/>
      </c>
      <c r="BB41" s="55">
        <f>SUMIF($CB$4:$JS$4,BB$4,$CB41:$JS41)</f>
        <v/>
      </c>
      <c r="BC41" s="55">
        <f>SUMIF($CB$4:$JS$4,BC$4,$CB41:$JS41)</f>
        <v/>
      </c>
      <c r="BD41" s="55">
        <f>SUMIF($CB$4:$JS$4,BD$4,$CB41:$JS41)</f>
        <v/>
      </c>
      <c r="BE41" s="55">
        <f>SUMIF($CB$4:$JS$4,BE$4,$CB41:$JS41)</f>
        <v/>
      </c>
      <c r="BF41" s="55">
        <f>SUMIF($CB$4:$JS$4,BF$4,$CB41:$JS41)</f>
        <v/>
      </c>
      <c r="BG41" s="55">
        <f>SUMIF($CB$4:$JS$4,BG$4,$CB41:$JS41)</f>
        <v/>
      </c>
      <c r="BH41" s="55">
        <f>SUMIF($CB$4:$JS$4,BH$4,$CB41:$JS41)</f>
        <v/>
      </c>
      <c r="BI41" s="55">
        <f>SUMIF($CB$4:$JS$4,BI$4,$CB41:$JS41)</f>
        <v/>
      </c>
      <c r="BJ41" s="55">
        <f>SUMIF($CB$4:$JS$4,BJ$4,$CB41:$JS41)</f>
        <v/>
      </c>
      <c r="BK41" s="55">
        <f>SUMIF($CB$4:$JS$4,BK$4,$CB41:$JS41)</f>
        <v/>
      </c>
      <c r="BL41" s="55">
        <f>SUMIF($CB$4:$JS$4,BL$4,$CB41:$JS41)</f>
        <v/>
      </c>
      <c r="BM41" s="55">
        <f>SUMIF($CB$4:$JS$4,BM$4,$CB41:$JS41)</f>
        <v/>
      </c>
      <c r="BN41" s="55">
        <f>SUMIF($CB$4:$JS$4,BN$4,$CB41:$JS41)</f>
        <v/>
      </c>
      <c r="BO41" s="55">
        <f>SUMIF($CB$4:$JS$4,BO$4,$CB41:$JS41)</f>
        <v/>
      </c>
      <c r="BP41" s="55">
        <f>SUMIF($CB$4:$JS$4,BP$4,$CB41:$JS41)</f>
        <v/>
      </c>
      <c r="BQ41" s="55">
        <f>SUMIF($CB$4:$JS$4,BQ$4,$CB41:$JS41)</f>
        <v/>
      </c>
      <c r="BR41" s="55">
        <f>SUMIF($CB$4:$JS$4,BR$4,$CB41:$JS41)</f>
        <v/>
      </c>
      <c r="BS41" s="55">
        <f>SUMIF($CB$4:$JS$4,BS$4,$CB41:$JS41)</f>
        <v/>
      </c>
      <c r="BT41" s="55">
        <f>SUMIF($CB$4:$JS$4,BT$4,$CB41:$JS41)</f>
        <v/>
      </c>
      <c r="BU41" s="55">
        <f>SUMIF($CB$4:$JS$4,BU$4,$CB41:$JS41)</f>
        <v/>
      </c>
      <c r="BV41" s="55">
        <f>SUMIF($CB$4:$JS$4,BV$4,$CB41:$JS41)</f>
        <v/>
      </c>
      <c r="BW41" s="55">
        <f>SUMIF($CB$4:$JS$4,BW$4,$CB41:$JS41)</f>
        <v/>
      </c>
      <c r="BX41" s="55">
        <f>SUMIF($CB$4:$JS$4,"&gt;"&amp;'VALOR POR PL'!$P$8,$CB41:$JS41)</f>
        <v/>
      </c>
      <c r="BY41" s="55">
        <f>SUM($CB41:$JS41)</f>
        <v/>
      </c>
      <c r="BZ41" s="50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2">
        <f>'VALOR POR PL'!D48</f>
        <v/>
      </c>
      <c r="B42" s="60" t="inlineStr">
        <is>
          <t>TAXA DE ADMINISTRAÇÃO</t>
        </is>
      </c>
      <c r="C42" s="60" t="n"/>
      <c r="D42" s="55">
        <f>SUMIF($CB$4:$JS$4,"&lt;="&amp;D$4,$CB42:$JS42)</f>
        <v/>
      </c>
      <c r="E42" s="55">
        <f>SUMIF($CB$4:$JS$4,E$4,$CB42:$JS42)</f>
        <v/>
      </c>
      <c r="F42" s="55">
        <f>SUMIF($CB$4:$JS$4,F$4,$CB42:$JS42)</f>
        <v/>
      </c>
      <c r="G42" s="55">
        <f>SUMIF($CB$4:$JS$4,G$4,$CB42:$JS42)</f>
        <v/>
      </c>
      <c r="H42" s="55">
        <f>SUMIF($CB$4:$JS$4,H$4,$CB42:$JS42)</f>
        <v/>
      </c>
      <c r="I42" s="55">
        <f>SUMIF($CB$4:$JS$4,I$4,$CB42:$JS42)</f>
        <v/>
      </c>
      <c r="J42" s="55">
        <f>SUMIF($CB$4:$JS$4,J$4,$CB42:$JS42)</f>
        <v/>
      </c>
      <c r="K42" s="55">
        <f>SUMIF($CB$4:$JS$4,K$4,$CB42:$JS42)</f>
        <v/>
      </c>
      <c r="L42" s="55">
        <f>SUMIF($CB$4:$JS$4,L$4,$CB42:$JS42)</f>
        <v/>
      </c>
      <c r="M42" s="55">
        <f>SUMIF($CB$4:$JS$4,M$4,$CB42:$JS42)</f>
        <v/>
      </c>
      <c r="N42" s="55">
        <f>SUMIF($CB$4:$JS$4,N$4,$CB42:$JS42)</f>
        <v/>
      </c>
      <c r="O42" s="55">
        <f>SUMIF($CB$4:$JS$4,O$4,$CB42:$JS42)</f>
        <v/>
      </c>
      <c r="P42" s="55">
        <f>SUMIF($CB$4:$JS$4,P$4,$CB42:$JS42)</f>
        <v/>
      </c>
      <c r="Q42" s="55">
        <f>SUMIF($CB$4:$JS$4,Q$4,$CB42:$JS42)</f>
        <v/>
      </c>
      <c r="R42" s="55">
        <f>SUMIF($CB$4:$JS$4,R$4,$CB42:$JS42)</f>
        <v/>
      </c>
      <c r="S42" s="55">
        <f>SUMIF($CB$4:$JS$4,S$4,$CB42:$JS42)</f>
        <v/>
      </c>
      <c r="T42" s="55">
        <f>SUMIF($CB$4:$JS$4,T$4,$CB42:$JS42)</f>
        <v/>
      </c>
      <c r="U42" s="55">
        <f>SUMIF($CB$4:$JS$4,U$4,$CB42:$JS42)</f>
        <v/>
      </c>
      <c r="V42" s="55">
        <f>SUMIF($CB$4:$JS$4,V$4,$CB42:$JS42)</f>
        <v/>
      </c>
      <c r="W42" s="55">
        <f>SUMIF($CB$4:$JS$4,W$4,$CB42:$JS42)</f>
        <v/>
      </c>
      <c r="X42" s="55">
        <f>SUMIF($CB$4:$JS$4,X$4,$CB42:$JS42)</f>
        <v/>
      </c>
      <c r="Y42" s="55">
        <f>SUMIF($CB$4:$JS$4,Y$4,$CB42:$JS42)</f>
        <v/>
      </c>
      <c r="Z42" s="55">
        <f>SUMIF($CB$4:$JS$4,Z$4,$CB42:$JS42)</f>
        <v/>
      </c>
      <c r="AA42" s="55">
        <f>SUMIF($CB$4:$JS$4,AA$4,$CB42:$JS42)</f>
        <v/>
      </c>
      <c r="AB42" s="55">
        <f>SUMIF($CB$4:$JS$4,AB$4,$CB42:$JS42)</f>
        <v/>
      </c>
      <c r="AC42" s="55">
        <f>SUMIF($CB$4:$JS$4,AC$4,$CB42:$JS42)</f>
        <v/>
      </c>
      <c r="AD42" s="55">
        <f>SUMIF($CB$4:$JS$4,AD$4,$CB42:$JS42)</f>
        <v/>
      </c>
      <c r="AE42" s="55">
        <f>SUMIF($CB$4:$JS$4,AE$4,$CB42:$JS42)</f>
        <v/>
      </c>
      <c r="AF42" s="55">
        <f>SUMIF($CB$4:$JS$4,AF$4,$CB42:$JS42)</f>
        <v/>
      </c>
      <c r="AG42" s="55">
        <f>SUMIF($CB$4:$JS$4,AG$4,$CB42:$JS42)</f>
        <v/>
      </c>
      <c r="AH42" s="55">
        <f>SUMIF($CB$4:$JS$4,AH$4,$CB42:$JS42)</f>
        <v/>
      </c>
      <c r="AI42" s="55">
        <f>SUMIF($CB$4:$JS$4,AI$4,$CB42:$JS42)</f>
        <v/>
      </c>
      <c r="AJ42" s="55">
        <f>SUMIF($CB$4:$JS$4,AJ$4,$CB42:$JS42)</f>
        <v/>
      </c>
      <c r="AK42" s="55">
        <f>SUMIF($CB$4:$JS$4,AK$4,$CB42:$JS42)</f>
        <v/>
      </c>
      <c r="AL42" s="55">
        <f>SUMIF($CB$4:$JS$4,AL$4,$CB42:$JS42)</f>
        <v/>
      </c>
      <c r="AM42" s="55">
        <f>SUMIF($CB$4:$JS$4,AM$4,$CB42:$JS42)</f>
        <v/>
      </c>
      <c r="AN42" s="55">
        <f>SUMIF($CB$4:$JS$4,AN$4,$CB42:$JS42)</f>
        <v/>
      </c>
      <c r="AO42" s="55">
        <f>SUMIF($CB$4:$JS$4,AO$4,$CB42:$JS42)</f>
        <v/>
      </c>
      <c r="AP42" s="55">
        <f>SUMIF($CB$4:$JS$4,AP$4,$CB42:$JS42)</f>
        <v/>
      </c>
      <c r="AQ42" s="55">
        <f>SUMIF($CB$4:$JS$4,AQ$4,$CB42:$JS42)</f>
        <v/>
      </c>
      <c r="AR42" s="55">
        <f>SUMIF($CB$4:$JS$4,AR$4,$CB42:$JS42)</f>
        <v/>
      </c>
      <c r="AS42" s="55">
        <f>SUMIF($CB$4:$JS$4,AS$4,$CB42:$JS42)</f>
        <v/>
      </c>
      <c r="AT42" s="55">
        <f>SUMIF($CB$4:$JS$4,AT$4,$CB42:$JS42)</f>
        <v/>
      </c>
      <c r="AU42" s="55">
        <f>SUMIF($CB$4:$JS$4,AU$4,$CB42:$JS42)</f>
        <v/>
      </c>
      <c r="AV42" s="55">
        <f>SUMIF($CB$4:$JS$4,AV$4,$CB42:$JS42)</f>
        <v/>
      </c>
      <c r="AW42" s="55">
        <f>SUMIF($CB$4:$JS$4,AW$4,$CB42:$JS42)</f>
        <v/>
      </c>
      <c r="AX42" s="55">
        <f>SUMIF($CB$4:$JS$4,AX$4,$CB42:$JS42)</f>
        <v/>
      </c>
      <c r="AY42" s="55">
        <f>SUMIF($CB$4:$JS$4,AY$4,$CB42:$JS42)</f>
        <v/>
      </c>
      <c r="AZ42" s="55">
        <f>SUMIF($CB$4:$JS$4,AZ$4,$CB42:$JS42)</f>
        <v/>
      </c>
      <c r="BA42" s="55">
        <f>SUMIF($CB$4:$JS$4,BA$4,$CB42:$JS42)</f>
        <v/>
      </c>
      <c r="BB42" s="55">
        <f>SUMIF($CB$4:$JS$4,BB$4,$CB42:$JS42)</f>
        <v/>
      </c>
      <c r="BC42" s="55">
        <f>SUMIF($CB$4:$JS$4,BC$4,$CB42:$JS42)</f>
        <v/>
      </c>
      <c r="BD42" s="55">
        <f>SUMIF($CB$4:$JS$4,BD$4,$CB42:$JS42)</f>
        <v/>
      </c>
      <c r="BE42" s="55">
        <f>SUMIF($CB$4:$JS$4,BE$4,$CB42:$JS42)</f>
        <v/>
      </c>
      <c r="BF42" s="55">
        <f>SUMIF($CB$4:$JS$4,BF$4,$CB42:$JS42)</f>
        <v/>
      </c>
      <c r="BG42" s="55">
        <f>SUMIF($CB$4:$JS$4,BG$4,$CB42:$JS42)</f>
        <v/>
      </c>
      <c r="BH42" s="55">
        <f>SUMIF($CB$4:$JS$4,BH$4,$CB42:$JS42)</f>
        <v/>
      </c>
      <c r="BI42" s="55">
        <f>SUMIF($CB$4:$JS$4,BI$4,$CB42:$JS42)</f>
        <v/>
      </c>
      <c r="BJ42" s="55">
        <f>SUMIF($CB$4:$JS$4,BJ$4,$CB42:$JS42)</f>
        <v/>
      </c>
      <c r="BK42" s="55">
        <f>SUMIF($CB$4:$JS$4,BK$4,$CB42:$JS42)</f>
        <v/>
      </c>
      <c r="BL42" s="55">
        <f>SUMIF($CB$4:$JS$4,BL$4,$CB42:$JS42)</f>
        <v/>
      </c>
      <c r="BM42" s="55">
        <f>SUMIF($CB$4:$JS$4,BM$4,$CB42:$JS42)</f>
        <v/>
      </c>
      <c r="BN42" s="55">
        <f>SUMIF($CB$4:$JS$4,BN$4,$CB42:$JS42)</f>
        <v/>
      </c>
      <c r="BO42" s="55">
        <f>SUMIF($CB$4:$JS$4,BO$4,$CB42:$JS42)</f>
        <v/>
      </c>
      <c r="BP42" s="55">
        <f>SUMIF($CB$4:$JS$4,BP$4,$CB42:$JS42)</f>
        <v/>
      </c>
      <c r="BQ42" s="55">
        <f>SUMIF($CB$4:$JS$4,BQ$4,$CB42:$JS42)</f>
        <v/>
      </c>
      <c r="BR42" s="55">
        <f>SUMIF($CB$4:$JS$4,BR$4,$CB42:$JS42)</f>
        <v/>
      </c>
      <c r="BS42" s="55">
        <f>SUMIF($CB$4:$JS$4,BS$4,$CB42:$JS42)</f>
        <v/>
      </c>
      <c r="BT42" s="55">
        <f>SUMIF($CB$4:$JS$4,BT$4,$CB42:$JS42)</f>
        <v/>
      </c>
      <c r="BU42" s="55">
        <f>SUMIF($CB$4:$JS$4,BU$4,$CB42:$JS42)</f>
        <v/>
      </c>
      <c r="BV42" s="55">
        <f>SUMIF($CB$4:$JS$4,BV$4,$CB42:$JS42)</f>
        <v/>
      </c>
      <c r="BW42" s="55">
        <f>SUMIF($CB$4:$JS$4,BW$4,$CB42:$JS42)</f>
        <v/>
      </c>
      <c r="BX42" s="55">
        <f>SUMIF($CB$4:$JS$4,"&gt;"&amp;'VALOR POR PL'!$P$8,$CB42:$JS42)</f>
        <v/>
      </c>
      <c r="BY42" s="55">
        <f>SUM($CB42:$JS42)</f>
        <v/>
      </c>
      <c r="BZ42" s="50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7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7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inlineStr">
        <is>
          <t>DEDUÇÕES DA RECEITA</t>
        </is>
      </c>
    </row>
    <row r="56">
      <c r="A56" s="60" t="inlineStr">
        <is>
          <t>MAIS COPY GRAFICA RAPIDA E COPIADORA LTDA</t>
        </is>
      </c>
    </row>
    <row r="57">
      <c r="A57" s="60" t="inlineStr">
        <is>
          <t>EMPRESARIAL TRANSPORTES E LOGISTICA ES LTDA</t>
        </is>
      </c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/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HISTORICOS'!D5)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PL'!F11</f>
        <v/>
      </c>
      <c r="K5" s="61">
        <f>'VALOR POR PL'!G11</f>
        <v/>
      </c>
      <c r="L5" s="61">
        <f>'DADOS HISTORICOS'!$BZ$5</f>
        <v/>
      </c>
      <c r="M5" s="128">
        <f>'CP RESUMO'!D5</f>
        <v/>
      </c>
      <c r="N5" s="129" t="n">
        <v>0</v>
      </c>
      <c r="O5" s="12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HISTORICOS'!E5)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PL'!H11</f>
        <v/>
      </c>
      <c r="L6" s="50">
        <f>C6/IF(B6&lt;='VALOR POR PL'!$P$5,IFERROR(INDEX('"INCC-FGV"'!$B$2:$B$800,MATCH(B6,'"INCC-FGV"'!$A$2:$A$800,0)),$K$2),$K$2)</f>
        <v/>
      </c>
      <c r="M6" s="128">
        <f>'CP RESUMO'!E5</f>
        <v/>
      </c>
      <c r="N6" s="129">
        <f>MAX(0,M6-M5)</f>
        <v/>
      </c>
      <c r="O6" s="12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HISTORICOS'!F5)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RESUMO'!F5</f>
        <v/>
      </c>
      <c r="N7" s="129">
        <f>MAX(0,M7-M6)</f>
        <v/>
      </c>
      <c r="O7" s="12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HISTORICOS'!G5)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RESUMO'!G5</f>
        <v/>
      </c>
      <c r="N8" s="129">
        <f>MAX(0,M8-M7)</f>
        <v/>
      </c>
      <c r="O8" s="12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HISTORICOS'!H5)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RESUMO'!H5</f>
        <v/>
      </c>
      <c r="N9" s="129">
        <f>MAX(0,M9-M8)</f>
        <v/>
      </c>
      <c r="O9" s="12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HISTORICOS'!I5)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RESUMO'!I5</f>
        <v/>
      </c>
      <c r="N10" s="129">
        <f>MAX(0,M10-M9)</f>
        <v/>
      </c>
      <c r="O10" s="12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HISTORICOS'!J5)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RESUMO'!J5</f>
        <v/>
      </c>
      <c r="N11" s="129">
        <f>MAX(0,M11-M10)</f>
        <v/>
      </c>
      <c r="O11" s="12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HISTORICOS'!K5)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RESUMO'!K5</f>
        <v/>
      </c>
      <c r="N12" s="129">
        <f>MAX(0,M12-M11)</f>
        <v/>
      </c>
      <c r="O12" s="12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HISTORICOS'!L5)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PL'!I11</f>
        <v/>
      </c>
      <c r="L13" s="50">
        <f>C13/IF(B13&lt;='VALOR POR PL'!$P$5,IFERROR(INDEX('"INCC-FGV"'!$B$2:$B$800,MATCH(B13,'"INCC-FGV"'!$A$2:$A$800,0)),$K$2),$K$2)</f>
        <v/>
      </c>
      <c r="M13" s="128">
        <f>'CP RESUMO'!L5</f>
        <v/>
      </c>
      <c r="N13" s="129">
        <f>MAX(0,M13-M12)</f>
        <v/>
      </c>
      <c r="O13" s="12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HISTORICOS'!M5)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RESUMO'!$D$47:$BW$47,MATCH('VALOR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RESUMO'!M5</f>
        <v/>
      </c>
      <c r="N14" s="129">
        <f>MAX(0,M14-M13)</f>
        <v/>
      </c>
      <c r="O14" s="12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HISTORICOS'!N5)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RESUMO'!N5</f>
        <v/>
      </c>
      <c r="N15" s="129">
        <f>MAX(0,M15-M14)</f>
        <v/>
      </c>
      <c r="O15" s="12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HISTORICOS'!O5)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RESUMO'!O5</f>
        <v/>
      </c>
      <c r="N16" s="129">
        <f>MAX(0,M16-M15)</f>
        <v/>
      </c>
      <c r="O16" s="12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HISTORICOS'!P5)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RESUMO'!P5</f>
        <v/>
      </c>
      <c r="N17" s="129">
        <f>MAX(0,M17-M16)</f>
        <v/>
      </c>
      <c r="O17" s="12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HISTORICOS'!Q5)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RESUMO'!Q5</f>
        <v/>
      </c>
      <c r="N18" s="129">
        <f>MAX(0,M18-M17)</f>
        <v/>
      </c>
      <c r="O18" s="12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HISTORICOS'!R5)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RESUMO'!R5</f>
        <v/>
      </c>
      <c r="N19" s="129">
        <f>MAX(0,M19-M18)</f>
        <v/>
      </c>
      <c r="O19" s="12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HISTORICOS'!S5)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RESUMO'!S5</f>
        <v/>
      </c>
      <c r="N20" s="129">
        <f>MAX(0,M20-M19)</f>
        <v/>
      </c>
      <c r="O20" s="12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HISTORICOS'!T5)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RESUMO'!T5</f>
        <v/>
      </c>
      <c r="N21" s="129">
        <f>MAX(0,M21-M20)</f>
        <v/>
      </c>
      <c r="O21" s="12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HISTORICOS'!U5)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RESUMO'!U5</f>
        <v/>
      </c>
      <c r="N22" s="129">
        <f>MAX(0,M22-M21)</f>
        <v/>
      </c>
      <c r="O22" s="12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HISTORICOS'!V5)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RESUMO'!V5</f>
        <v/>
      </c>
      <c r="N23" s="129">
        <f>MAX(0,M23-M22)</f>
        <v/>
      </c>
      <c r="O23" s="12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HISTORICOS'!W5)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RESUMO'!W5</f>
        <v/>
      </c>
      <c r="N24" s="129">
        <f>MAX(0,M24-M23)</f>
        <v/>
      </c>
      <c r="O24" s="12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HISTORICOS'!X5)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RESUMO'!X5</f>
        <v/>
      </c>
      <c r="N25" s="129">
        <f>MAX(0,M25-M24)</f>
        <v/>
      </c>
      <c r="O25" s="12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HISTORICOS'!Y5)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RESUMO'!Y5</f>
        <v/>
      </c>
      <c r="N26" s="129">
        <f>MAX(0,M26-M25)</f>
        <v/>
      </c>
      <c r="O26" s="12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HISTORICOS'!Z5)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RESUMO'!Z5</f>
        <v/>
      </c>
      <c r="N27" s="129">
        <f>MAX(0,M27-M26)</f>
        <v/>
      </c>
      <c r="O27" s="12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HISTORICOS'!AA5)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RESUMO'!AA5</f>
        <v/>
      </c>
      <c r="N28" s="129">
        <f>MAX(0,M28-M27)</f>
        <v/>
      </c>
      <c r="O28" s="12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HISTORICOS'!AB5)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RESUMO'!AB5</f>
        <v/>
      </c>
      <c r="N29" s="129">
        <f>MAX(0,M29-M28)</f>
        <v/>
      </c>
      <c r="O29" s="12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HISTORICOS'!AC5)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RESUMO'!AC5</f>
        <v/>
      </c>
      <c r="N30" s="129">
        <f>MAX(0,M30-M29)</f>
        <v/>
      </c>
      <c r="O30" s="12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HISTORICOS'!AD5)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RESUMO'!AD5</f>
        <v/>
      </c>
      <c r="N31" s="129">
        <f>MAX(0,M31-M30)</f>
        <v/>
      </c>
      <c r="O31" s="12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HISTORICOS'!AE5)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RESUMO'!AE5</f>
        <v/>
      </c>
      <c r="N32" s="129">
        <f>MAX(0,M32-M31)</f>
        <v/>
      </c>
      <c r="O32" s="12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HISTORICOS'!AF5)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RESUMO'!AF5</f>
        <v/>
      </c>
      <c r="N33" s="129">
        <f>MAX(0,M33-M32)</f>
        <v/>
      </c>
      <c r="O33" s="12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HISTORICOS'!AG5)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RESUMO'!AG5</f>
        <v/>
      </c>
      <c r="N34" s="129">
        <f>MAX(0,M34-M33)</f>
        <v/>
      </c>
      <c r="O34" s="12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HISTORICOS'!AH5)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RESUMO'!AH5</f>
        <v/>
      </c>
      <c r="N35" s="129">
        <f>MAX(0,M35-M34)</f>
        <v/>
      </c>
      <c r="O35" s="12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HISTORICOS'!AI5)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RESUMO'!AI5</f>
        <v/>
      </c>
      <c r="N36" s="129">
        <f>MAX(0,M36-M35)</f>
        <v/>
      </c>
      <c r="O36" s="12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HISTORICOS'!AJ5)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RESUMO'!AJ5</f>
        <v/>
      </c>
      <c r="N37" s="129">
        <f>MAX(0,M37-M36)</f>
        <v/>
      </c>
      <c r="O37" s="12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HISTORICOS'!AK5)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RESUMO'!AK5</f>
        <v/>
      </c>
      <c r="N38" s="129">
        <f>MAX(0,M38-M37)</f>
        <v/>
      </c>
      <c r="O38" s="12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HISTORICOS'!AL5)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RESUMO'!AL5</f>
        <v/>
      </c>
      <c r="N39" s="129">
        <f>MAX(0,M39-M38)</f>
        <v/>
      </c>
      <c r="O39" s="12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HISTORICOS'!AM5)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RESUMO'!AM5</f>
        <v/>
      </c>
      <c r="N40" s="129">
        <f>MAX(0,M40-M39)</f>
        <v/>
      </c>
      <c r="O40" s="12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HISTORICOS'!AN5)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RESUMO'!AN5</f>
        <v/>
      </c>
      <c r="N41" s="129">
        <f>MAX(0,M41-M40)</f>
        <v/>
      </c>
      <c r="O41" s="12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HISTORICOS'!AO5)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RESUMO'!AO5</f>
        <v/>
      </c>
      <c r="N42" s="129">
        <f>MAX(0,M42-M41)</f>
        <v/>
      </c>
      <c r="O42" s="12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HISTORICOS'!AP5)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RESUMO'!AP5</f>
        <v/>
      </c>
      <c r="N43" s="129">
        <f>MAX(0,M43-M42)</f>
        <v/>
      </c>
      <c r="O43" s="12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HISTORICOS'!AQ5)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RESUMO'!AQ5</f>
        <v/>
      </c>
      <c r="N44" s="129">
        <f>MAX(0,M44-M43)</f>
        <v/>
      </c>
      <c r="O44" s="12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HISTORICOS'!AR5)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RESUMO'!AR5</f>
        <v/>
      </c>
      <c r="N45" s="129">
        <f>MAX(0,M45-M44)</f>
        <v/>
      </c>
      <c r="O45" s="12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HISTORICOS'!AS5)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RESUMO'!AS5</f>
        <v/>
      </c>
      <c r="N46" s="129">
        <f>MAX(0,M46-M45)</f>
        <v/>
      </c>
      <c r="O46" s="12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HISTORICOS'!AT5)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RESUMO'!AT5</f>
        <v/>
      </c>
      <c r="N47" s="129">
        <f>MAX(0,M47-M46)</f>
        <v/>
      </c>
      <c r="O47" s="12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HISTORICOS'!AU5)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RESUMO'!AU5</f>
        <v/>
      </c>
      <c r="N48" s="129">
        <f>MAX(0,M48-M47)</f>
        <v/>
      </c>
      <c r="O48" s="12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HISTORICOS'!AV5)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RESUMO'!AV5</f>
        <v/>
      </c>
      <c r="N49" s="129">
        <f>MAX(0,M49-M48)</f>
        <v/>
      </c>
      <c r="O49" s="12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HISTORICOS'!AW5)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RESUMO'!AW5</f>
        <v/>
      </c>
      <c r="N50" s="129">
        <f>MAX(0,M50-M49)</f>
        <v/>
      </c>
      <c r="O50" s="12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HISTORICOS'!AX5)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RESUMO'!AX5</f>
        <v/>
      </c>
      <c r="N51" s="129">
        <f>MAX(0,M51-M50)</f>
        <v/>
      </c>
      <c r="O51" s="12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HISTORICOS'!AY5)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RESUMO'!AY5</f>
        <v/>
      </c>
      <c r="N52" s="129">
        <f>MAX(0,M52-M51)</f>
        <v/>
      </c>
      <c r="O52" s="12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HISTORICOS'!AZ5)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RESUMO'!AZ5</f>
        <v/>
      </c>
      <c r="N53" s="129">
        <f>MAX(0,M53-M52)</f>
        <v/>
      </c>
      <c r="O53" s="12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HISTORICOS'!BA5)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RESUMO'!BA5</f>
        <v/>
      </c>
      <c r="N54" s="129">
        <f>MAX(0,M54-M53)</f>
        <v/>
      </c>
      <c r="O54" s="12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HISTORICOS'!BB5)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RESUMO'!BB5</f>
        <v/>
      </c>
      <c r="N55" s="129">
        <f>MAX(0,M55-M54)</f>
        <v/>
      </c>
      <c r="O55" s="12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HISTORICOS'!BC5)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RESUMO'!BC5</f>
        <v/>
      </c>
      <c r="N56" s="129">
        <f>MAX(0,M56-M55)</f>
        <v/>
      </c>
      <c r="O56" s="12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HISTORICOS'!BD5)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RESUMO'!BD5</f>
        <v/>
      </c>
      <c r="N57" s="129">
        <f>MAX(0,M57-M56)</f>
        <v/>
      </c>
      <c r="O57" s="12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HISTORICOS'!BE5)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RESUMO'!BE5</f>
        <v/>
      </c>
      <c r="N58" s="129">
        <f>MAX(0,M58-M57)</f>
        <v/>
      </c>
      <c r="O58" s="12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HISTORICOS'!BF5)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RESUMO'!BF5</f>
        <v/>
      </c>
      <c r="N59" s="129">
        <f>MAX(0,M59-M58)</f>
        <v/>
      </c>
      <c r="O59" s="12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HISTORICOS'!BG5)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RESUMO'!BG5</f>
        <v/>
      </c>
      <c r="N60" s="129">
        <f>MAX(0,M60-M59)</f>
        <v/>
      </c>
      <c r="O60" s="12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HISTORICOS'!BH5)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RESUMO'!BH5</f>
        <v/>
      </c>
      <c r="N61" s="129">
        <f>MAX(0,M61-M60)</f>
        <v/>
      </c>
      <c r="O61" s="12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HISTORICOS'!BI5)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RESUMO'!BI5</f>
        <v/>
      </c>
      <c r="N62" s="129">
        <f>MAX(0,M62-M61)</f>
        <v/>
      </c>
      <c r="O62" s="12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HISTORICOS'!BJ5)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RESUMO'!BJ5</f>
        <v/>
      </c>
      <c r="N63" s="129">
        <f>MAX(0,M63-M62)</f>
        <v/>
      </c>
      <c r="O63" s="12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HISTORICOS'!BK5)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RESUMO'!BK5</f>
        <v/>
      </c>
      <c r="N64" s="129">
        <f>MAX(0,M64-M63)</f>
        <v/>
      </c>
      <c r="O64" s="12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HISTORICOS'!BL5)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RESUMO'!BL5</f>
        <v/>
      </c>
      <c r="N65" s="129">
        <f>MAX(0,M65-M64)</f>
        <v/>
      </c>
      <c r="O65" s="12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HISTORICOS'!BM5)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RESUMO'!BM5</f>
        <v/>
      </c>
      <c r="N66" s="129">
        <f>MAX(0,M66-M65)</f>
        <v/>
      </c>
      <c r="O66" s="12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HISTORICOS'!BN5)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RESUMO'!BN5</f>
        <v/>
      </c>
      <c r="N67" s="129">
        <f>MAX(0,M67-M66)</f>
        <v/>
      </c>
      <c r="O67" s="12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HISTORICOS'!BO5)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RESUMO'!BO5</f>
        <v/>
      </c>
      <c r="N68" s="129">
        <f>MAX(0,M68-M67)</f>
        <v/>
      </c>
      <c r="O68" s="12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HISTORICOS'!BP5)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RESUMO'!BP5</f>
        <v/>
      </c>
      <c r="N69" s="129">
        <f>MAX(0,M69-M68)</f>
        <v/>
      </c>
      <c r="O69" s="12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HISTORICOS'!BQ5)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RESUMO'!BQ5</f>
        <v/>
      </c>
      <c r="N70" s="129">
        <f>MAX(0,M70-M69)</f>
        <v/>
      </c>
      <c r="O70" s="12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HISTORICOS'!BR5)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RESUMO'!BR5</f>
        <v/>
      </c>
      <c r="N71" s="129">
        <f>MAX(0,M71-M70)</f>
        <v/>
      </c>
      <c r="O71" s="12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HISTORICOS'!BS5)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RESUMO'!BS5</f>
        <v/>
      </c>
      <c r="N72" s="129">
        <f>MAX(0,M72-M71)</f>
        <v/>
      </c>
      <c r="O72" s="12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HISTORICOS'!BT5)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RESUMO'!BT5</f>
        <v/>
      </c>
      <c r="N73" s="129">
        <f>MAX(0,M73-M72)</f>
        <v/>
      </c>
      <c r="O73" s="12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HISTORICOS'!BU5)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RESUMO'!BU5</f>
        <v/>
      </c>
      <c r="N74" s="129">
        <f>MAX(0,M74-M73)</f>
        <v/>
      </c>
      <c r="O74" s="12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HISTORICOS'!BV5)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RESUMO'!BV5</f>
        <v/>
      </c>
      <c r="N75" s="129">
        <f>MAX(0,M75-M74)</f>
        <v/>
      </c>
      <c r="O75" s="12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HISTORICOS'!BW5)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RESUMO'!BW5</f>
        <v/>
      </c>
      <c r="N76" s="129">
        <f>MAX(0,M76-M75)</f>
        <v/>
      </c>
      <c r="O76" s="12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HISTORICOS'!D42)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PL'!F48</f>
        <v/>
      </c>
      <c r="K5" s="61">
        <f>'VALOR POR PL'!G48</f>
        <v/>
      </c>
      <c r="L5" s="61">
        <f>'DADOS HISTORICOS'!$BZ$42</f>
        <v/>
      </c>
      <c r="M5" s="128">
        <f>'CP RESUMO'!D42</f>
        <v/>
      </c>
      <c r="N5" s="129" t="n">
        <v>0</v>
      </c>
      <c r="O5" s="12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HISTORICOS'!E42)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PL'!H48</f>
        <v/>
      </c>
      <c r="L6" s="50">
        <f>C6/IF(B6&lt;='VALOR POR PL'!$P$5,IFERROR(INDEX('"INCC-FGV"'!$B$2:$B$800,MATCH(B6,'"INCC-FGV"'!$A$2:$A$800,0)),$K$2),$K$2)</f>
        <v/>
      </c>
      <c r="M6" s="128">
        <f>'CP RESUMO'!E42</f>
        <v/>
      </c>
      <c r="N6" s="129">
        <f>MAX(0,M6-M5)</f>
        <v/>
      </c>
      <c r="O6" s="12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HISTORICOS'!F42)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RESUMO'!F42</f>
        <v/>
      </c>
      <c r="N7" s="129">
        <f>MAX(0,M7-M6)</f>
        <v/>
      </c>
      <c r="O7" s="12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HISTORICOS'!G42)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RESUMO'!G42</f>
        <v/>
      </c>
      <c r="N8" s="129">
        <f>MAX(0,M8-M7)</f>
        <v/>
      </c>
      <c r="O8" s="12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HISTORICOS'!H42)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RESUMO'!H42</f>
        <v/>
      </c>
      <c r="N9" s="129">
        <f>MAX(0,M9-M8)</f>
        <v/>
      </c>
      <c r="O9" s="12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HISTORICOS'!I42)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RESUMO'!I42</f>
        <v/>
      </c>
      <c r="N10" s="129">
        <f>MAX(0,M10-M9)</f>
        <v/>
      </c>
      <c r="O10" s="12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HISTORICOS'!J42)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RESUMO'!J42</f>
        <v/>
      </c>
      <c r="N11" s="129">
        <f>MAX(0,M11-M10)</f>
        <v/>
      </c>
      <c r="O11" s="12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HISTORICOS'!K42)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RESUMO'!K42</f>
        <v/>
      </c>
      <c r="N12" s="129">
        <f>MAX(0,M12-M11)</f>
        <v/>
      </c>
      <c r="O12" s="12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HISTORICOS'!L42)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PL'!I48</f>
        <v/>
      </c>
      <c r="L13" s="50">
        <f>C13/IF(B13&lt;='VALOR POR PL'!$P$5,IFERROR(INDEX('"INCC-FGV"'!$B$2:$B$800,MATCH(B13,'"INCC-FGV"'!$A$2:$A$800,0)),$K$2),$K$2)</f>
        <v/>
      </c>
      <c r="M13" s="128">
        <f>'CP RESUMO'!L42</f>
        <v/>
      </c>
      <c r="N13" s="129">
        <f>MAX(0,M13-M12)</f>
        <v/>
      </c>
      <c r="O13" s="12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HISTORICOS'!M42)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RESUMO'!$D$84:$BW$84,MATCH('VALOR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RESUMO'!M42</f>
        <v/>
      </c>
      <c r="N14" s="129">
        <f>MAX(0,M14-M13)</f>
        <v/>
      </c>
      <c r="O14" s="12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HISTORICOS'!N42)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RESUMO'!N42</f>
        <v/>
      </c>
      <c r="N15" s="129">
        <f>MAX(0,M15-M14)</f>
        <v/>
      </c>
      <c r="O15" s="12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HISTORICOS'!O42)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RESUMO'!O42</f>
        <v/>
      </c>
      <c r="N16" s="129">
        <f>MAX(0,M16-M15)</f>
        <v/>
      </c>
      <c r="O16" s="12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HISTORICOS'!P42)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RESUMO'!P42</f>
        <v/>
      </c>
      <c r="N17" s="129">
        <f>MAX(0,M17-M16)</f>
        <v/>
      </c>
      <c r="O17" s="12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HISTORICOS'!Q42)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RESUMO'!Q42</f>
        <v/>
      </c>
      <c r="N18" s="129">
        <f>MAX(0,M18-M17)</f>
        <v/>
      </c>
      <c r="O18" s="12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HISTORICOS'!R42)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RESUMO'!R42</f>
        <v/>
      </c>
      <c r="N19" s="129">
        <f>MAX(0,M19-M18)</f>
        <v/>
      </c>
      <c r="O19" s="12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HISTORICOS'!S42)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RESUMO'!S42</f>
        <v/>
      </c>
      <c r="N20" s="129">
        <f>MAX(0,M20-M19)</f>
        <v/>
      </c>
      <c r="O20" s="12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HISTORICOS'!T42)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RESUMO'!T42</f>
        <v/>
      </c>
      <c r="N21" s="129">
        <f>MAX(0,M21-M20)</f>
        <v/>
      </c>
      <c r="O21" s="12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HISTORICOS'!U42)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RESUMO'!U42</f>
        <v/>
      </c>
      <c r="N22" s="129">
        <f>MAX(0,M22-M21)</f>
        <v/>
      </c>
      <c r="O22" s="12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HISTORICOS'!V42)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RESUMO'!V42</f>
        <v/>
      </c>
      <c r="N23" s="129">
        <f>MAX(0,M23-M22)</f>
        <v/>
      </c>
      <c r="O23" s="12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HISTORICOS'!W42)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inlineStr">
        <is>
          <t>Somente o incorrido no ERP: a meta em INCC (VALOR POR PL!H48) é o próprio incorrido em INCC, sem previsão futura.</t>
        </is>
      </c>
      <c r="L24" s="50">
        <f>C24/IF(B24&lt;='VALOR POR PL'!$P$5,IFERROR(INDEX('"INCC-FGV"'!$B$2:$B$800,MATCH(B24,'"INCC-FGV"'!$A$2:$A$800,0)),$K$2),$K$2)</f>
        <v/>
      </c>
      <c r="M24" s="128">
        <f>'CP RESUMO'!W42</f>
        <v/>
      </c>
      <c r="N24" s="129">
        <f>MAX(0,M24-M23)</f>
        <v/>
      </c>
      <c r="O24" s="12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HISTORICOS'!X42)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RESUMO'!X42</f>
        <v/>
      </c>
      <c r="N25" s="129">
        <f>MAX(0,M25-M24)</f>
        <v/>
      </c>
      <c r="O25" s="12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HISTORICOS'!Y42)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RESUMO'!Y42</f>
        <v/>
      </c>
      <c r="N26" s="129">
        <f>MAX(0,M26-M25)</f>
        <v/>
      </c>
      <c r="O26" s="12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HISTORICOS'!Z42)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RESUMO'!Z42</f>
        <v/>
      </c>
      <c r="N27" s="129">
        <f>MAX(0,M27-M26)</f>
        <v/>
      </c>
      <c r="O27" s="12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HISTORICOS'!AA42)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RESUMO'!AA42</f>
        <v/>
      </c>
      <c r="N28" s="129">
        <f>MAX(0,M28-M27)</f>
        <v/>
      </c>
      <c r="O28" s="12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HISTORICOS'!AB42)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RESUMO'!AB42</f>
        <v/>
      </c>
      <c r="N29" s="129">
        <f>MAX(0,M29-M28)</f>
        <v/>
      </c>
      <c r="O29" s="12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HISTORICOS'!AC42)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RESUMO'!AC42</f>
        <v/>
      </c>
      <c r="N30" s="129">
        <f>MAX(0,M30-M29)</f>
        <v/>
      </c>
      <c r="O30" s="12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HISTORICOS'!AD42)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RESUMO'!AD42</f>
        <v/>
      </c>
      <c r="N31" s="129">
        <f>MAX(0,M31-M30)</f>
        <v/>
      </c>
      <c r="O31" s="12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HISTORICOS'!AE42)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RESUMO'!AE42</f>
        <v/>
      </c>
      <c r="N32" s="129">
        <f>MAX(0,M32-M31)</f>
        <v/>
      </c>
      <c r="O32" s="12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HISTORICOS'!AF42)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RESUMO'!AF42</f>
        <v/>
      </c>
      <c r="N33" s="129">
        <f>MAX(0,M33-M32)</f>
        <v/>
      </c>
      <c r="O33" s="12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HISTORICOS'!AG42)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RESUMO'!AG42</f>
        <v/>
      </c>
      <c r="N34" s="129">
        <f>MAX(0,M34-M33)</f>
        <v/>
      </c>
      <c r="O34" s="12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HISTORICOS'!AH42)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RESUMO'!AH42</f>
        <v/>
      </c>
      <c r="N35" s="129">
        <f>MAX(0,M35-M34)</f>
        <v/>
      </c>
      <c r="O35" s="12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HISTORICOS'!AI42)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RESUMO'!AI42</f>
        <v/>
      </c>
      <c r="N36" s="129">
        <f>MAX(0,M36-M35)</f>
        <v/>
      </c>
      <c r="O36" s="12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HISTORICOS'!AJ42)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RESUMO'!AJ42</f>
        <v/>
      </c>
      <c r="N37" s="129">
        <f>MAX(0,M37-M36)</f>
        <v/>
      </c>
      <c r="O37" s="12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HISTORICOS'!AK42)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RESUMO'!AK42</f>
        <v/>
      </c>
      <c r="N38" s="129">
        <f>MAX(0,M38-M37)</f>
        <v/>
      </c>
      <c r="O38" s="12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HISTORICOS'!AL42)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RESUMO'!AL42</f>
        <v/>
      </c>
      <c r="N39" s="129">
        <f>MAX(0,M39-M38)</f>
        <v/>
      </c>
      <c r="O39" s="12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HISTORICOS'!AM42)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RESUMO'!AM42</f>
        <v/>
      </c>
      <c r="N40" s="129">
        <f>MAX(0,M40-M39)</f>
        <v/>
      </c>
      <c r="O40" s="12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HISTORICOS'!AN42)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RESUMO'!AN42</f>
        <v/>
      </c>
      <c r="N41" s="129">
        <f>MAX(0,M41-M40)</f>
        <v/>
      </c>
      <c r="O41" s="12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HISTORICOS'!AO42)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RESUMO'!AO42</f>
        <v/>
      </c>
      <c r="N42" s="129">
        <f>MAX(0,M42-M41)</f>
        <v/>
      </c>
      <c r="O42" s="12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HISTORICOS'!AP42)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RESUMO'!AP42</f>
        <v/>
      </c>
      <c r="N43" s="129">
        <f>MAX(0,M43-M42)</f>
        <v/>
      </c>
      <c r="O43" s="12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HISTORICOS'!AQ42)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RESUMO'!AQ42</f>
        <v/>
      </c>
      <c r="N44" s="129">
        <f>MAX(0,M44-M43)</f>
        <v/>
      </c>
      <c r="O44" s="12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HISTORICOS'!AR42)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RESUMO'!AR42</f>
        <v/>
      </c>
      <c r="N45" s="129">
        <f>MAX(0,M45-M44)</f>
        <v/>
      </c>
      <c r="O45" s="12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HISTORICOS'!AS42)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RESUMO'!AS42</f>
        <v/>
      </c>
      <c r="N46" s="129">
        <f>MAX(0,M46-M45)</f>
        <v/>
      </c>
      <c r="O46" s="12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HISTORICOS'!AT42)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RESUMO'!AT42</f>
        <v/>
      </c>
      <c r="N47" s="129">
        <f>MAX(0,M47-M46)</f>
        <v/>
      </c>
      <c r="O47" s="12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HISTORICOS'!AU42)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RESUMO'!AU42</f>
        <v/>
      </c>
      <c r="N48" s="129">
        <f>MAX(0,M48-M47)</f>
        <v/>
      </c>
      <c r="O48" s="12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HISTORICOS'!AV42)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RESUMO'!AV42</f>
        <v/>
      </c>
      <c r="N49" s="129">
        <f>MAX(0,M49-M48)</f>
        <v/>
      </c>
      <c r="O49" s="12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HISTORICOS'!AW42)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RESUMO'!AW42</f>
        <v/>
      </c>
      <c r="N50" s="129">
        <f>MAX(0,M50-M49)</f>
        <v/>
      </c>
      <c r="O50" s="12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HISTORICOS'!AX42)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RESUMO'!AX42</f>
        <v/>
      </c>
      <c r="N51" s="129">
        <f>MAX(0,M51-M50)</f>
        <v/>
      </c>
      <c r="O51" s="12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HISTORICOS'!AY42)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RESUMO'!AY42</f>
        <v/>
      </c>
      <c r="N52" s="129">
        <f>MAX(0,M52-M51)</f>
        <v/>
      </c>
      <c r="O52" s="12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HISTORICOS'!AZ42)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RESUMO'!AZ42</f>
        <v/>
      </c>
      <c r="N53" s="129">
        <f>MAX(0,M53-M52)</f>
        <v/>
      </c>
      <c r="O53" s="12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HISTORICOS'!BA42)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RESUMO'!BA42</f>
        <v/>
      </c>
      <c r="N54" s="129">
        <f>MAX(0,M54-M53)</f>
        <v/>
      </c>
      <c r="O54" s="12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HISTORICOS'!BB42)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RESUMO'!BB42</f>
        <v/>
      </c>
      <c r="N55" s="129">
        <f>MAX(0,M55-M54)</f>
        <v/>
      </c>
      <c r="O55" s="12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HISTORICOS'!BC42)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RESUMO'!BC42</f>
        <v/>
      </c>
      <c r="N56" s="129">
        <f>MAX(0,M56-M55)</f>
        <v/>
      </c>
      <c r="O56" s="12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HISTORICOS'!BD42)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RESUMO'!BD42</f>
        <v/>
      </c>
      <c r="N57" s="129">
        <f>MAX(0,M57-M56)</f>
        <v/>
      </c>
      <c r="O57" s="12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HISTORICOS'!BE42)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RESUMO'!BE42</f>
        <v/>
      </c>
      <c r="N58" s="129">
        <f>MAX(0,M58-M57)</f>
        <v/>
      </c>
      <c r="O58" s="12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HISTORICOS'!BF42)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RESUMO'!BF42</f>
        <v/>
      </c>
      <c r="N59" s="129">
        <f>MAX(0,M59-M58)</f>
        <v/>
      </c>
      <c r="O59" s="12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HISTORICOS'!BG42)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RESUMO'!BG42</f>
        <v/>
      </c>
      <c r="N60" s="129">
        <f>MAX(0,M60-M59)</f>
        <v/>
      </c>
      <c r="O60" s="12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HISTORICOS'!BH42)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RESUMO'!BH42</f>
        <v/>
      </c>
      <c r="N61" s="129">
        <f>MAX(0,M61-M60)</f>
        <v/>
      </c>
      <c r="O61" s="12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HISTORICOS'!BI42)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RESUMO'!BI42</f>
        <v/>
      </c>
      <c r="N62" s="129">
        <f>MAX(0,M62-M61)</f>
        <v/>
      </c>
      <c r="O62" s="12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HISTORICOS'!BJ42)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RESUMO'!BJ42</f>
        <v/>
      </c>
      <c r="N63" s="129">
        <f>MAX(0,M63-M62)</f>
        <v/>
      </c>
      <c r="O63" s="12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HISTORICOS'!BK42)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RESUMO'!BK42</f>
        <v/>
      </c>
      <c r="N64" s="129">
        <f>MAX(0,M64-M63)</f>
        <v/>
      </c>
      <c r="O64" s="12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HISTORICOS'!BL42)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RESUMO'!BL42</f>
        <v/>
      </c>
      <c r="N65" s="129">
        <f>MAX(0,M65-M64)</f>
        <v/>
      </c>
      <c r="O65" s="12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HISTORICOS'!BM42)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RESUMO'!BM42</f>
        <v/>
      </c>
      <c r="N66" s="129">
        <f>MAX(0,M66-M65)</f>
        <v/>
      </c>
      <c r="O66" s="12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HISTORICOS'!BN42)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RESUMO'!BN42</f>
        <v/>
      </c>
      <c r="N67" s="129">
        <f>MAX(0,M67-M66)</f>
        <v/>
      </c>
      <c r="O67" s="12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HISTORICOS'!BO42)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RESUMO'!BO42</f>
        <v/>
      </c>
      <c r="N68" s="129">
        <f>MAX(0,M68-M67)</f>
        <v/>
      </c>
      <c r="O68" s="12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HISTORICOS'!BP42)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RESUMO'!BP42</f>
        <v/>
      </c>
      <c r="N69" s="129">
        <f>MAX(0,M69-M68)</f>
        <v/>
      </c>
      <c r="O69" s="12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HISTORICOS'!BQ42)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RESUMO'!BQ42</f>
        <v/>
      </c>
      <c r="N70" s="129">
        <f>MAX(0,M70-M69)</f>
        <v/>
      </c>
      <c r="O70" s="12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HISTORICOS'!BR42)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RESUMO'!BR42</f>
        <v/>
      </c>
      <c r="N71" s="129">
        <f>MAX(0,M71-M70)</f>
        <v/>
      </c>
      <c r="O71" s="12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HISTORICOS'!BS42)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RESUMO'!BS42</f>
        <v/>
      </c>
      <c r="N72" s="129">
        <f>MAX(0,M72-M71)</f>
        <v/>
      </c>
      <c r="O72" s="12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HISTORICOS'!BT42)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RESUMO'!BT42</f>
        <v/>
      </c>
      <c r="N73" s="129">
        <f>MAX(0,M73-M72)</f>
        <v/>
      </c>
      <c r="O73" s="12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HISTORICOS'!BU42)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RESUMO'!BU42</f>
        <v/>
      </c>
      <c r="N74" s="129">
        <f>MAX(0,M74-M73)</f>
        <v/>
      </c>
      <c r="O74" s="12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HISTORICOS'!BV42)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RESUMO'!BV42</f>
        <v/>
      </c>
      <c r="N75" s="129">
        <f>MAX(0,M75-M74)</f>
        <v/>
      </c>
      <c r="O75" s="12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HISTORICOS'!BW42)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RESUMO'!BW42</f>
        <v/>
      </c>
      <c r="N76" s="129">
        <f>MAX(0,M76-M75)</f>
        <v/>
      </c>
      <c r="O76" s="12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HISTORICOS'!D6)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PL'!F12</f>
        <v/>
      </c>
      <c r="K5" s="61">
        <f>'VALOR POR PL'!G12</f>
        <v/>
      </c>
      <c r="L5" s="61">
        <f>'DADOS HISTORICOS'!$BZ$6</f>
        <v/>
      </c>
      <c r="M5" s="128">
        <f>'CP RESUMO'!D6</f>
        <v/>
      </c>
      <c r="N5" s="129" t="n">
        <v>0</v>
      </c>
      <c r="O5" s="12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HISTORICOS'!E6)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PL'!H12</f>
        <v/>
      </c>
      <c r="L6" s="50">
        <f>C6/IF(B6&lt;='VALOR POR PL'!$P$5,IFERROR(INDEX('"INCC-FGV"'!$B$2:$B$800,MATCH(B6,'"INCC-FGV"'!$A$2:$A$800,0)),$K$2),$K$2)</f>
        <v/>
      </c>
      <c r="M6" s="128">
        <f>'CP RESUMO'!E6</f>
        <v/>
      </c>
      <c r="N6" s="129">
        <f>MAX(0,M6-M5)</f>
        <v/>
      </c>
      <c r="O6" s="12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HISTORICOS'!F6)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RESUMO'!F6</f>
        <v/>
      </c>
      <c r="N7" s="129">
        <f>MAX(0,M7-M6)</f>
        <v/>
      </c>
      <c r="O7" s="12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HISTORICOS'!G6)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RESUMO'!G6</f>
        <v/>
      </c>
      <c r="N8" s="129">
        <f>MAX(0,M8-M7)</f>
        <v/>
      </c>
      <c r="O8" s="12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HISTORICOS'!H6)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RESUMO'!H6</f>
        <v/>
      </c>
      <c r="N9" s="129">
        <f>MAX(0,M9-M8)</f>
        <v/>
      </c>
      <c r="O9" s="12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HISTORICOS'!I6)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RESUMO'!I6</f>
        <v/>
      </c>
      <c r="N10" s="129">
        <f>MAX(0,M10-M9)</f>
        <v/>
      </c>
      <c r="O10" s="12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HISTORICOS'!J6)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RESUMO'!J6</f>
        <v/>
      </c>
      <c r="N11" s="129">
        <f>MAX(0,M11-M10)</f>
        <v/>
      </c>
      <c r="O11" s="12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HISTORICOS'!K6)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RESUMO'!K6</f>
        <v/>
      </c>
      <c r="N12" s="129">
        <f>MAX(0,M12-M11)</f>
        <v/>
      </c>
      <c r="O12" s="12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HISTORICOS'!L6)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PL'!I12</f>
        <v/>
      </c>
      <c r="L13" s="50">
        <f>C13/IF(B13&lt;='VALOR POR PL'!$P$5,IFERROR(INDEX('"INCC-FGV"'!$B$2:$B$800,MATCH(B13,'"INCC-FGV"'!$A$2:$A$800,0)),$K$2),$K$2)</f>
        <v/>
      </c>
      <c r="M13" s="128">
        <f>'CP RESUMO'!L6</f>
        <v/>
      </c>
      <c r="N13" s="129">
        <f>MAX(0,M13-M12)</f>
        <v/>
      </c>
      <c r="O13" s="12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HISTORICOS'!M6)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RESUMO'!$D$48:$BW$48,MATCH('VALOR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RESUMO'!M6</f>
        <v/>
      </c>
      <c r="N14" s="129">
        <f>MAX(0,M14-M13)</f>
        <v/>
      </c>
      <c r="O14" s="12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HISTORICOS'!N6)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RESUMO'!N6</f>
        <v/>
      </c>
      <c r="N15" s="129">
        <f>MAX(0,M15-M14)</f>
        <v/>
      </c>
      <c r="O15" s="12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HISTORICOS'!O6)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RESUMO'!O6</f>
        <v/>
      </c>
      <c r="N16" s="129">
        <f>MAX(0,M16-M15)</f>
        <v/>
      </c>
      <c r="O16" s="12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HISTORICOS'!P6)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RESUMO'!P6</f>
        <v/>
      </c>
      <c r="N17" s="129">
        <f>MAX(0,M17-M16)</f>
        <v/>
      </c>
      <c r="O17" s="12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HISTORICOS'!Q6)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RESUMO'!Q6</f>
        <v/>
      </c>
      <c r="N18" s="129">
        <f>MAX(0,M18-M17)</f>
        <v/>
      </c>
      <c r="O18" s="12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HISTORICOS'!R6)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RESUMO'!R6</f>
        <v/>
      </c>
      <c r="N19" s="129">
        <f>MAX(0,M19-M18)</f>
        <v/>
      </c>
      <c r="O19" s="12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HISTORICOS'!S6)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RESUMO'!S6</f>
        <v/>
      </c>
      <c r="N20" s="129">
        <f>MAX(0,M20-M19)</f>
        <v/>
      </c>
      <c r="O20" s="12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HISTORICOS'!T6)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RESUMO'!T6</f>
        <v/>
      </c>
      <c r="N21" s="129">
        <f>MAX(0,M21-M20)</f>
        <v/>
      </c>
      <c r="O21" s="12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HISTORICOS'!U6)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RESUMO'!U6</f>
        <v/>
      </c>
      <c r="N22" s="129">
        <f>MAX(0,M22-M21)</f>
        <v/>
      </c>
      <c r="O22" s="12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HISTORICOS'!V6)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RESUMO'!V6</f>
        <v/>
      </c>
      <c r="N23" s="129">
        <f>MAX(0,M23-M22)</f>
        <v/>
      </c>
      <c r="O23" s="12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HISTORICOS'!W6)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RESUMO'!W6</f>
        <v/>
      </c>
      <c r="N24" s="129">
        <f>MAX(0,M24-M23)</f>
        <v/>
      </c>
      <c r="O24" s="12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HISTORICOS'!X6)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RESUMO'!X6</f>
        <v/>
      </c>
      <c r="N25" s="129">
        <f>MAX(0,M25-M24)</f>
        <v/>
      </c>
      <c r="O25" s="12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HISTORICOS'!Y6)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RESUMO'!Y6</f>
        <v/>
      </c>
      <c r="N26" s="129">
        <f>MAX(0,M26-M25)</f>
        <v/>
      </c>
      <c r="O26" s="12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HISTORICOS'!Z6)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RESUMO'!Z6</f>
        <v/>
      </c>
      <c r="N27" s="129">
        <f>MAX(0,M27-M26)</f>
        <v/>
      </c>
      <c r="O27" s="12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HISTORICOS'!AA6)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RESUMO'!AA6</f>
        <v/>
      </c>
      <c r="N28" s="129">
        <f>MAX(0,M28-M27)</f>
        <v/>
      </c>
      <c r="O28" s="12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HISTORICOS'!AB6)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RESUMO'!AB6</f>
        <v/>
      </c>
      <c r="N29" s="129">
        <f>MAX(0,M29-M28)</f>
        <v/>
      </c>
      <c r="O29" s="12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HISTORICOS'!AC6)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RESUMO'!AC6</f>
        <v/>
      </c>
      <c r="N30" s="129">
        <f>MAX(0,M30-M29)</f>
        <v/>
      </c>
      <c r="O30" s="12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HISTORICOS'!AD6)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RESUMO'!AD6</f>
        <v/>
      </c>
      <c r="N31" s="129">
        <f>MAX(0,M31-M30)</f>
        <v/>
      </c>
      <c r="O31" s="12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HISTORICOS'!AE6)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RESUMO'!AE6</f>
        <v/>
      </c>
      <c r="N32" s="129">
        <f>MAX(0,M32-M31)</f>
        <v/>
      </c>
      <c r="O32" s="12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HISTORICOS'!AF6)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RESUMO'!AF6</f>
        <v/>
      </c>
      <c r="N33" s="129">
        <f>MAX(0,M33-M32)</f>
        <v/>
      </c>
      <c r="O33" s="12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HISTORICOS'!AG6)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RESUMO'!AG6</f>
        <v/>
      </c>
      <c r="N34" s="129">
        <f>MAX(0,M34-M33)</f>
        <v/>
      </c>
      <c r="O34" s="12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HISTORICOS'!AH6)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RESUMO'!AH6</f>
        <v/>
      </c>
      <c r="N35" s="129">
        <f>MAX(0,M35-M34)</f>
        <v/>
      </c>
      <c r="O35" s="12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HISTORICOS'!AI6)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RESUMO'!AI6</f>
        <v/>
      </c>
      <c r="N36" s="129">
        <f>MAX(0,M36-M35)</f>
        <v/>
      </c>
      <c r="O36" s="12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HISTORICOS'!AJ6)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RESUMO'!AJ6</f>
        <v/>
      </c>
      <c r="N37" s="129">
        <f>MAX(0,M37-M36)</f>
        <v/>
      </c>
      <c r="O37" s="12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HISTORICOS'!AK6)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RESUMO'!AK6</f>
        <v/>
      </c>
      <c r="N38" s="129">
        <f>MAX(0,M38-M37)</f>
        <v/>
      </c>
      <c r="O38" s="12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HISTORICOS'!AL6)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RESUMO'!AL6</f>
        <v/>
      </c>
      <c r="N39" s="129">
        <f>MAX(0,M39-M38)</f>
        <v/>
      </c>
      <c r="O39" s="12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HISTORICOS'!AM6)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RESUMO'!AM6</f>
        <v/>
      </c>
      <c r="N40" s="129">
        <f>MAX(0,M40-M39)</f>
        <v/>
      </c>
      <c r="O40" s="12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HISTORICOS'!AN6)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RESUMO'!AN6</f>
        <v/>
      </c>
      <c r="N41" s="129">
        <f>MAX(0,M41-M40)</f>
        <v/>
      </c>
      <c r="O41" s="12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HISTORICOS'!AO6)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RESUMO'!AO6</f>
        <v/>
      </c>
      <c r="N42" s="129">
        <f>MAX(0,M42-M41)</f>
        <v/>
      </c>
      <c r="O42" s="12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HISTORICOS'!AP6)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RESUMO'!AP6</f>
        <v/>
      </c>
      <c r="N43" s="129">
        <f>MAX(0,M43-M42)</f>
        <v/>
      </c>
      <c r="O43" s="12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HISTORICOS'!AQ6)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RESUMO'!AQ6</f>
        <v/>
      </c>
      <c r="N44" s="129">
        <f>MAX(0,M44-M43)</f>
        <v/>
      </c>
      <c r="O44" s="12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HISTORICOS'!AR6)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RESUMO'!AR6</f>
        <v/>
      </c>
      <c r="N45" s="129">
        <f>MAX(0,M45-M44)</f>
        <v/>
      </c>
      <c r="O45" s="12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HISTORICOS'!AS6)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RESUMO'!AS6</f>
        <v/>
      </c>
      <c r="N46" s="129">
        <f>MAX(0,M46-M45)</f>
        <v/>
      </c>
      <c r="O46" s="12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HISTORICOS'!AT6)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RESUMO'!AT6</f>
        <v/>
      </c>
      <c r="N47" s="129">
        <f>MAX(0,M47-M46)</f>
        <v/>
      </c>
      <c r="O47" s="12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HISTORICOS'!AU6)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RESUMO'!AU6</f>
        <v/>
      </c>
      <c r="N48" s="129">
        <f>MAX(0,M48-M47)</f>
        <v/>
      </c>
      <c r="O48" s="12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HISTORICOS'!AV6)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RESUMO'!AV6</f>
        <v/>
      </c>
      <c r="N49" s="129">
        <f>MAX(0,M49-M48)</f>
        <v/>
      </c>
      <c r="O49" s="12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HISTORICOS'!AW6)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RESUMO'!AW6</f>
        <v/>
      </c>
      <c r="N50" s="129">
        <f>MAX(0,M50-M49)</f>
        <v/>
      </c>
      <c r="O50" s="12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HISTORICOS'!AX6)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RESUMO'!AX6</f>
        <v/>
      </c>
      <c r="N51" s="129">
        <f>MAX(0,M51-M50)</f>
        <v/>
      </c>
      <c r="O51" s="12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HISTORICOS'!AY6)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RESUMO'!AY6</f>
        <v/>
      </c>
      <c r="N52" s="129">
        <f>MAX(0,M52-M51)</f>
        <v/>
      </c>
      <c r="O52" s="12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HISTORICOS'!AZ6)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RESUMO'!AZ6</f>
        <v/>
      </c>
      <c r="N53" s="129">
        <f>MAX(0,M53-M52)</f>
        <v/>
      </c>
      <c r="O53" s="12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HISTORICOS'!BA6)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RESUMO'!BA6</f>
        <v/>
      </c>
      <c r="N54" s="129">
        <f>MAX(0,M54-M53)</f>
        <v/>
      </c>
      <c r="O54" s="12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HISTORICOS'!BB6)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RESUMO'!BB6</f>
        <v/>
      </c>
      <c r="N55" s="129">
        <f>MAX(0,M55-M54)</f>
        <v/>
      </c>
      <c r="O55" s="12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HISTORICOS'!BC6)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RESUMO'!BC6</f>
        <v/>
      </c>
      <c r="N56" s="129">
        <f>MAX(0,M56-M55)</f>
        <v/>
      </c>
      <c r="O56" s="12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HISTORICOS'!BD6)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RESUMO'!BD6</f>
        <v/>
      </c>
      <c r="N57" s="129">
        <f>MAX(0,M57-M56)</f>
        <v/>
      </c>
      <c r="O57" s="12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HISTORICOS'!BE6)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RESUMO'!BE6</f>
        <v/>
      </c>
      <c r="N58" s="129">
        <f>MAX(0,M58-M57)</f>
        <v/>
      </c>
      <c r="O58" s="12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HISTORICOS'!BF6)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RESUMO'!BF6</f>
        <v/>
      </c>
      <c r="N59" s="129">
        <f>MAX(0,M59-M58)</f>
        <v/>
      </c>
      <c r="O59" s="12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HISTORICOS'!BG6)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RESUMO'!BG6</f>
        <v/>
      </c>
      <c r="N60" s="129">
        <f>MAX(0,M60-M59)</f>
        <v/>
      </c>
      <c r="O60" s="12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HISTORICOS'!BH6)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RESUMO'!BH6</f>
        <v/>
      </c>
      <c r="N61" s="129">
        <f>MAX(0,M61-M60)</f>
        <v/>
      </c>
      <c r="O61" s="12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HISTORICOS'!BI6)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RESUMO'!BI6</f>
        <v/>
      </c>
      <c r="N62" s="129">
        <f>MAX(0,M62-M61)</f>
        <v/>
      </c>
      <c r="O62" s="12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HISTORICOS'!BJ6)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RESUMO'!BJ6</f>
        <v/>
      </c>
      <c r="N63" s="129">
        <f>MAX(0,M63-M62)</f>
        <v/>
      </c>
      <c r="O63" s="12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HISTORICOS'!BK6)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RESUMO'!BK6</f>
        <v/>
      </c>
      <c r="N64" s="129">
        <f>MAX(0,M64-M63)</f>
        <v/>
      </c>
      <c r="O64" s="12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HISTORICOS'!BL6)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RESUMO'!BL6</f>
        <v/>
      </c>
      <c r="N65" s="129">
        <f>MAX(0,M65-M64)</f>
        <v/>
      </c>
      <c r="O65" s="12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HISTORICOS'!BM6)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RESUMO'!BM6</f>
        <v/>
      </c>
      <c r="N66" s="129">
        <f>MAX(0,M66-M65)</f>
        <v/>
      </c>
      <c r="O66" s="12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HISTORICOS'!BN6)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RESUMO'!BN6</f>
        <v/>
      </c>
      <c r="N67" s="129">
        <f>MAX(0,M67-M66)</f>
        <v/>
      </c>
      <c r="O67" s="12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HISTORICOS'!BO6)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RESUMO'!BO6</f>
        <v/>
      </c>
      <c r="N68" s="129">
        <f>MAX(0,M68-M67)</f>
        <v/>
      </c>
      <c r="O68" s="12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HISTORICOS'!BP6)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RESUMO'!BP6</f>
        <v/>
      </c>
      <c r="N69" s="129">
        <f>MAX(0,M69-M68)</f>
        <v/>
      </c>
      <c r="O69" s="12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HISTORICOS'!BQ6)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RESUMO'!BQ6</f>
        <v/>
      </c>
      <c r="N70" s="129">
        <f>MAX(0,M70-M69)</f>
        <v/>
      </c>
      <c r="O70" s="12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HISTORICOS'!BR6)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RESUMO'!BR6</f>
        <v/>
      </c>
      <c r="N71" s="129">
        <f>MAX(0,M71-M70)</f>
        <v/>
      </c>
      <c r="O71" s="12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HISTORICOS'!BS6)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RESUMO'!BS6</f>
        <v/>
      </c>
      <c r="N72" s="129">
        <f>MAX(0,M72-M71)</f>
        <v/>
      </c>
      <c r="O72" s="12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HISTORICOS'!BT6)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RESUMO'!BT6</f>
        <v/>
      </c>
      <c r="N73" s="129">
        <f>MAX(0,M73-M72)</f>
        <v/>
      </c>
      <c r="O73" s="12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HISTORICOS'!BU6)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RESUMO'!BU6</f>
        <v/>
      </c>
      <c r="N74" s="129">
        <f>MAX(0,M74-M73)</f>
        <v/>
      </c>
      <c r="O74" s="12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HISTORICOS'!BV6)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RESUMO'!BV6</f>
        <v/>
      </c>
      <c r="N75" s="129">
        <f>MAX(0,M75-M74)</f>
        <v/>
      </c>
      <c r="O75" s="12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HISTORICOS'!BW6)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RESUMO'!BW6</f>
        <v/>
      </c>
      <c r="N76" s="129">
        <f>MAX(0,M76-M75)</f>
        <v/>
      </c>
      <c r="O76" s="12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HISTORICOS'!D7)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PL'!F13</f>
        <v/>
      </c>
      <c r="K5" s="61">
        <f>'VALOR POR PL'!G13</f>
        <v/>
      </c>
      <c r="L5" s="61">
        <f>'DADOS HISTORICOS'!$BZ$7</f>
        <v/>
      </c>
      <c r="M5" s="128">
        <f>'CP RESUMO'!D7</f>
        <v/>
      </c>
      <c r="N5" s="129" t="n">
        <v>0</v>
      </c>
      <c r="O5" s="12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HISTORICOS'!E7)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PL'!H13</f>
        <v/>
      </c>
      <c r="L6" s="50">
        <f>C6/IF(B6&lt;='VALOR POR PL'!$P$5,IFERROR(INDEX('"INCC-FGV"'!$B$2:$B$800,MATCH(B6,'"INCC-FGV"'!$A$2:$A$800,0)),$K$2),$K$2)</f>
        <v/>
      </c>
      <c r="M6" s="128">
        <f>'CP RESUMO'!E7</f>
        <v/>
      </c>
      <c r="N6" s="129">
        <f>MAX(0,M6-M5)</f>
        <v/>
      </c>
      <c r="O6" s="12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HISTORICOS'!F7)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RESUMO'!F7</f>
        <v/>
      </c>
      <c r="N7" s="129">
        <f>MAX(0,M7-M6)</f>
        <v/>
      </c>
      <c r="O7" s="12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HISTORICOS'!G7)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RESUMO'!G7</f>
        <v/>
      </c>
      <c r="N8" s="129">
        <f>MAX(0,M8-M7)</f>
        <v/>
      </c>
      <c r="O8" s="12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HISTORICOS'!H7)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RESUMO'!H7</f>
        <v/>
      </c>
      <c r="N9" s="129">
        <f>MAX(0,M9-M8)</f>
        <v/>
      </c>
      <c r="O9" s="12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HISTORICOS'!I7)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RESUMO'!I7</f>
        <v/>
      </c>
      <c r="N10" s="129">
        <f>MAX(0,M10-M9)</f>
        <v/>
      </c>
      <c r="O10" s="12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HISTORICOS'!J7)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RESUMO'!J7</f>
        <v/>
      </c>
      <c r="N11" s="129">
        <f>MAX(0,M11-M10)</f>
        <v/>
      </c>
      <c r="O11" s="12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HISTORICOS'!K7)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RESUMO'!K7</f>
        <v/>
      </c>
      <c r="N12" s="129">
        <f>MAX(0,M12-M11)</f>
        <v/>
      </c>
      <c r="O12" s="12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HISTORICOS'!L7)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PL'!I13</f>
        <v/>
      </c>
      <c r="L13" s="50">
        <f>C13/IF(B13&lt;='VALOR POR PL'!$P$5,IFERROR(INDEX('"INCC-FGV"'!$B$2:$B$800,MATCH(B13,'"INCC-FGV"'!$A$2:$A$800,0)),$K$2),$K$2)</f>
        <v/>
      </c>
      <c r="M13" s="128">
        <f>'CP RESUMO'!L7</f>
        <v/>
      </c>
      <c r="N13" s="129">
        <f>MAX(0,M13-M12)</f>
        <v/>
      </c>
      <c r="O13" s="12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HISTORICOS'!M7)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RESUMO'!$D$49:$BW$49,MATCH('VALOR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RESUMO'!M7</f>
        <v/>
      </c>
      <c r="N14" s="129">
        <f>MAX(0,M14-M13)</f>
        <v/>
      </c>
      <c r="O14" s="12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HISTORICOS'!N7)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RESUMO'!N7</f>
        <v/>
      </c>
      <c r="N15" s="129">
        <f>MAX(0,M15-M14)</f>
        <v/>
      </c>
      <c r="O15" s="12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HISTORICOS'!O7)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RESUMO'!O7</f>
        <v/>
      </c>
      <c r="N16" s="129">
        <f>MAX(0,M16-M15)</f>
        <v/>
      </c>
      <c r="O16" s="12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HISTORICOS'!P7)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RESUMO'!P7</f>
        <v/>
      </c>
      <c r="N17" s="129">
        <f>MAX(0,M17-M16)</f>
        <v/>
      </c>
      <c r="O17" s="12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HISTORICOS'!Q7)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RESUMO'!Q7</f>
        <v/>
      </c>
      <c r="N18" s="129">
        <f>MAX(0,M18-M17)</f>
        <v/>
      </c>
      <c r="O18" s="12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HISTORICOS'!R7)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RESUMO'!R7</f>
        <v/>
      </c>
      <c r="N19" s="129">
        <f>MAX(0,M19-M18)</f>
        <v/>
      </c>
      <c r="O19" s="12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HISTORICOS'!S7)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RESUMO'!S7</f>
        <v/>
      </c>
      <c r="N20" s="129">
        <f>MAX(0,M20-M19)</f>
        <v/>
      </c>
      <c r="O20" s="12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HISTORICOS'!T7)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RESUMO'!T7</f>
        <v/>
      </c>
      <c r="N21" s="129">
        <f>MAX(0,M21-M20)</f>
        <v/>
      </c>
      <c r="O21" s="12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HISTORICOS'!U7)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RESUMO'!U7</f>
        <v/>
      </c>
      <c r="N22" s="129">
        <f>MAX(0,M22-M21)</f>
        <v/>
      </c>
      <c r="O22" s="12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HISTORICOS'!V7)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RESUMO'!V7</f>
        <v/>
      </c>
      <c r="N23" s="129">
        <f>MAX(0,M23-M22)</f>
        <v/>
      </c>
      <c r="O23" s="12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HISTORICOS'!W7)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RESUMO'!W7</f>
        <v/>
      </c>
      <c r="N24" s="129">
        <f>MAX(0,M24-M23)</f>
        <v/>
      </c>
      <c r="O24" s="12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HISTORICOS'!X7)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RESUMO'!X7</f>
        <v/>
      </c>
      <c r="N25" s="129">
        <f>MAX(0,M25-M24)</f>
        <v/>
      </c>
      <c r="O25" s="12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HISTORICOS'!Y7)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RESUMO'!Y7</f>
        <v/>
      </c>
      <c r="N26" s="129">
        <f>MAX(0,M26-M25)</f>
        <v/>
      </c>
      <c r="O26" s="12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HISTORICOS'!Z7)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RESUMO'!Z7</f>
        <v/>
      </c>
      <c r="N27" s="129">
        <f>MAX(0,M27-M26)</f>
        <v/>
      </c>
      <c r="O27" s="12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HISTORICOS'!AA7)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RESUMO'!AA7</f>
        <v/>
      </c>
      <c r="N28" s="129">
        <f>MAX(0,M28-M27)</f>
        <v/>
      </c>
      <c r="O28" s="12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HISTORICOS'!AB7)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RESUMO'!AB7</f>
        <v/>
      </c>
      <c r="N29" s="129">
        <f>MAX(0,M29-M28)</f>
        <v/>
      </c>
      <c r="O29" s="12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HISTORICOS'!AC7)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RESUMO'!AC7</f>
        <v/>
      </c>
      <c r="N30" s="129">
        <f>MAX(0,M30-M29)</f>
        <v/>
      </c>
      <c r="O30" s="12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HISTORICOS'!AD7)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RESUMO'!AD7</f>
        <v/>
      </c>
      <c r="N31" s="129">
        <f>MAX(0,M31-M30)</f>
        <v/>
      </c>
      <c r="O31" s="12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HISTORICOS'!AE7)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RESUMO'!AE7</f>
        <v/>
      </c>
      <c r="N32" s="129">
        <f>MAX(0,M32-M31)</f>
        <v/>
      </c>
      <c r="O32" s="12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HISTORICOS'!AF7)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RESUMO'!AF7</f>
        <v/>
      </c>
      <c r="N33" s="129">
        <f>MAX(0,M33-M32)</f>
        <v/>
      </c>
      <c r="O33" s="12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HISTORICOS'!AG7)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RESUMO'!AG7</f>
        <v/>
      </c>
      <c r="N34" s="129">
        <f>MAX(0,M34-M33)</f>
        <v/>
      </c>
      <c r="O34" s="12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HISTORICOS'!AH7)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RESUMO'!AH7</f>
        <v/>
      </c>
      <c r="N35" s="129">
        <f>MAX(0,M35-M34)</f>
        <v/>
      </c>
      <c r="O35" s="12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HISTORICOS'!AI7)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RESUMO'!AI7</f>
        <v/>
      </c>
      <c r="N36" s="129">
        <f>MAX(0,M36-M35)</f>
        <v/>
      </c>
      <c r="O36" s="12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HISTORICOS'!AJ7)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RESUMO'!AJ7</f>
        <v/>
      </c>
      <c r="N37" s="129">
        <f>MAX(0,M37-M36)</f>
        <v/>
      </c>
      <c r="O37" s="12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HISTORICOS'!AK7)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RESUMO'!AK7</f>
        <v/>
      </c>
      <c r="N38" s="129">
        <f>MAX(0,M38-M37)</f>
        <v/>
      </c>
      <c r="O38" s="12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HISTORICOS'!AL7)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RESUMO'!AL7</f>
        <v/>
      </c>
      <c r="N39" s="129">
        <f>MAX(0,M39-M38)</f>
        <v/>
      </c>
      <c r="O39" s="12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HISTORICOS'!AM7)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RESUMO'!AM7</f>
        <v/>
      </c>
      <c r="N40" s="129">
        <f>MAX(0,M40-M39)</f>
        <v/>
      </c>
      <c r="O40" s="12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HISTORICOS'!AN7)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RESUMO'!AN7</f>
        <v/>
      </c>
      <c r="N41" s="129">
        <f>MAX(0,M41-M40)</f>
        <v/>
      </c>
      <c r="O41" s="12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HISTORICOS'!AO7)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RESUMO'!AO7</f>
        <v/>
      </c>
      <c r="N42" s="129">
        <f>MAX(0,M42-M41)</f>
        <v/>
      </c>
      <c r="O42" s="12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HISTORICOS'!AP7)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RESUMO'!AP7</f>
        <v/>
      </c>
      <c r="N43" s="129">
        <f>MAX(0,M43-M42)</f>
        <v/>
      </c>
      <c r="O43" s="12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HISTORICOS'!AQ7)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RESUMO'!AQ7</f>
        <v/>
      </c>
      <c r="N44" s="129">
        <f>MAX(0,M44-M43)</f>
        <v/>
      </c>
      <c r="O44" s="12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HISTORICOS'!AR7)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RESUMO'!AR7</f>
        <v/>
      </c>
      <c r="N45" s="129">
        <f>MAX(0,M45-M44)</f>
        <v/>
      </c>
      <c r="O45" s="12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HISTORICOS'!AS7)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RESUMO'!AS7</f>
        <v/>
      </c>
      <c r="N46" s="129">
        <f>MAX(0,M46-M45)</f>
        <v/>
      </c>
      <c r="O46" s="12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HISTORICOS'!AT7)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RESUMO'!AT7</f>
        <v/>
      </c>
      <c r="N47" s="129">
        <f>MAX(0,M47-M46)</f>
        <v/>
      </c>
      <c r="O47" s="12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HISTORICOS'!AU7)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RESUMO'!AU7</f>
        <v/>
      </c>
      <c r="N48" s="129">
        <f>MAX(0,M48-M47)</f>
        <v/>
      </c>
      <c r="O48" s="12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HISTORICOS'!AV7)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RESUMO'!AV7</f>
        <v/>
      </c>
      <c r="N49" s="129">
        <f>MAX(0,M49-M48)</f>
        <v/>
      </c>
      <c r="O49" s="12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HISTORICOS'!AW7)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RESUMO'!AW7</f>
        <v/>
      </c>
      <c r="N50" s="129">
        <f>MAX(0,M50-M49)</f>
        <v/>
      </c>
      <c r="O50" s="12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HISTORICOS'!AX7)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RESUMO'!AX7</f>
        <v/>
      </c>
      <c r="N51" s="129">
        <f>MAX(0,M51-M50)</f>
        <v/>
      </c>
      <c r="O51" s="12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HISTORICOS'!AY7)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RESUMO'!AY7</f>
        <v/>
      </c>
      <c r="N52" s="129">
        <f>MAX(0,M52-M51)</f>
        <v/>
      </c>
      <c r="O52" s="12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HISTORICOS'!AZ7)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RESUMO'!AZ7</f>
        <v/>
      </c>
      <c r="N53" s="129">
        <f>MAX(0,M53-M52)</f>
        <v/>
      </c>
      <c r="O53" s="12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HISTORICOS'!BA7)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RESUMO'!BA7</f>
        <v/>
      </c>
      <c r="N54" s="129">
        <f>MAX(0,M54-M53)</f>
        <v/>
      </c>
      <c r="O54" s="12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HISTORICOS'!BB7)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RESUMO'!BB7</f>
        <v/>
      </c>
      <c r="N55" s="129">
        <f>MAX(0,M55-M54)</f>
        <v/>
      </c>
      <c r="O55" s="12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HISTORICOS'!BC7)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RESUMO'!BC7</f>
        <v/>
      </c>
      <c r="N56" s="129">
        <f>MAX(0,M56-M55)</f>
        <v/>
      </c>
      <c r="O56" s="12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HISTORICOS'!BD7)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RESUMO'!BD7</f>
        <v/>
      </c>
      <c r="N57" s="129">
        <f>MAX(0,M57-M56)</f>
        <v/>
      </c>
      <c r="O57" s="12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HISTORICOS'!BE7)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RESUMO'!BE7</f>
        <v/>
      </c>
      <c r="N58" s="129">
        <f>MAX(0,M58-M57)</f>
        <v/>
      </c>
      <c r="O58" s="12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HISTORICOS'!BF7)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RESUMO'!BF7</f>
        <v/>
      </c>
      <c r="N59" s="129">
        <f>MAX(0,M59-M58)</f>
        <v/>
      </c>
      <c r="O59" s="12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HISTORICOS'!BG7)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RESUMO'!BG7</f>
        <v/>
      </c>
      <c r="N60" s="129">
        <f>MAX(0,M60-M59)</f>
        <v/>
      </c>
      <c r="O60" s="12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HISTORICOS'!BH7)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RESUMO'!BH7</f>
        <v/>
      </c>
      <c r="N61" s="129">
        <f>MAX(0,M61-M60)</f>
        <v/>
      </c>
      <c r="O61" s="12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HISTORICOS'!BI7)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RESUMO'!BI7</f>
        <v/>
      </c>
      <c r="N62" s="129">
        <f>MAX(0,M62-M61)</f>
        <v/>
      </c>
      <c r="O62" s="12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HISTORICOS'!BJ7)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RESUMO'!BJ7</f>
        <v/>
      </c>
      <c r="N63" s="129">
        <f>MAX(0,M63-M62)</f>
        <v/>
      </c>
      <c r="O63" s="12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HISTORICOS'!BK7)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RESUMO'!BK7</f>
        <v/>
      </c>
      <c r="N64" s="129">
        <f>MAX(0,M64-M63)</f>
        <v/>
      </c>
      <c r="O64" s="12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HISTORICOS'!BL7)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RESUMO'!BL7</f>
        <v/>
      </c>
      <c r="N65" s="129">
        <f>MAX(0,M65-M64)</f>
        <v/>
      </c>
      <c r="O65" s="12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HISTORICOS'!BM7)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RESUMO'!BM7</f>
        <v/>
      </c>
      <c r="N66" s="129">
        <f>MAX(0,M66-M65)</f>
        <v/>
      </c>
      <c r="O66" s="12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HISTORICOS'!BN7)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RESUMO'!BN7</f>
        <v/>
      </c>
      <c r="N67" s="129">
        <f>MAX(0,M67-M66)</f>
        <v/>
      </c>
      <c r="O67" s="12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HISTORICOS'!BO7)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RESUMO'!BO7</f>
        <v/>
      </c>
      <c r="N68" s="129">
        <f>MAX(0,M68-M67)</f>
        <v/>
      </c>
      <c r="O68" s="12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HISTORICOS'!BP7)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RESUMO'!BP7</f>
        <v/>
      </c>
      <c r="N69" s="129">
        <f>MAX(0,M69-M68)</f>
        <v/>
      </c>
      <c r="O69" s="12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HISTORICOS'!BQ7)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RESUMO'!BQ7</f>
        <v/>
      </c>
      <c r="N70" s="129">
        <f>MAX(0,M70-M69)</f>
        <v/>
      </c>
      <c r="O70" s="12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HISTORICOS'!BR7)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RESUMO'!BR7</f>
        <v/>
      </c>
      <c r="N71" s="129">
        <f>MAX(0,M71-M70)</f>
        <v/>
      </c>
      <c r="O71" s="12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HISTORICOS'!BS7)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RESUMO'!BS7</f>
        <v/>
      </c>
      <c r="N72" s="129">
        <f>MAX(0,M72-M71)</f>
        <v/>
      </c>
      <c r="O72" s="12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HISTORICOS'!BT7)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RESUMO'!BT7</f>
        <v/>
      </c>
      <c r="N73" s="129">
        <f>MAX(0,M73-M72)</f>
        <v/>
      </c>
      <c r="O73" s="12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HISTORICOS'!BU7)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RESUMO'!BU7</f>
        <v/>
      </c>
      <c r="N74" s="129">
        <f>MAX(0,M74-M73)</f>
        <v/>
      </c>
      <c r="O74" s="12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HISTORICOS'!BV7)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RESUMO'!BV7</f>
        <v/>
      </c>
      <c r="N75" s="129">
        <f>MAX(0,M75-M74)</f>
        <v/>
      </c>
      <c r="O75" s="12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HISTORICOS'!BW7)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RESUMO'!BW7</f>
        <v/>
      </c>
      <c r="N76" s="129">
        <f>MAX(0,M76-M75)</f>
        <v/>
      </c>
      <c r="O76" s="12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HISTORICOS'!D8)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PL'!F14</f>
        <v/>
      </c>
      <c r="K5" s="61">
        <f>'VALOR POR PL'!G14</f>
        <v/>
      </c>
      <c r="L5" s="61">
        <f>'DADOS HISTORICOS'!$BZ$8</f>
        <v/>
      </c>
      <c r="M5" s="128">
        <f>'CP RESUMO'!D8</f>
        <v/>
      </c>
      <c r="N5" s="129" t="n">
        <v>0</v>
      </c>
      <c r="O5" s="12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HISTORICOS'!E8)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PL'!H14</f>
        <v/>
      </c>
      <c r="L6" s="50">
        <f>C6/IF(B6&lt;='VALOR POR PL'!$P$5,IFERROR(INDEX('"INCC-FGV"'!$B$2:$B$800,MATCH(B6,'"INCC-FGV"'!$A$2:$A$800,0)),$K$2),$K$2)</f>
        <v/>
      </c>
      <c r="M6" s="128">
        <f>'CP RESUMO'!E8</f>
        <v/>
      </c>
      <c r="N6" s="129">
        <f>MAX(0,M6-M5)</f>
        <v/>
      </c>
      <c r="O6" s="12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HISTORICOS'!F8)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RESUMO'!F8</f>
        <v/>
      </c>
      <c r="N7" s="129">
        <f>MAX(0,M7-M6)</f>
        <v/>
      </c>
      <c r="O7" s="12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HISTORICOS'!G8)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RESUMO'!G8</f>
        <v/>
      </c>
      <c r="N8" s="129">
        <f>MAX(0,M8-M7)</f>
        <v/>
      </c>
      <c r="O8" s="12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HISTORICOS'!H8)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RESUMO'!H8</f>
        <v/>
      </c>
      <c r="N9" s="129">
        <f>MAX(0,M9-M8)</f>
        <v/>
      </c>
      <c r="O9" s="12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HISTORICOS'!I8)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RESUMO'!I8</f>
        <v/>
      </c>
      <c r="N10" s="129">
        <f>MAX(0,M10-M9)</f>
        <v/>
      </c>
      <c r="O10" s="12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HISTORICOS'!J8)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RESUMO'!J8</f>
        <v/>
      </c>
      <c r="N11" s="129">
        <f>MAX(0,M11-M10)</f>
        <v/>
      </c>
      <c r="O11" s="12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HISTORICOS'!K8)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RESUMO'!K8</f>
        <v/>
      </c>
      <c r="N12" s="129">
        <f>MAX(0,M12-M11)</f>
        <v/>
      </c>
      <c r="O12" s="12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HISTORICOS'!L8)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PL'!I14</f>
        <v/>
      </c>
      <c r="L13" s="50">
        <f>C13/IF(B13&lt;='VALOR POR PL'!$P$5,IFERROR(INDEX('"INCC-FGV"'!$B$2:$B$800,MATCH(B13,'"INCC-FGV"'!$A$2:$A$800,0)),$K$2),$K$2)</f>
        <v/>
      </c>
      <c r="M13" s="128">
        <f>'CP RESUMO'!L8</f>
        <v/>
      </c>
      <c r="N13" s="129">
        <f>MAX(0,M13-M12)</f>
        <v/>
      </c>
      <c r="O13" s="12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HISTORICOS'!M8)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RESUMO'!$D$50:$BW$50,MATCH('VALOR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RESUMO'!M8</f>
        <v/>
      </c>
      <c r="N14" s="129">
        <f>MAX(0,M14-M13)</f>
        <v/>
      </c>
      <c r="O14" s="12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HISTORICOS'!N8)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RESUMO'!N8</f>
        <v/>
      </c>
      <c r="N15" s="129">
        <f>MAX(0,M15-M14)</f>
        <v/>
      </c>
      <c r="O15" s="12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HISTORICOS'!O8)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RESUMO'!O8</f>
        <v/>
      </c>
      <c r="N16" s="129">
        <f>MAX(0,M16-M15)</f>
        <v/>
      </c>
      <c r="O16" s="12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HISTORICOS'!P8)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RESUMO'!P8</f>
        <v/>
      </c>
      <c r="N17" s="129">
        <f>MAX(0,M17-M16)</f>
        <v/>
      </c>
      <c r="O17" s="12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HISTORICOS'!Q8)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RESUMO'!Q8</f>
        <v/>
      </c>
      <c r="N18" s="129">
        <f>MAX(0,M18-M17)</f>
        <v/>
      </c>
      <c r="O18" s="12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HISTORICOS'!R8)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RESUMO'!R8</f>
        <v/>
      </c>
      <c r="N19" s="129">
        <f>MAX(0,M19-M18)</f>
        <v/>
      </c>
      <c r="O19" s="12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HISTORICOS'!S8)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RESUMO'!S8</f>
        <v/>
      </c>
      <c r="N20" s="129">
        <f>MAX(0,M20-M19)</f>
        <v/>
      </c>
      <c r="O20" s="12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HISTORICOS'!T8)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RESUMO'!T8</f>
        <v/>
      </c>
      <c r="N21" s="129">
        <f>MAX(0,M21-M20)</f>
        <v/>
      </c>
      <c r="O21" s="12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HISTORICOS'!U8)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RESUMO'!U8</f>
        <v/>
      </c>
      <c r="N22" s="129">
        <f>MAX(0,M22-M21)</f>
        <v/>
      </c>
      <c r="O22" s="12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HISTORICOS'!V8)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RESUMO'!V8</f>
        <v/>
      </c>
      <c r="N23" s="129">
        <f>MAX(0,M23-M22)</f>
        <v/>
      </c>
      <c r="O23" s="12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HISTORICOS'!W8)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RESUMO'!W8</f>
        <v/>
      </c>
      <c r="N24" s="129">
        <f>MAX(0,M24-M23)</f>
        <v/>
      </c>
      <c r="O24" s="12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HISTORICOS'!X8)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RESUMO'!X8</f>
        <v/>
      </c>
      <c r="N25" s="129">
        <f>MAX(0,M25-M24)</f>
        <v/>
      </c>
      <c r="O25" s="12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HISTORICOS'!Y8)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RESUMO'!Y8</f>
        <v/>
      </c>
      <c r="N26" s="129">
        <f>MAX(0,M26-M25)</f>
        <v/>
      </c>
      <c r="O26" s="12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HISTORICOS'!Z8)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RESUMO'!Z8</f>
        <v/>
      </c>
      <c r="N27" s="129">
        <f>MAX(0,M27-M26)</f>
        <v/>
      </c>
      <c r="O27" s="12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HISTORICOS'!AA8)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RESUMO'!AA8</f>
        <v/>
      </c>
      <c r="N28" s="129">
        <f>MAX(0,M28-M27)</f>
        <v/>
      </c>
      <c r="O28" s="12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HISTORICOS'!AB8)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RESUMO'!AB8</f>
        <v/>
      </c>
      <c r="N29" s="129">
        <f>MAX(0,M29-M28)</f>
        <v/>
      </c>
      <c r="O29" s="12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HISTORICOS'!AC8)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RESUMO'!AC8</f>
        <v/>
      </c>
      <c r="N30" s="129">
        <f>MAX(0,M30-M29)</f>
        <v/>
      </c>
      <c r="O30" s="12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HISTORICOS'!AD8)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RESUMO'!AD8</f>
        <v/>
      </c>
      <c r="N31" s="129">
        <f>MAX(0,M31-M30)</f>
        <v/>
      </c>
      <c r="O31" s="12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HISTORICOS'!AE8)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RESUMO'!AE8</f>
        <v/>
      </c>
      <c r="N32" s="129">
        <f>MAX(0,M32-M31)</f>
        <v/>
      </c>
      <c r="O32" s="12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HISTORICOS'!AF8)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RESUMO'!AF8</f>
        <v/>
      </c>
      <c r="N33" s="129">
        <f>MAX(0,M33-M32)</f>
        <v/>
      </c>
      <c r="O33" s="12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HISTORICOS'!AG8)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RESUMO'!AG8</f>
        <v/>
      </c>
      <c r="N34" s="129">
        <f>MAX(0,M34-M33)</f>
        <v/>
      </c>
      <c r="O34" s="12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HISTORICOS'!AH8)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RESUMO'!AH8</f>
        <v/>
      </c>
      <c r="N35" s="129">
        <f>MAX(0,M35-M34)</f>
        <v/>
      </c>
      <c r="O35" s="12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HISTORICOS'!AI8)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RESUMO'!AI8</f>
        <v/>
      </c>
      <c r="N36" s="129">
        <f>MAX(0,M36-M35)</f>
        <v/>
      </c>
      <c r="O36" s="12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HISTORICOS'!AJ8)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RESUMO'!AJ8</f>
        <v/>
      </c>
      <c r="N37" s="129">
        <f>MAX(0,M37-M36)</f>
        <v/>
      </c>
      <c r="O37" s="12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HISTORICOS'!AK8)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RESUMO'!AK8</f>
        <v/>
      </c>
      <c r="N38" s="129">
        <f>MAX(0,M38-M37)</f>
        <v/>
      </c>
      <c r="O38" s="12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HISTORICOS'!AL8)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RESUMO'!AL8</f>
        <v/>
      </c>
      <c r="N39" s="129">
        <f>MAX(0,M39-M38)</f>
        <v/>
      </c>
      <c r="O39" s="12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HISTORICOS'!AM8)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RESUMO'!AM8</f>
        <v/>
      </c>
      <c r="N40" s="129">
        <f>MAX(0,M40-M39)</f>
        <v/>
      </c>
      <c r="O40" s="12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HISTORICOS'!AN8)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RESUMO'!AN8</f>
        <v/>
      </c>
      <c r="N41" s="129">
        <f>MAX(0,M41-M40)</f>
        <v/>
      </c>
      <c r="O41" s="12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HISTORICOS'!AO8)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RESUMO'!AO8</f>
        <v/>
      </c>
      <c r="N42" s="129">
        <f>MAX(0,M42-M41)</f>
        <v/>
      </c>
      <c r="O42" s="12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HISTORICOS'!AP8)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RESUMO'!AP8</f>
        <v/>
      </c>
      <c r="N43" s="129">
        <f>MAX(0,M43-M42)</f>
        <v/>
      </c>
      <c r="O43" s="12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HISTORICOS'!AQ8)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RESUMO'!AQ8</f>
        <v/>
      </c>
      <c r="N44" s="129">
        <f>MAX(0,M44-M43)</f>
        <v/>
      </c>
      <c r="O44" s="12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HISTORICOS'!AR8)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RESUMO'!AR8</f>
        <v/>
      </c>
      <c r="N45" s="129">
        <f>MAX(0,M45-M44)</f>
        <v/>
      </c>
      <c r="O45" s="12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HISTORICOS'!AS8)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RESUMO'!AS8</f>
        <v/>
      </c>
      <c r="N46" s="129">
        <f>MAX(0,M46-M45)</f>
        <v/>
      </c>
      <c r="O46" s="12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HISTORICOS'!AT8)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RESUMO'!AT8</f>
        <v/>
      </c>
      <c r="N47" s="129">
        <f>MAX(0,M47-M46)</f>
        <v/>
      </c>
      <c r="O47" s="12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HISTORICOS'!AU8)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RESUMO'!AU8</f>
        <v/>
      </c>
      <c r="N48" s="129">
        <f>MAX(0,M48-M47)</f>
        <v/>
      </c>
      <c r="O48" s="12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HISTORICOS'!AV8)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RESUMO'!AV8</f>
        <v/>
      </c>
      <c r="N49" s="129">
        <f>MAX(0,M49-M48)</f>
        <v/>
      </c>
      <c r="O49" s="12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HISTORICOS'!AW8)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RESUMO'!AW8</f>
        <v/>
      </c>
      <c r="N50" s="129">
        <f>MAX(0,M50-M49)</f>
        <v/>
      </c>
      <c r="O50" s="12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HISTORICOS'!AX8)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RESUMO'!AX8</f>
        <v/>
      </c>
      <c r="N51" s="129">
        <f>MAX(0,M51-M50)</f>
        <v/>
      </c>
      <c r="O51" s="12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HISTORICOS'!AY8)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RESUMO'!AY8</f>
        <v/>
      </c>
      <c r="N52" s="129">
        <f>MAX(0,M52-M51)</f>
        <v/>
      </c>
      <c r="O52" s="12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HISTORICOS'!AZ8)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RESUMO'!AZ8</f>
        <v/>
      </c>
      <c r="N53" s="129">
        <f>MAX(0,M53-M52)</f>
        <v/>
      </c>
      <c r="O53" s="12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HISTORICOS'!BA8)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RESUMO'!BA8</f>
        <v/>
      </c>
      <c r="N54" s="129">
        <f>MAX(0,M54-M53)</f>
        <v/>
      </c>
      <c r="O54" s="12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HISTORICOS'!BB8)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RESUMO'!BB8</f>
        <v/>
      </c>
      <c r="N55" s="129">
        <f>MAX(0,M55-M54)</f>
        <v/>
      </c>
      <c r="O55" s="12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HISTORICOS'!BC8)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RESUMO'!BC8</f>
        <v/>
      </c>
      <c r="N56" s="129">
        <f>MAX(0,M56-M55)</f>
        <v/>
      </c>
      <c r="O56" s="12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HISTORICOS'!BD8)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RESUMO'!BD8</f>
        <v/>
      </c>
      <c r="N57" s="129">
        <f>MAX(0,M57-M56)</f>
        <v/>
      </c>
      <c r="O57" s="12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HISTORICOS'!BE8)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RESUMO'!BE8</f>
        <v/>
      </c>
      <c r="N58" s="129">
        <f>MAX(0,M58-M57)</f>
        <v/>
      </c>
      <c r="O58" s="12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HISTORICOS'!BF8)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RESUMO'!BF8</f>
        <v/>
      </c>
      <c r="N59" s="129">
        <f>MAX(0,M59-M58)</f>
        <v/>
      </c>
      <c r="O59" s="12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HISTORICOS'!BG8)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RESUMO'!BG8</f>
        <v/>
      </c>
      <c r="N60" s="129">
        <f>MAX(0,M60-M59)</f>
        <v/>
      </c>
      <c r="O60" s="12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HISTORICOS'!BH8)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RESUMO'!BH8</f>
        <v/>
      </c>
      <c r="N61" s="129">
        <f>MAX(0,M61-M60)</f>
        <v/>
      </c>
      <c r="O61" s="12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HISTORICOS'!BI8)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RESUMO'!BI8</f>
        <v/>
      </c>
      <c r="N62" s="129">
        <f>MAX(0,M62-M61)</f>
        <v/>
      </c>
      <c r="O62" s="12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HISTORICOS'!BJ8)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RESUMO'!BJ8</f>
        <v/>
      </c>
      <c r="N63" s="129">
        <f>MAX(0,M63-M62)</f>
        <v/>
      </c>
      <c r="O63" s="12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HISTORICOS'!BK8)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RESUMO'!BK8</f>
        <v/>
      </c>
      <c r="N64" s="129">
        <f>MAX(0,M64-M63)</f>
        <v/>
      </c>
      <c r="O64" s="12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HISTORICOS'!BL8)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RESUMO'!BL8</f>
        <v/>
      </c>
      <c r="N65" s="129">
        <f>MAX(0,M65-M64)</f>
        <v/>
      </c>
      <c r="O65" s="12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HISTORICOS'!BM8)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RESUMO'!BM8</f>
        <v/>
      </c>
      <c r="N66" s="129">
        <f>MAX(0,M66-M65)</f>
        <v/>
      </c>
      <c r="O66" s="12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HISTORICOS'!BN8)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RESUMO'!BN8</f>
        <v/>
      </c>
      <c r="N67" s="129">
        <f>MAX(0,M67-M66)</f>
        <v/>
      </c>
      <c r="O67" s="12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HISTORICOS'!BO8)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RESUMO'!BO8</f>
        <v/>
      </c>
      <c r="N68" s="129">
        <f>MAX(0,M68-M67)</f>
        <v/>
      </c>
      <c r="O68" s="12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HISTORICOS'!BP8)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RESUMO'!BP8</f>
        <v/>
      </c>
      <c r="N69" s="129">
        <f>MAX(0,M69-M68)</f>
        <v/>
      </c>
      <c r="O69" s="12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HISTORICOS'!BQ8)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RESUMO'!BQ8</f>
        <v/>
      </c>
      <c r="N70" s="129">
        <f>MAX(0,M70-M69)</f>
        <v/>
      </c>
      <c r="O70" s="12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HISTORICOS'!BR8)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RESUMO'!BR8</f>
        <v/>
      </c>
      <c r="N71" s="129">
        <f>MAX(0,M71-M70)</f>
        <v/>
      </c>
      <c r="O71" s="12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HISTORICOS'!BS8)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RESUMO'!BS8</f>
        <v/>
      </c>
      <c r="N72" s="129">
        <f>MAX(0,M72-M71)</f>
        <v/>
      </c>
      <c r="O72" s="12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HISTORICOS'!BT8)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RESUMO'!BT8</f>
        <v/>
      </c>
      <c r="N73" s="129">
        <f>MAX(0,M73-M72)</f>
        <v/>
      </c>
      <c r="O73" s="12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HISTORICOS'!BU8)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RESUMO'!BU8</f>
        <v/>
      </c>
      <c r="N74" s="129">
        <f>MAX(0,M74-M73)</f>
        <v/>
      </c>
      <c r="O74" s="12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HISTORICOS'!BV8)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RESUMO'!BV8</f>
        <v/>
      </c>
      <c r="N75" s="129">
        <f>MAX(0,M75-M74)</f>
        <v/>
      </c>
      <c r="O75" s="12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HISTORICOS'!BW8)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RESUMO'!BW8</f>
        <v/>
      </c>
      <c r="N76" s="129">
        <f>MAX(0,M76-M75)</f>
        <v/>
      </c>
      <c r="O76" s="12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HISTORICOS'!D9)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PL'!F15</f>
        <v/>
      </c>
      <c r="K5" s="61">
        <f>'VALOR POR PL'!G15</f>
        <v/>
      </c>
      <c r="L5" s="61">
        <f>'DADOS HISTORICOS'!$BZ$9</f>
        <v/>
      </c>
      <c r="M5" s="128">
        <f>'CP RESUMO'!D9</f>
        <v/>
      </c>
      <c r="N5" s="129" t="n">
        <v>0</v>
      </c>
      <c r="O5" s="12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HISTORICOS'!E9)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PL'!H15</f>
        <v/>
      </c>
      <c r="L6" s="50">
        <f>C6/IF(B6&lt;='VALOR POR PL'!$P$5,IFERROR(INDEX('"INCC-FGV"'!$B$2:$B$800,MATCH(B6,'"INCC-FGV"'!$A$2:$A$800,0)),$K$2),$K$2)</f>
        <v/>
      </c>
      <c r="M6" s="128">
        <f>'CP RESUMO'!E9</f>
        <v/>
      </c>
      <c r="N6" s="129">
        <f>MAX(0,M6-M5)</f>
        <v/>
      </c>
      <c r="O6" s="12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HISTORICOS'!F9)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RESUMO'!F9</f>
        <v/>
      </c>
      <c r="N7" s="129">
        <f>MAX(0,M7-M6)</f>
        <v/>
      </c>
      <c r="O7" s="12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HISTORICOS'!G9)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RESUMO'!G9</f>
        <v/>
      </c>
      <c r="N8" s="129">
        <f>MAX(0,M8-M7)</f>
        <v/>
      </c>
      <c r="O8" s="12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HISTORICOS'!H9)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RESUMO'!H9</f>
        <v/>
      </c>
      <c r="N9" s="129">
        <f>MAX(0,M9-M8)</f>
        <v/>
      </c>
      <c r="O9" s="12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HISTORICOS'!I9)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RESUMO'!I9</f>
        <v/>
      </c>
      <c r="N10" s="129">
        <f>MAX(0,M10-M9)</f>
        <v/>
      </c>
      <c r="O10" s="12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HISTORICOS'!J9)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RESUMO'!J9</f>
        <v/>
      </c>
      <c r="N11" s="129">
        <f>MAX(0,M11-M10)</f>
        <v/>
      </c>
      <c r="O11" s="12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HISTORICOS'!K9)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RESUMO'!K9</f>
        <v/>
      </c>
      <c r="N12" s="129">
        <f>MAX(0,M12-M11)</f>
        <v/>
      </c>
      <c r="O12" s="12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HISTORICOS'!L9)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PL'!I15</f>
        <v/>
      </c>
      <c r="L13" s="50">
        <f>C13/IF(B13&lt;='VALOR POR PL'!$P$5,IFERROR(INDEX('"INCC-FGV"'!$B$2:$B$800,MATCH(B13,'"INCC-FGV"'!$A$2:$A$800,0)),$K$2),$K$2)</f>
        <v/>
      </c>
      <c r="M13" s="128">
        <f>'CP RESUMO'!L9</f>
        <v/>
      </c>
      <c r="N13" s="129">
        <f>MAX(0,M13-M12)</f>
        <v/>
      </c>
      <c r="O13" s="12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HISTORICOS'!M9)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RESUMO'!$D$51:$BW$51,MATCH('VALOR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RESUMO'!M9</f>
        <v/>
      </c>
      <c r="N14" s="129">
        <f>MAX(0,M14-M13)</f>
        <v/>
      </c>
      <c r="O14" s="12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HISTORICOS'!N9)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RESUMO'!N9</f>
        <v/>
      </c>
      <c r="N15" s="129">
        <f>MAX(0,M15-M14)</f>
        <v/>
      </c>
      <c r="O15" s="12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HISTORICOS'!O9)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RESUMO'!O9</f>
        <v/>
      </c>
      <c r="N16" s="129">
        <f>MAX(0,M16-M15)</f>
        <v/>
      </c>
      <c r="O16" s="12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HISTORICOS'!P9)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RESUMO'!P9</f>
        <v/>
      </c>
      <c r="N17" s="129">
        <f>MAX(0,M17-M16)</f>
        <v/>
      </c>
      <c r="O17" s="12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HISTORICOS'!Q9)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RESUMO'!Q9</f>
        <v/>
      </c>
      <c r="N18" s="129">
        <f>MAX(0,M18-M17)</f>
        <v/>
      </c>
      <c r="O18" s="12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HISTORICOS'!R9)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RESUMO'!R9</f>
        <v/>
      </c>
      <c r="N19" s="129">
        <f>MAX(0,M19-M18)</f>
        <v/>
      </c>
      <c r="O19" s="12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HISTORICOS'!S9)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RESUMO'!S9</f>
        <v/>
      </c>
      <c r="N20" s="129">
        <f>MAX(0,M20-M19)</f>
        <v/>
      </c>
      <c r="O20" s="12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HISTORICOS'!T9)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RESUMO'!T9</f>
        <v/>
      </c>
      <c r="N21" s="129">
        <f>MAX(0,M21-M20)</f>
        <v/>
      </c>
      <c r="O21" s="12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HISTORICOS'!U9)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RESUMO'!U9</f>
        <v/>
      </c>
      <c r="N22" s="129">
        <f>MAX(0,M22-M21)</f>
        <v/>
      </c>
      <c r="O22" s="12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HISTORICOS'!V9)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RESUMO'!V9</f>
        <v/>
      </c>
      <c r="N23" s="129">
        <f>MAX(0,M23-M22)</f>
        <v/>
      </c>
      <c r="O23" s="12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HISTORICOS'!W9)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RESUMO'!W9</f>
        <v/>
      </c>
      <c r="N24" s="129">
        <f>MAX(0,M24-M23)</f>
        <v/>
      </c>
      <c r="O24" s="12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HISTORICOS'!X9)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RESUMO'!X9</f>
        <v/>
      </c>
      <c r="N25" s="129">
        <f>MAX(0,M25-M24)</f>
        <v/>
      </c>
      <c r="O25" s="12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HISTORICOS'!Y9)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RESUMO'!Y9</f>
        <v/>
      </c>
      <c r="N26" s="129">
        <f>MAX(0,M26-M25)</f>
        <v/>
      </c>
      <c r="O26" s="12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HISTORICOS'!Z9)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RESUMO'!Z9</f>
        <v/>
      </c>
      <c r="N27" s="129">
        <f>MAX(0,M27-M26)</f>
        <v/>
      </c>
      <c r="O27" s="12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HISTORICOS'!AA9)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RESUMO'!AA9</f>
        <v/>
      </c>
      <c r="N28" s="129">
        <f>MAX(0,M28-M27)</f>
        <v/>
      </c>
      <c r="O28" s="12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HISTORICOS'!AB9)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RESUMO'!AB9</f>
        <v/>
      </c>
      <c r="N29" s="129">
        <f>MAX(0,M29-M28)</f>
        <v/>
      </c>
      <c r="O29" s="12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HISTORICOS'!AC9)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RESUMO'!AC9</f>
        <v/>
      </c>
      <c r="N30" s="129">
        <f>MAX(0,M30-M29)</f>
        <v/>
      </c>
      <c r="O30" s="12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HISTORICOS'!AD9)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RESUMO'!AD9</f>
        <v/>
      </c>
      <c r="N31" s="129">
        <f>MAX(0,M31-M30)</f>
        <v/>
      </c>
      <c r="O31" s="12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HISTORICOS'!AE9)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RESUMO'!AE9</f>
        <v/>
      </c>
      <c r="N32" s="129">
        <f>MAX(0,M32-M31)</f>
        <v/>
      </c>
      <c r="O32" s="12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HISTORICOS'!AF9)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RESUMO'!AF9</f>
        <v/>
      </c>
      <c r="N33" s="129">
        <f>MAX(0,M33-M32)</f>
        <v/>
      </c>
      <c r="O33" s="12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HISTORICOS'!AG9)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RESUMO'!AG9</f>
        <v/>
      </c>
      <c r="N34" s="129">
        <f>MAX(0,M34-M33)</f>
        <v/>
      </c>
      <c r="O34" s="12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HISTORICOS'!AH9)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RESUMO'!AH9</f>
        <v/>
      </c>
      <c r="N35" s="129">
        <f>MAX(0,M35-M34)</f>
        <v/>
      </c>
      <c r="O35" s="12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HISTORICOS'!AI9)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RESUMO'!AI9</f>
        <v/>
      </c>
      <c r="N36" s="129">
        <f>MAX(0,M36-M35)</f>
        <v/>
      </c>
      <c r="O36" s="12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HISTORICOS'!AJ9)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RESUMO'!AJ9</f>
        <v/>
      </c>
      <c r="N37" s="129">
        <f>MAX(0,M37-M36)</f>
        <v/>
      </c>
      <c r="O37" s="12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HISTORICOS'!AK9)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RESUMO'!AK9</f>
        <v/>
      </c>
      <c r="N38" s="129">
        <f>MAX(0,M38-M37)</f>
        <v/>
      </c>
      <c r="O38" s="12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HISTORICOS'!AL9)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RESUMO'!AL9</f>
        <v/>
      </c>
      <c r="N39" s="129">
        <f>MAX(0,M39-M38)</f>
        <v/>
      </c>
      <c r="O39" s="12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HISTORICOS'!AM9)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RESUMO'!AM9</f>
        <v/>
      </c>
      <c r="N40" s="129">
        <f>MAX(0,M40-M39)</f>
        <v/>
      </c>
      <c r="O40" s="12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HISTORICOS'!AN9)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RESUMO'!AN9</f>
        <v/>
      </c>
      <c r="N41" s="129">
        <f>MAX(0,M41-M40)</f>
        <v/>
      </c>
      <c r="O41" s="12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HISTORICOS'!AO9)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RESUMO'!AO9</f>
        <v/>
      </c>
      <c r="N42" s="129">
        <f>MAX(0,M42-M41)</f>
        <v/>
      </c>
      <c r="O42" s="12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HISTORICOS'!AP9)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RESUMO'!AP9</f>
        <v/>
      </c>
      <c r="N43" s="129">
        <f>MAX(0,M43-M42)</f>
        <v/>
      </c>
      <c r="O43" s="12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HISTORICOS'!AQ9)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RESUMO'!AQ9</f>
        <v/>
      </c>
      <c r="N44" s="129">
        <f>MAX(0,M44-M43)</f>
        <v/>
      </c>
      <c r="O44" s="12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HISTORICOS'!AR9)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RESUMO'!AR9</f>
        <v/>
      </c>
      <c r="N45" s="129">
        <f>MAX(0,M45-M44)</f>
        <v/>
      </c>
      <c r="O45" s="12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HISTORICOS'!AS9)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RESUMO'!AS9</f>
        <v/>
      </c>
      <c r="N46" s="129">
        <f>MAX(0,M46-M45)</f>
        <v/>
      </c>
      <c r="O46" s="12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HISTORICOS'!AT9)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RESUMO'!AT9</f>
        <v/>
      </c>
      <c r="N47" s="129">
        <f>MAX(0,M47-M46)</f>
        <v/>
      </c>
      <c r="O47" s="12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HISTORICOS'!AU9)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RESUMO'!AU9</f>
        <v/>
      </c>
      <c r="N48" s="129">
        <f>MAX(0,M48-M47)</f>
        <v/>
      </c>
      <c r="O48" s="12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HISTORICOS'!AV9)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RESUMO'!AV9</f>
        <v/>
      </c>
      <c r="N49" s="129">
        <f>MAX(0,M49-M48)</f>
        <v/>
      </c>
      <c r="O49" s="12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HISTORICOS'!AW9)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RESUMO'!AW9</f>
        <v/>
      </c>
      <c r="N50" s="129">
        <f>MAX(0,M50-M49)</f>
        <v/>
      </c>
      <c r="O50" s="12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HISTORICOS'!AX9)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RESUMO'!AX9</f>
        <v/>
      </c>
      <c r="N51" s="129">
        <f>MAX(0,M51-M50)</f>
        <v/>
      </c>
      <c r="O51" s="12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HISTORICOS'!AY9)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RESUMO'!AY9</f>
        <v/>
      </c>
      <c r="N52" s="129">
        <f>MAX(0,M52-M51)</f>
        <v/>
      </c>
      <c r="O52" s="12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HISTORICOS'!AZ9)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RESUMO'!AZ9</f>
        <v/>
      </c>
      <c r="N53" s="129">
        <f>MAX(0,M53-M52)</f>
        <v/>
      </c>
      <c r="O53" s="12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HISTORICOS'!BA9)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RESUMO'!BA9</f>
        <v/>
      </c>
      <c r="N54" s="129">
        <f>MAX(0,M54-M53)</f>
        <v/>
      </c>
      <c r="O54" s="12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HISTORICOS'!BB9)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RESUMO'!BB9</f>
        <v/>
      </c>
      <c r="N55" s="129">
        <f>MAX(0,M55-M54)</f>
        <v/>
      </c>
      <c r="O55" s="12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HISTORICOS'!BC9)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RESUMO'!BC9</f>
        <v/>
      </c>
      <c r="N56" s="129">
        <f>MAX(0,M56-M55)</f>
        <v/>
      </c>
      <c r="O56" s="12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HISTORICOS'!BD9)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RESUMO'!BD9</f>
        <v/>
      </c>
      <c r="N57" s="129">
        <f>MAX(0,M57-M56)</f>
        <v/>
      </c>
      <c r="O57" s="12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HISTORICOS'!BE9)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RESUMO'!BE9</f>
        <v/>
      </c>
      <c r="N58" s="129">
        <f>MAX(0,M58-M57)</f>
        <v/>
      </c>
      <c r="O58" s="12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HISTORICOS'!BF9)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RESUMO'!BF9</f>
        <v/>
      </c>
      <c r="N59" s="129">
        <f>MAX(0,M59-M58)</f>
        <v/>
      </c>
      <c r="O59" s="12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HISTORICOS'!BG9)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RESUMO'!BG9</f>
        <v/>
      </c>
      <c r="N60" s="129">
        <f>MAX(0,M60-M59)</f>
        <v/>
      </c>
      <c r="O60" s="12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HISTORICOS'!BH9)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RESUMO'!BH9</f>
        <v/>
      </c>
      <c r="N61" s="129">
        <f>MAX(0,M61-M60)</f>
        <v/>
      </c>
      <c r="O61" s="12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HISTORICOS'!BI9)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RESUMO'!BI9</f>
        <v/>
      </c>
      <c r="N62" s="129">
        <f>MAX(0,M62-M61)</f>
        <v/>
      </c>
      <c r="O62" s="12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HISTORICOS'!BJ9)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RESUMO'!BJ9</f>
        <v/>
      </c>
      <c r="N63" s="129">
        <f>MAX(0,M63-M62)</f>
        <v/>
      </c>
      <c r="O63" s="12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HISTORICOS'!BK9)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RESUMO'!BK9</f>
        <v/>
      </c>
      <c r="N64" s="129">
        <f>MAX(0,M64-M63)</f>
        <v/>
      </c>
      <c r="O64" s="12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HISTORICOS'!BL9)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RESUMO'!BL9</f>
        <v/>
      </c>
      <c r="N65" s="129">
        <f>MAX(0,M65-M64)</f>
        <v/>
      </c>
      <c r="O65" s="12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HISTORICOS'!BM9)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RESUMO'!BM9</f>
        <v/>
      </c>
      <c r="N66" s="129">
        <f>MAX(0,M66-M65)</f>
        <v/>
      </c>
      <c r="O66" s="12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HISTORICOS'!BN9)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RESUMO'!BN9</f>
        <v/>
      </c>
      <c r="N67" s="129">
        <f>MAX(0,M67-M66)</f>
        <v/>
      </c>
      <c r="O67" s="12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HISTORICOS'!BO9)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RESUMO'!BO9</f>
        <v/>
      </c>
      <c r="N68" s="129">
        <f>MAX(0,M68-M67)</f>
        <v/>
      </c>
      <c r="O68" s="12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HISTORICOS'!BP9)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RESUMO'!BP9</f>
        <v/>
      </c>
      <c r="N69" s="129">
        <f>MAX(0,M69-M68)</f>
        <v/>
      </c>
      <c r="O69" s="12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HISTORICOS'!BQ9)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RESUMO'!BQ9</f>
        <v/>
      </c>
      <c r="N70" s="129">
        <f>MAX(0,M70-M69)</f>
        <v/>
      </c>
      <c r="O70" s="12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HISTORICOS'!BR9)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RESUMO'!BR9</f>
        <v/>
      </c>
      <c r="N71" s="129">
        <f>MAX(0,M71-M70)</f>
        <v/>
      </c>
      <c r="O71" s="12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HISTORICOS'!BS9)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RESUMO'!BS9</f>
        <v/>
      </c>
      <c r="N72" s="129">
        <f>MAX(0,M72-M71)</f>
        <v/>
      </c>
      <c r="O72" s="12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HISTORICOS'!BT9)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RESUMO'!BT9</f>
        <v/>
      </c>
      <c r="N73" s="129">
        <f>MAX(0,M73-M72)</f>
        <v/>
      </c>
      <c r="O73" s="12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HISTORICOS'!BU9)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RESUMO'!BU9</f>
        <v/>
      </c>
      <c r="N74" s="129">
        <f>MAX(0,M74-M73)</f>
        <v/>
      </c>
      <c r="O74" s="12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HISTORICOS'!BV9)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RESUMO'!BV9</f>
        <v/>
      </c>
      <c r="N75" s="129">
        <f>MAX(0,M75-M74)</f>
        <v/>
      </c>
      <c r="O75" s="12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HISTORICOS'!BW9)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RESUMO'!BW9</f>
        <v/>
      </c>
      <c r="N76" s="129">
        <f>MAX(0,M76-M75)</f>
        <v/>
      </c>
      <c r="O76" s="12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HISTORICOS'!D10)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PL'!F16</f>
        <v/>
      </c>
      <c r="K5" s="61">
        <f>'VALOR POR PL'!G16</f>
        <v/>
      </c>
      <c r="L5" s="61">
        <f>'DADOS HISTORICOS'!$BZ$10</f>
        <v/>
      </c>
      <c r="M5" s="128">
        <f>'CP RESUMO'!D10</f>
        <v/>
      </c>
      <c r="N5" s="129" t="n">
        <v>0</v>
      </c>
      <c r="O5" s="12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HISTORICOS'!E10)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PL'!H16</f>
        <v/>
      </c>
      <c r="L6" s="50">
        <f>C6/IF(B6&lt;='VALOR POR PL'!$P$5,IFERROR(INDEX('"INCC-FGV"'!$B$2:$B$800,MATCH(B6,'"INCC-FGV"'!$A$2:$A$800,0)),$K$2),$K$2)</f>
        <v/>
      </c>
      <c r="M6" s="128">
        <f>'CP RESUMO'!E10</f>
        <v/>
      </c>
      <c r="N6" s="129">
        <f>MAX(0,M6-M5)</f>
        <v/>
      </c>
      <c r="O6" s="12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HISTORICOS'!F10)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RESUMO'!F10</f>
        <v/>
      </c>
      <c r="N7" s="129">
        <f>MAX(0,M7-M6)</f>
        <v/>
      </c>
      <c r="O7" s="12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HISTORICOS'!G10)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RESUMO'!G10</f>
        <v/>
      </c>
      <c r="N8" s="129">
        <f>MAX(0,M8-M7)</f>
        <v/>
      </c>
      <c r="O8" s="12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HISTORICOS'!H10)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RESUMO'!H10</f>
        <v/>
      </c>
      <c r="N9" s="129">
        <f>MAX(0,M9-M8)</f>
        <v/>
      </c>
      <c r="O9" s="12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HISTORICOS'!I10)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RESUMO'!I10</f>
        <v/>
      </c>
      <c r="N10" s="129">
        <f>MAX(0,M10-M9)</f>
        <v/>
      </c>
      <c r="O10" s="12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HISTORICOS'!J10)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RESUMO'!J10</f>
        <v/>
      </c>
      <c r="N11" s="129">
        <f>MAX(0,M11-M10)</f>
        <v/>
      </c>
      <c r="O11" s="12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HISTORICOS'!K10)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RESUMO'!K10</f>
        <v/>
      </c>
      <c r="N12" s="129">
        <f>MAX(0,M12-M11)</f>
        <v/>
      </c>
      <c r="O12" s="12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HISTORICOS'!L10)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PL'!I16</f>
        <v/>
      </c>
      <c r="L13" s="50">
        <f>C13/IF(B13&lt;='VALOR POR PL'!$P$5,IFERROR(INDEX('"INCC-FGV"'!$B$2:$B$800,MATCH(B13,'"INCC-FGV"'!$A$2:$A$800,0)),$K$2),$K$2)</f>
        <v/>
      </c>
      <c r="M13" s="128">
        <f>'CP RESUMO'!L10</f>
        <v/>
      </c>
      <c r="N13" s="129">
        <f>MAX(0,M13-M12)</f>
        <v/>
      </c>
      <c r="O13" s="12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HISTORICOS'!M10)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RESUMO'!$D$52:$BW$52,MATCH('VALOR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RESUMO'!M10</f>
        <v/>
      </c>
      <c r="N14" s="129">
        <f>MAX(0,M14-M13)</f>
        <v/>
      </c>
      <c r="O14" s="12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HISTORICOS'!N10)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RESUMO'!N10</f>
        <v/>
      </c>
      <c r="N15" s="129">
        <f>MAX(0,M15-M14)</f>
        <v/>
      </c>
      <c r="O15" s="12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HISTORICOS'!O10)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RESUMO'!O10</f>
        <v/>
      </c>
      <c r="N16" s="129">
        <f>MAX(0,M16-M15)</f>
        <v/>
      </c>
      <c r="O16" s="12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HISTORICOS'!P10)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RESUMO'!P10</f>
        <v/>
      </c>
      <c r="N17" s="129">
        <f>MAX(0,M17-M16)</f>
        <v/>
      </c>
      <c r="O17" s="12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HISTORICOS'!Q10)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RESUMO'!Q10</f>
        <v/>
      </c>
      <c r="N18" s="129">
        <f>MAX(0,M18-M17)</f>
        <v/>
      </c>
      <c r="O18" s="12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HISTORICOS'!R10)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RESUMO'!R10</f>
        <v/>
      </c>
      <c r="N19" s="129">
        <f>MAX(0,M19-M18)</f>
        <v/>
      </c>
      <c r="O19" s="12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HISTORICOS'!S10)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RESUMO'!S10</f>
        <v/>
      </c>
      <c r="N20" s="129">
        <f>MAX(0,M20-M19)</f>
        <v/>
      </c>
      <c r="O20" s="12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HISTORICOS'!T10)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RESUMO'!T10</f>
        <v/>
      </c>
      <c r="N21" s="129">
        <f>MAX(0,M21-M20)</f>
        <v/>
      </c>
      <c r="O21" s="12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HISTORICOS'!U10)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RESUMO'!U10</f>
        <v/>
      </c>
      <c r="N22" s="129">
        <f>MAX(0,M22-M21)</f>
        <v/>
      </c>
      <c r="O22" s="12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HISTORICOS'!V10)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RESUMO'!V10</f>
        <v/>
      </c>
      <c r="N23" s="129">
        <f>MAX(0,M23-M22)</f>
        <v/>
      </c>
      <c r="O23" s="12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HISTORICOS'!W10)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RESUMO'!W10</f>
        <v/>
      </c>
      <c r="N24" s="129">
        <f>MAX(0,M24-M23)</f>
        <v/>
      </c>
      <c r="O24" s="12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HISTORICOS'!X10)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RESUMO'!X10</f>
        <v/>
      </c>
      <c r="N25" s="129">
        <f>MAX(0,M25-M24)</f>
        <v/>
      </c>
      <c r="O25" s="12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HISTORICOS'!Y10)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RESUMO'!Y10</f>
        <v/>
      </c>
      <c r="N26" s="129">
        <f>MAX(0,M26-M25)</f>
        <v/>
      </c>
      <c r="O26" s="12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HISTORICOS'!Z10)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RESUMO'!Z10</f>
        <v/>
      </c>
      <c r="N27" s="129">
        <f>MAX(0,M27-M26)</f>
        <v/>
      </c>
      <c r="O27" s="12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HISTORICOS'!AA10)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RESUMO'!AA10</f>
        <v/>
      </c>
      <c r="N28" s="129">
        <f>MAX(0,M28-M27)</f>
        <v/>
      </c>
      <c r="O28" s="12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HISTORICOS'!AB10)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RESUMO'!AB10</f>
        <v/>
      </c>
      <c r="N29" s="129">
        <f>MAX(0,M29-M28)</f>
        <v/>
      </c>
      <c r="O29" s="12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HISTORICOS'!AC10)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RESUMO'!AC10</f>
        <v/>
      </c>
      <c r="N30" s="129">
        <f>MAX(0,M30-M29)</f>
        <v/>
      </c>
      <c r="O30" s="12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HISTORICOS'!AD10)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RESUMO'!AD10</f>
        <v/>
      </c>
      <c r="N31" s="129">
        <f>MAX(0,M31-M30)</f>
        <v/>
      </c>
      <c r="O31" s="12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HISTORICOS'!AE10)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RESUMO'!AE10</f>
        <v/>
      </c>
      <c r="N32" s="129">
        <f>MAX(0,M32-M31)</f>
        <v/>
      </c>
      <c r="O32" s="12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HISTORICOS'!AF10)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RESUMO'!AF10</f>
        <v/>
      </c>
      <c r="N33" s="129">
        <f>MAX(0,M33-M32)</f>
        <v/>
      </c>
      <c r="O33" s="12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HISTORICOS'!AG10)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RESUMO'!AG10</f>
        <v/>
      </c>
      <c r="N34" s="129">
        <f>MAX(0,M34-M33)</f>
        <v/>
      </c>
      <c r="O34" s="12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HISTORICOS'!AH10)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RESUMO'!AH10</f>
        <v/>
      </c>
      <c r="N35" s="129">
        <f>MAX(0,M35-M34)</f>
        <v/>
      </c>
      <c r="O35" s="12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HISTORICOS'!AI10)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RESUMO'!AI10</f>
        <v/>
      </c>
      <c r="N36" s="129">
        <f>MAX(0,M36-M35)</f>
        <v/>
      </c>
      <c r="O36" s="12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HISTORICOS'!AJ10)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RESUMO'!AJ10</f>
        <v/>
      </c>
      <c r="N37" s="129">
        <f>MAX(0,M37-M36)</f>
        <v/>
      </c>
      <c r="O37" s="12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HISTORICOS'!AK10)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RESUMO'!AK10</f>
        <v/>
      </c>
      <c r="N38" s="129">
        <f>MAX(0,M38-M37)</f>
        <v/>
      </c>
      <c r="O38" s="12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HISTORICOS'!AL10)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RESUMO'!AL10</f>
        <v/>
      </c>
      <c r="N39" s="129">
        <f>MAX(0,M39-M38)</f>
        <v/>
      </c>
      <c r="O39" s="12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HISTORICOS'!AM10)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RESUMO'!AM10</f>
        <v/>
      </c>
      <c r="N40" s="129">
        <f>MAX(0,M40-M39)</f>
        <v/>
      </c>
      <c r="O40" s="12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HISTORICOS'!AN10)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RESUMO'!AN10</f>
        <v/>
      </c>
      <c r="N41" s="129">
        <f>MAX(0,M41-M40)</f>
        <v/>
      </c>
      <c r="O41" s="12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HISTORICOS'!AO10)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RESUMO'!AO10</f>
        <v/>
      </c>
      <c r="N42" s="129">
        <f>MAX(0,M42-M41)</f>
        <v/>
      </c>
      <c r="O42" s="12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HISTORICOS'!AP10)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RESUMO'!AP10</f>
        <v/>
      </c>
      <c r="N43" s="129">
        <f>MAX(0,M43-M42)</f>
        <v/>
      </c>
      <c r="O43" s="12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HISTORICOS'!AQ10)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RESUMO'!AQ10</f>
        <v/>
      </c>
      <c r="N44" s="129">
        <f>MAX(0,M44-M43)</f>
        <v/>
      </c>
      <c r="O44" s="12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HISTORICOS'!AR10)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RESUMO'!AR10</f>
        <v/>
      </c>
      <c r="N45" s="129">
        <f>MAX(0,M45-M44)</f>
        <v/>
      </c>
      <c r="O45" s="12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HISTORICOS'!AS10)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RESUMO'!AS10</f>
        <v/>
      </c>
      <c r="N46" s="129">
        <f>MAX(0,M46-M45)</f>
        <v/>
      </c>
      <c r="O46" s="12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HISTORICOS'!AT10)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RESUMO'!AT10</f>
        <v/>
      </c>
      <c r="N47" s="129">
        <f>MAX(0,M47-M46)</f>
        <v/>
      </c>
      <c r="O47" s="12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HISTORICOS'!AU10)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RESUMO'!AU10</f>
        <v/>
      </c>
      <c r="N48" s="129">
        <f>MAX(0,M48-M47)</f>
        <v/>
      </c>
      <c r="O48" s="12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HISTORICOS'!AV10)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RESUMO'!AV10</f>
        <v/>
      </c>
      <c r="N49" s="129">
        <f>MAX(0,M49-M48)</f>
        <v/>
      </c>
      <c r="O49" s="12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HISTORICOS'!AW10)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RESUMO'!AW10</f>
        <v/>
      </c>
      <c r="N50" s="129">
        <f>MAX(0,M50-M49)</f>
        <v/>
      </c>
      <c r="O50" s="12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HISTORICOS'!AX10)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RESUMO'!AX10</f>
        <v/>
      </c>
      <c r="N51" s="129">
        <f>MAX(0,M51-M50)</f>
        <v/>
      </c>
      <c r="O51" s="12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HISTORICOS'!AY10)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RESUMO'!AY10</f>
        <v/>
      </c>
      <c r="N52" s="129">
        <f>MAX(0,M52-M51)</f>
        <v/>
      </c>
      <c r="O52" s="12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HISTORICOS'!AZ10)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RESUMO'!AZ10</f>
        <v/>
      </c>
      <c r="N53" s="129">
        <f>MAX(0,M53-M52)</f>
        <v/>
      </c>
      <c r="O53" s="12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HISTORICOS'!BA10)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RESUMO'!BA10</f>
        <v/>
      </c>
      <c r="N54" s="129">
        <f>MAX(0,M54-M53)</f>
        <v/>
      </c>
      <c r="O54" s="12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HISTORICOS'!BB10)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RESUMO'!BB10</f>
        <v/>
      </c>
      <c r="N55" s="129">
        <f>MAX(0,M55-M54)</f>
        <v/>
      </c>
      <c r="O55" s="12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HISTORICOS'!BC10)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RESUMO'!BC10</f>
        <v/>
      </c>
      <c r="N56" s="129">
        <f>MAX(0,M56-M55)</f>
        <v/>
      </c>
      <c r="O56" s="12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HISTORICOS'!BD10)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RESUMO'!BD10</f>
        <v/>
      </c>
      <c r="N57" s="129">
        <f>MAX(0,M57-M56)</f>
        <v/>
      </c>
      <c r="O57" s="12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HISTORICOS'!BE10)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RESUMO'!BE10</f>
        <v/>
      </c>
      <c r="N58" s="129">
        <f>MAX(0,M58-M57)</f>
        <v/>
      </c>
      <c r="O58" s="12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HISTORICOS'!BF10)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RESUMO'!BF10</f>
        <v/>
      </c>
      <c r="N59" s="129">
        <f>MAX(0,M59-M58)</f>
        <v/>
      </c>
      <c r="O59" s="12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HISTORICOS'!BG10)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RESUMO'!BG10</f>
        <v/>
      </c>
      <c r="N60" s="129">
        <f>MAX(0,M60-M59)</f>
        <v/>
      </c>
      <c r="O60" s="12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HISTORICOS'!BH10)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RESUMO'!BH10</f>
        <v/>
      </c>
      <c r="N61" s="129">
        <f>MAX(0,M61-M60)</f>
        <v/>
      </c>
      <c r="O61" s="12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HISTORICOS'!BI10)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RESUMO'!BI10</f>
        <v/>
      </c>
      <c r="N62" s="129">
        <f>MAX(0,M62-M61)</f>
        <v/>
      </c>
      <c r="O62" s="12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HISTORICOS'!BJ10)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RESUMO'!BJ10</f>
        <v/>
      </c>
      <c r="N63" s="129">
        <f>MAX(0,M63-M62)</f>
        <v/>
      </c>
      <c r="O63" s="12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HISTORICOS'!BK10)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RESUMO'!BK10</f>
        <v/>
      </c>
      <c r="N64" s="129">
        <f>MAX(0,M64-M63)</f>
        <v/>
      </c>
      <c r="O64" s="12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HISTORICOS'!BL10)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RESUMO'!BL10</f>
        <v/>
      </c>
      <c r="N65" s="129">
        <f>MAX(0,M65-M64)</f>
        <v/>
      </c>
      <c r="O65" s="12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HISTORICOS'!BM10)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RESUMO'!BM10</f>
        <v/>
      </c>
      <c r="N66" s="129">
        <f>MAX(0,M66-M65)</f>
        <v/>
      </c>
      <c r="O66" s="12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HISTORICOS'!BN10)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RESUMO'!BN10</f>
        <v/>
      </c>
      <c r="N67" s="129">
        <f>MAX(0,M67-M66)</f>
        <v/>
      </c>
      <c r="O67" s="12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HISTORICOS'!BO10)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RESUMO'!BO10</f>
        <v/>
      </c>
      <c r="N68" s="129">
        <f>MAX(0,M68-M67)</f>
        <v/>
      </c>
      <c r="O68" s="12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HISTORICOS'!BP10)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RESUMO'!BP10</f>
        <v/>
      </c>
      <c r="N69" s="129">
        <f>MAX(0,M69-M68)</f>
        <v/>
      </c>
      <c r="O69" s="12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HISTORICOS'!BQ10)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RESUMO'!BQ10</f>
        <v/>
      </c>
      <c r="N70" s="129">
        <f>MAX(0,M70-M69)</f>
        <v/>
      </c>
      <c r="O70" s="12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HISTORICOS'!BR10)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RESUMO'!BR10</f>
        <v/>
      </c>
      <c r="N71" s="129">
        <f>MAX(0,M71-M70)</f>
        <v/>
      </c>
      <c r="O71" s="12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HISTORICOS'!BS10)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RESUMO'!BS10</f>
        <v/>
      </c>
      <c r="N72" s="129">
        <f>MAX(0,M72-M71)</f>
        <v/>
      </c>
      <c r="O72" s="12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HISTORICOS'!BT10)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RESUMO'!BT10</f>
        <v/>
      </c>
      <c r="N73" s="129">
        <f>MAX(0,M73-M72)</f>
        <v/>
      </c>
      <c r="O73" s="12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HISTORICOS'!BU10)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RESUMO'!BU10</f>
        <v/>
      </c>
      <c r="N74" s="129">
        <f>MAX(0,M74-M73)</f>
        <v/>
      </c>
      <c r="O74" s="12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HISTORICOS'!BV10)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RESUMO'!BV10</f>
        <v/>
      </c>
      <c r="N75" s="129">
        <f>MAX(0,M75-M74)</f>
        <v/>
      </c>
      <c r="O75" s="12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HISTORICOS'!BW10)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RESUMO'!BW10</f>
        <v/>
      </c>
      <c r="N76" s="129">
        <f>MAX(0,M76-M75)</f>
        <v/>
      </c>
      <c r="O76" s="12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HISTORICOS'!D11)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PL'!F17</f>
        <v/>
      </c>
      <c r="K5" s="61">
        <f>'VALOR POR PL'!G17</f>
        <v/>
      </c>
      <c r="L5" s="61">
        <f>'DADOS HISTORICOS'!$BZ$11</f>
        <v/>
      </c>
      <c r="M5" s="128">
        <f>'CP RESUMO'!D11</f>
        <v/>
      </c>
      <c r="N5" s="129" t="n">
        <v>0</v>
      </c>
      <c r="O5" s="12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HISTORICOS'!E11)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PL'!H17</f>
        <v/>
      </c>
      <c r="L6" s="50">
        <f>C6/IF(B6&lt;='VALOR POR PL'!$P$5,IFERROR(INDEX('"INCC-FGV"'!$B$2:$B$800,MATCH(B6,'"INCC-FGV"'!$A$2:$A$800,0)),$K$2),$K$2)</f>
        <v/>
      </c>
      <c r="M6" s="128">
        <f>'CP RESUMO'!E11</f>
        <v/>
      </c>
      <c r="N6" s="129">
        <f>MAX(0,M6-M5)</f>
        <v/>
      </c>
      <c r="O6" s="12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HISTORICOS'!F11)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RESUMO'!F11</f>
        <v/>
      </c>
      <c r="N7" s="129">
        <f>MAX(0,M7-M6)</f>
        <v/>
      </c>
      <c r="O7" s="12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HISTORICOS'!G11)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RESUMO'!G11</f>
        <v/>
      </c>
      <c r="N8" s="129">
        <f>MAX(0,M8-M7)</f>
        <v/>
      </c>
      <c r="O8" s="12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HISTORICOS'!H11)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RESUMO'!H11</f>
        <v/>
      </c>
      <c r="N9" s="129">
        <f>MAX(0,M9-M8)</f>
        <v/>
      </c>
      <c r="O9" s="12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HISTORICOS'!I11)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RESUMO'!I11</f>
        <v/>
      </c>
      <c r="N10" s="129">
        <f>MAX(0,M10-M9)</f>
        <v/>
      </c>
      <c r="O10" s="12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HISTORICOS'!J11)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RESUMO'!J11</f>
        <v/>
      </c>
      <c r="N11" s="129">
        <f>MAX(0,M11-M10)</f>
        <v/>
      </c>
      <c r="O11" s="12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HISTORICOS'!K11)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RESUMO'!K11</f>
        <v/>
      </c>
      <c r="N12" s="129">
        <f>MAX(0,M12-M11)</f>
        <v/>
      </c>
      <c r="O12" s="12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HISTORICOS'!L11)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PL'!I17</f>
        <v/>
      </c>
      <c r="L13" s="50">
        <f>C13/IF(B13&lt;='VALOR POR PL'!$P$5,IFERROR(INDEX('"INCC-FGV"'!$B$2:$B$800,MATCH(B13,'"INCC-FGV"'!$A$2:$A$800,0)),$K$2),$K$2)</f>
        <v/>
      </c>
      <c r="M13" s="128">
        <f>'CP RESUMO'!L11</f>
        <v/>
      </c>
      <c r="N13" s="129">
        <f>MAX(0,M13-M12)</f>
        <v/>
      </c>
      <c r="O13" s="12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HISTORICOS'!M11)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RESUMO'!$D$53:$BW$53,MATCH('VALOR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RESUMO'!M11</f>
        <v/>
      </c>
      <c r="N14" s="129">
        <f>MAX(0,M14-M13)</f>
        <v/>
      </c>
      <c r="O14" s="12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HISTORICOS'!N11)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RESUMO'!N11</f>
        <v/>
      </c>
      <c r="N15" s="129">
        <f>MAX(0,M15-M14)</f>
        <v/>
      </c>
      <c r="O15" s="12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HISTORICOS'!O11)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RESUMO'!O11</f>
        <v/>
      </c>
      <c r="N16" s="129">
        <f>MAX(0,M16-M15)</f>
        <v/>
      </c>
      <c r="O16" s="12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HISTORICOS'!P11)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RESUMO'!P11</f>
        <v/>
      </c>
      <c r="N17" s="129">
        <f>MAX(0,M17-M16)</f>
        <v/>
      </c>
      <c r="O17" s="12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HISTORICOS'!Q11)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RESUMO'!Q11</f>
        <v/>
      </c>
      <c r="N18" s="129">
        <f>MAX(0,M18-M17)</f>
        <v/>
      </c>
      <c r="O18" s="12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HISTORICOS'!R11)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RESUMO'!R11</f>
        <v/>
      </c>
      <c r="N19" s="129">
        <f>MAX(0,M19-M18)</f>
        <v/>
      </c>
      <c r="O19" s="12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HISTORICOS'!S11)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RESUMO'!S11</f>
        <v/>
      </c>
      <c r="N20" s="129">
        <f>MAX(0,M20-M19)</f>
        <v/>
      </c>
      <c r="O20" s="12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HISTORICOS'!T11)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RESUMO'!T11</f>
        <v/>
      </c>
      <c r="N21" s="129">
        <f>MAX(0,M21-M20)</f>
        <v/>
      </c>
      <c r="O21" s="12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HISTORICOS'!U11)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RESUMO'!U11</f>
        <v/>
      </c>
      <c r="N22" s="129">
        <f>MAX(0,M22-M21)</f>
        <v/>
      </c>
      <c r="O22" s="12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HISTORICOS'!V11)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RESUMO'!V11</f>
        <v/>
      </c>
      <c r="N23" s="129">
        <f>MAX(0,M23-M22)</f>
        <v/>
      </c>
      <c r="O23" s="12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HISTORICOS'!W11)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RESUMO'!W11</f>
        <v/>
      </c>
      <c r="N24" s="129">
        <f>MAX(0,M24-M23)</f>
        <v/>
      </c>
      <c r="O24" s="12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HISTORICOS'!X11)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RESUMO'!X11</f>
        <v/>
      </c>
      <c r="N25" s="129">
        <f>MAX(0,M25-M24)</f>
        <v/>
      </c>
      <c r="O25" s="12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HISTORICOS'!Y11)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RESUMO'!Y11</f>
        <v/>
      </c>
      <c r="N26" s="129">
        <f>MAX(0,M26-M25)</f>
        <v/>
      </c>
      <c r="O26" s="12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HISTORICOS'!Z11)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RESUMO'!Z11</f>
        <v/>
      </c>
      <c r="N27" s="129">
        <f>MAX(0,M27-M26)</f>
        <v/>
      </c>
      <c r="O27" s="12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HISTORICOS'!AA11)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RESUMO'!AA11</f>
        <v/>
      </c>
      <c r="N28" s="129">
        <f>MAX(0,M28-M27)</f>
        <v/>
      </c>
      <c r="O28" s="12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HISTORICOS'!AB11)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RESUMO'!AB11</f>
        <v/>
      </c>
      <c r="N29" s="129">
        <f>MAX(0,M29-M28)</f>
        <v/>
      </c>
      <c r="O29" s="12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HISTORICOS'!AC11)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RESUMO'!AC11</f>
        <v/>
      </c>
      <c r="N30" s="129">
        <f>MAX(0,M30-M29)</f>
        <v/>
      </c>
      <c r="O30" s="12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HISTORICOS'!AD11)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RESUMO'!AD11</f>
        <v/>
      </c>
      <c r="N31" s="129">
        <f>MAX(0,M31-M30)</f>
        <v/>
      </c>
      <c r="O31" s="12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HISTORICOS'!AE11)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RESUMO'!AE11</f>
        <v/>
      </c>
      <c r="N32" s="129">
        <f>MAX(0,M32-M31)</f>
        <v/>
      </c>
      <c r="O32" s="12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HISTORICOS'!AF11)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RESUMO'!AF11</f>
        <v/>
      </c>
      <c r="N33" s="129">
        <f>MAX(0,M33-M32)</f>
        <v/>
      </c>
      <c r="O33" s="12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HISTORICOS'!AG11)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RESUMO'!AG11</f>
        <v/>
      </c>
      <c r="N34" s="129">
        <f>MAX(0,M34-M33)</f>
        <v/>
      </c>
      <c r="O34" s="12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HISTORICOS'!AH11)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RESUMO'!AH11</f>
        <v/>
      </c>
      <c r="N35" s="129">
        <f>MAX(0,M35-M34)</f>
        <v/>
      </c>
      <c r="O35" s="12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HISTORICOS'!AI11)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RESUMO'!AI11</f>
        <v/>
      </c>
      <c r="N36" s="129">
        <f>MAX(0,M36-M35)</f>
        <v/>
      </c>
      <c r="O36" s="12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HISTORICOS'!AJ11)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RESUMO'!AJ11</f>
        <v/>
      </c>
      <c r="N37" s="129">
        <f>MAX(0,M37-M36)</f>
        <v/>
      </c>
      <c r="O37" s="12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HISTORICOS'!AK11)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RESUMO'!AK11</f>
        <v/>
      </c>
      <c r="N38" s="129">
        <f>MAX(0,M38-M37)</f>
        <v/>
      </c>
      <c r="O38" s="12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HISTORICOS'!AL11)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RESUMO'!AL11</f>
        <v/>
      </c>
      <c r="N39" s="129">
        <f>MAX(0,M39-M38)</f>
        <v/>
      </c>
      <c r="O39" s="12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HISTORICOS'!AM11)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RESUMO'!AM11</f>
        <v/>
      </c>
      <c r="N40" s="129">
        <f>MAX(0,M40-M39)</f>
        <v/>
      </c>
      <c r="O40" s="12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HISTORICOS'!AN11)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RESUMO'!AN11</f>
        <v/>
      </c>
      <c r="N41" s="129">
        <f>MAX(0,M41-M40)</f>
        <v/>
      </c>
      <c r="O41" s="12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HISTORICOS'!AO11)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RESUMO'!AO11</f>
        <v/>
      </c>
      <c r="N42" s="129">
        <f>MAX(0,M42-M41)</f>
        <v/>
      </c>
      <c r="O42" s="12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HISTORICOS'!AP11)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RESUMO'!AP11</f>
        <v/>
      </c>
      <c r="N43" s="129">
        <f>MAX(0,M43-M42)</f>
        <v/>
      </c>
      <c r="O43" s="12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HISTORICOS'!AQ11)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RESUMO'!AQ11</f>
        <v/>
      </c>
      <c r="N44" s="129">
        <f>MAX(0,M44-M43)</f>
        <v/>
      </c>
      <c r="O44" s="12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HISTORICOS'!AR11)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RESUMO'!AR11</f>
        <v/>
      </c>
      <c r="N45" s="129">
        <f>MAX(0,M45-M44)</f>
        <v/>
      </c>
      <c r="O45" s="12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HISTORICOS'!AS11)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RESUMO'!AS11</f>
        <v/>
      </c>
      <c r="N46" s="129">
        <f>MAX(0,M46-M45)</f>
        <v/>
      </c>
      <c r="O46" s="12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HISTORICOS'!AT11)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RESUMO'!AT11</f>
        <v/>
      </c>
      <c r="N47" s="129">
        <f>MAX(0,M47-M46)</f>
        <v/>
      </c>
      <c r="O47" s="12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HISTORICOS'!AU11)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RESUMO'!AU11</f>
        <v/>
      </c>
      <c r="N48" s="129">
        <f>MAX(0,M48-M47)</f>
        <v/>
      </c>
      <c r="O48" s="12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HISTORICOS'!AV11)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RESUMO'!AV11</f>
        <v/>
      </c>
      <c r="N49" s="129">
        <f>MAX(0,M49-M48)</f>
        <v/>
      </c>
      <c r="O49" s="12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HISTORICOS'!AW11)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RESUMO'!AW11</f>
        <v/>
      </c>
      <c r="N50" s="129">
        <f>MAX(0,M50-M49)</f>
        <v/>
      </c>
      <c r="O50" s="12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HISTORICOS'!AX11)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RESUMO'!AX11</f>
        <v/>
      </c>
      <c r="N51" s="129">
        <f>MAX(0,M51-M50)</f>
        <v/>
      </c>
      <c r="O51" s="12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HISTORICOS'!AY11)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RESUMO'!AY11</f>
        <v/>
      </c>
      <c r="N52" s="129">
        <f>MAX(0,M52-M51)</f>
        <v/>
      </c>
      <c r="O52" s="12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HISTORICOS'!AZ11)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RESUMO'!AZ11</f>
        <v/>
      </c>
      <c r="N53" s="129">
        <f>MAX(0,M53-M52)</f>
        <v/>
      </c>
      <c r="O53" s="12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HISTORICOS'!BA11)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RESUMO'!BA11</f>
        <v/>
      </c>
      <c r="N54" s="129">
        <f>MAX(0,M54-M53)</f>
        <v/>
      </c>
      <c r="O54" s="12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HISTORICOS'!BB11)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RESUMO'!BB11</f>
        <v/>
      </c>
      <c r="N55" s="129">
        <f>MAX(0,M55-M54)</f>
        <v/>
      </c>
      <c r="O55" s="12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HISTORICOS'!BC11)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RESUMO'!BC11</f>
        <v/>
      </c>
      <c r="N56" s="129">
        <f>MAX(0,M56-M55)</f>
        <v/>
      </c>
      <c r="O56" s="12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HISTORICOS'!BD11)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RESUMO'!BD11</f>
        <v/>
      </c>
      <c r="N57" s="129">
        <f>MAX(0,M57-M56)</f>
        <v/>
      </c>
      <c r="O57" s="12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HISTORICOS'!BE11)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RESUMO'!BE11</f>
        <v/>
      </c>
      <c r="N58" s="129">
        <f>MAX(0,M58-M57)</f>
        <v/>
      </c>
      <c r="O58" s="12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HISTORICOS'!BF11)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RESUMO'!BF11</f>
        <v/>
      </c>
      <c r="N59" s="129">
        <f>MAX(0,M59-M58)</f>
        <v/>
      </c>
      <c r="O59" s="12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HISTORICOS'!BG11)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RESUMO'!BG11</f>
        <v/>
      </c>
      <c r="N60" s="129">
        <f>MAX(0,M60-M59)</f>
        <v/>
      </c>
      <c r="O60" s="12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HISTORICOS'!BH11)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RESUMO'!BH11</f>
        <v/>
      </c>
      <c r="N61" s="129">
        <f>MAX(0,M61-M60)</f>
        <v/>
      </c>
      <c r="O61" s="12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HISTORICOS'!BI11)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RESUMO'!BI11</f>
        <v/>
      </c>
      <c r="N62" s="129">
        <f>MAX(0,M62-M61)</f>
        <v/>
      </c>
      <c r="O62" s="12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HISTORICOS'!BJ11)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RESUMO'!BJ11</f>
        <v/>
      </c>
      <c r="N63" s="129">
        <f>MAX(0,M63-M62)</f>
        <v/>
      </c>
      <c r="O63" s="12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HISTORICOS'!BK11)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RESUMO'!BK11</f>
        <v/>
      </c>
      <c r="N64" s="129">
        <f>MAX(0,M64-M63)</f>
        <v/>
      </c>
      <c r="O64" s="12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HISTORICOS'!BL11)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RESUMO'!BL11</f>
        <v/>
      </c>
      <c r="N65" s="129">
        <f>MAX(0,M65-M64)</f>
        <v/>
      </c>
      <c r="O65" s="12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HISTORICOS'!BM11)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RESUMO'!BM11</f>
        <v/>
      </c>
      <c r="N66" s="129">
        <f>MAX(0,M66-M65)</f>
        <v/>
      </c>
      <c r="O66" s="12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HISTORICOS'!BN11)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RESUMO'!BN11</f>
        <v/>
      </c>
      <c r="N67" s="129">
        <f>MAX(0,M67-M66)</f>
        <v/>
      </c>
      <c r="O67" s="12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HISTORICOS'!BO11)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RESUMO'!BO11</f>
        <v/>
      </c>
      <c r="N68" s="129">
        <f>MAX(0,M68-M67)</f>
        <v/>
      </c>
      <c r="O68" s="12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HISTORICOS'!BP11)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RESUMO'!BP11</f>
        <v/>
      </c>
      <c r="N69" s="129">
        <f>MAX(0,M69-M68)</f>
        <v/>
      </c>
      <c r="O69" s="12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HISTORICOS'!BQ11)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RESUMO'!BQ11</f>
        <v/>
      </c>
      <c r="N70" s="129">
        <f>MAX(0,M70-M69)</f>
        <v/>
      </c>
      <c r="O70" s="12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HISTORICOS'!BR11)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RESUMO'!BR11</f>
        <v/>
      </c>
      <c r="N71" s="129">
        <f>MAX(0,M71-M70)</f>
        <v/>
      </c>
      <c r="O71" s="12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HISTORICOS'!BS11)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RESUMO'!BS11</f>
        <v/>
      </c>
      <c r="N72" s="129">
        <f>MAX(0,M72-M71)</f>
        <v/>
      </c>
      <c r="O72" s="12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HISTORICOS'!BT11)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RESUMO'!BT11</f>
        <v/>
      </c>
      <c r="N73" s="129">
        <f>MAX(0,M73-M72)</f>
        <v/>
      </c>
      <c r="O73" s="12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HISTORICOS'!BU11)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RESUMO'!BU11</f>
        <v/>
      </c>
      <c r="N74" s="129">
        <f>MAX(0,M74-M73)</f>
        <v/>
      </c>
      <c r="O74" s="12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HISTORICOS'!BV11)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RESUMO'!BV11</f>
        <v/>
      </c>
      <c r="N75" s="129">
        <f>MAX(0,M75-M74)</f>
        <v/>
      </c>
      <c r="O75" s="12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HISTORICOS'!BW11)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RESUMO'!BW11</f>
        <v/>
      </c>
      <c r="N76" s="129">
        <f>MAX(0,M76-M75)</f>
        <v/>
      </c>
      <c r="O76" s="12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HISTORICOS'!D12)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PL'!F18</f>
        <v/>
      </c>
      <c r="K5" s="61">
        <f>'VALOR POR PL'!G18</f>
        <v/>
      </c>
      <c r="L5" s="61">
        <f>'DADOS HISTORICOS'!$BZ$12</f>
        <v/>
      </c>
      <c r="M5" s="128">
        <f>'CP RESUMO'!D12</f>
        <v/>
      </c>
      <c r="N5" s="129" t="n">
        <v>0</v>
      </c>
      <c r="O5" s="12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HISTORICOS'!E12)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PL'!H18</f>
        <v/>
      </c>
      <c r="L6" s="50">
        <f>C6/IF(B6&lt;='VALOR POR PL'!$P$5,IFERROR(INDEX('"INCC-FGV"'!$B$2:$B$800,MATCH(B6,'"INCC-FGV"'!$A$2:$A$800,0)),$K$2),$K$2)</f>
        <v/>
      </c>
      <c r="M6" s="128">
        <f>'CP RESUMO'!E12</f>
        <v/>
      </c>
      <c r="N6" s="129">
        <f>MAX(0,M6-M5)</f>
        <v/>
      </c>
      <c r="O6" s="12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HISTORICOS'!F12)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RESUMO'!F12</f>
        <v/>
      </c>
      <c r="N7" s="129">
        <f>MAX(0,M7-M6)</f>
        <v/>
      </c>
      <c r="O7" s="12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HISTORICOS'!G12)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RESUMO'!G12</f>
        <v/>
      </c>
      <c r="N8" s="129">
        <f>MAX(0,M8-M7)</f>
        <v/>
      </c>
      <c r="O8" s="12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HISTORICOS'!H12)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RESUMO'!H12</f>
        <v/>
      </c>
      <c r="N9" s="129">
        <f>MAX(0,M9-M8)</f>
        <v/>
      </c>
      <c r="O9" s="12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HISTORICOS'!I12)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RESUMO'!I12</f>
        <v/>
      </c>
      <c r="N10" s="129">
        <f>MAX(0,M10-M9)</f>
        <v/>
      </c>
      <c r="O10" s="12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HISTORICOS'!J12)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RESUMO'!J12</f>
        <v/>
      </c>
      <c r="N11" s="129">
        <f>MAX(0,M11-M10)</f>
        <v/>
      </c>
      <c r="O11" s="12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HISTORICOS'!K12)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RESUMO'!K12</f>
        <v/>
      </c>
      <c r="N12" s="129">
        <f>MAX(0,M12-M11)</f>
        <v/>
      </c>
      <c r="O12" s="12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HISTORICOS'!L12)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PL'!I18</f>
        <v/>
      </c>
      <c r="L13" s="50">
        <f>C13/IF(B13&lt;='VALOR POR PL'!$P$5,IFERROR(INDEX('"INCC-FGV"'!$B$2:$B$800,MATCH(B13,'"INCC-FGV"'!$A$2:$A$800,0)),$K$2),$K$2)</f>
        <v/>
      </c>
      <c r="M13" s="128">
        <f>'CP RESUMO'!L12</f>
        <v/>
      </c>
      <c r="N13" s="129">
        <f>MAX(0,M13-M12)</f>
        <v/>
      </c>
      <c r="O13" s="12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HISTORICOS'!M12)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RESUMO'!$D$54:$BW$54,MATCH('VALOR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RESUMO'!M12</f>
        <v/>
      </c>
      <c r="N14" s="129">
        <f>MAX(0,M14-M13)</f>
        <v/>
      </c>
      <c r="O14" s="12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HISTORICOS'!N12)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RESUMO'!N12</f>
        <v/>
      </c>
      <c r="N15" s="129">
        <f>MAX(0,M15-M14)</f>
        <v/>
      </c>
      <c r="O15" s="12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HISTORICOS'!O12)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RESUMO'!O12</f>
        <v/>
      </c>
      <c r="N16" s="129">
        <f>MAX(0,M16-M15)</f>
        <v/>
      </c>
      <c r="O16" s="12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HISTORICOS'!P12)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RESUMO'!P12</f>
        <v/>
      </c>
      <c r="N17" s="129">
        <f>MAX(0,M17-M16)</f>
        <v/>
      </c>
      <c r="O17" s="12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HISTORICOS'!Q12)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RESUMO'!Q12</f>
        <v/>
      </c>
      <c r="N18" s="129">
        <f>MAX(0,M18-M17)</f>
        <v/>
      </c>
      <c r="O18" s="12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HISTORICOS'!R12)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RESUMO'!R12</f>
        <v/>
      </c>
      <c r="N19" s="129">
        <f>MAX(0,M19-M18)</f>
        <v/>
      </c>
      <c r="O19" s="12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HISTORICOS'!S12)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RESUMO'!S12</f>
        <v/>
      </c>
      <c r="N20" s="129">
        <f>MAX(0,M20-M19)</f>
        <v/>
      </c>
      <c r="O20" s="12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HISTORICOS'!T12)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RESUMO'!T12</f>
        <v/>
      </c>
      <c r="N21" s="129">
        <f>MAX(0,M21-M20)</f>
        <v/>
      </c>
      <c r="O21" s="12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HISTORICOS'!U12)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RESUMO'!U12</f>
        <v/>
      </c>
      <c r="N22" s="129">
        <f>MAX(0,M22-M21)</f>
        <v/>
      </c>
      <c r="O22" s="12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HISTORICOS'!V12)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RESUMO'!V12</f>
        <v/>
      </c>
      <c r="N23" s="129">
        <f>MAX(0,M23-M22)</f>
        <v/>
      </c>
      <c r="O23" s="12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HISTORICOS'!W12)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RESUMO'!W12</f>
        <v/>
      </c>
      <c r="N24" s="129">
        <f>MAX(0,M24-M23)</f>
        <v/>
      </c>
      <c r="O24" s="12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HISTORICOS'!X12)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RESUMO'!X12</f>
        <v/>
      </c>
      <c r="N25" s="129">
        <f>MAX(0,M25-M24)</f>
        <v/>
      </c>
      <c r="O25" s="12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HISTORICOS'!Y12)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RESUMO'!Y12</f>
        <v/>
      </c>
      <c r="N26" s="129">
        <f>MAX(0,M26-M25)</f>
        <v/>
      </c>
      <c r="O26" s="12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HISTORICOS'!Z12)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RESUMO'!Z12</f>
        <v/>
      </c>
      <c r="N27" s="129">
        <f>MAX(0,M27-M26)</f>
        <v/>
      </c>
      <c r="O27" s="12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HISTORICOS'!AA12)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RESUMO'!AA12</f>
        <v/>
      </c>
      <c r="N28" s="129">
        <f>MAX(0,M28-M27)</f>
        <v/>
      </c>
      <c r="O28" s="12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HISTORICOS'!AB12)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RESUMO'!AB12</f>
        <v/>
      </c>
      <c r="N29" s="129">
        <f>MAX(0,M29-M28)</f>
        <v/>
      </c>
      <c r="O29" s="12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HISTORICOS'!AC12)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RESUMO'!AC12</f>
        <v/>
      </c>
      <c r="N30" s="129">
        <f>MAX(0,M30-M29)</f>
        <v/>
      </c>
      <c r="O30" s="12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HISTORICOS'!AD12)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RESUMO'!AD12</f>
        <v/>
      </c>
      <c r="N31" s="129">
        <f>MAX(0,M31-M30)</f>
        <v/>
      </c>
      <c r="O31" s="12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HISTORICOS'!AE12)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RESUMO'!AE12</f>
        <v/>
      </c>
      <c r="N32" s="129">
        <f>MAX(0,M32-M31)</f>
        <v/>
      </c>
      <c r="O32" s="12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HISTORICOS'!AF12)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RESUMO'!AF12</f>
        <v/>
      </c>
      <c r="N33" s="129">
        <f>MAX(0,M33-M32)</f>
        <v/>
      </c>
      <c r="O33" s="12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HISTORICOS'!AG12)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RESUMO'!AG12</f>
        <v/>
      </c>
      <c r="N34" s="129">
        <f>MAX(0,M34-M33)</f>
        <v/>
      </c>
      <c r="O34" s="12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HISTORICOS'!AH12)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RESUMO'!AH12</f>
        <v/>
      </c>
      <c r="N35" s="129">
        <f>MAX(0,M35-M34)</f>
        <v/>
      </c>
      <c r="O35" s="12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HISTORICOS'!AI12)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RESUMO'!AI12</f>
        <v/>
      </c>
      <c r="N36" s="129">
        <f>MAX(0,M36-M35)</f>
        <v/>
      </c>
      <c r="O36" s="12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HISTORICOS'!AJ12)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RESUMO'!AJ12</f>
        <v/>
      </c>
      <c r="N37" s="129">
        <f>MAX(0,M37-M36)</f>
        <v/>
      </c>
      <c r="O37" s="12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HISTORICOS'!AK12)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RESUMO'!AK12</f>
        <v/>
      </c>
      <c r="N38" s="129">
        <f>MAX(0,M38-M37)</f>
        <v/>
      </c>
      <c r="O38" s="12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HISTORICOS'!AL12)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RESUMO'!AL12</f>
        <v/>
      </c>
      <c r="N39" s="129">
        <f>MAX(0,M39-M38)</f>
        <v/>
      </c>
      <c r="O39" s="12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HISTORICOS'!AM12)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RESUMO'!AM12</f>
        <v/>
      </c>
      <c r="N40" s="129">
        <f>MAX(0,M40-M39)</f>
        <v/>
      </c>
      <c r="O40" s="12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HISTORICOS'!AN12)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RESUMO'!AN12</f>
        <v/>
      </c>
      <c r="N41" s="129">
        <f>MAX(0,M41-M40)</f>
        <v/>
      </c>
      <c r="O41" s="12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HISTORICOS'!AO12)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RESUMO'!AO12</f>
        <v/>
      </c>
      <c r="N42" s="129">
        <f>MAX(0,M42-M41)</f>
        <v/>
      </c>
      <c r="O42" s="12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HISTORICOS'!AP12)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RESUMO'!AP12</f>
        <v/>
      </c>
      <c r="N43" s="129">
        <f>MAX(0,M43-M42)</f>
        <v/>
      </c>
      <c r="O43" s="12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HISTORICOS'!AQ12)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RESUMO'!AQ12</f>
        <v/>
      </c>
      <c r="N44" s="129">
        <f>MAX(0,M44-M43)</f>
        <v/>
      </c>
      <c r="O44" s="12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HISTORICOS'!AR12)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RESUMO'!AR12</f>
        <v/>
      </c>
      <c r="N45" s="129">
        <f>MAX(0,M45-M44)</f>
        <v/>
      </c>
      <c r="O45" s="12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HISTORICOS'!AS12)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RESUMO'!AS12</f>
        <v/>
      </c>
      <c r="N46" s="129">
        <f>MAX(0,M46-M45)</f>
        <v/>
      </c>
      <c r="O46" s="12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HISTORICOS'!AT12)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RESUMO'!AT12</f>
        <v/>
      </c>
      <c r="N47" s="129">
        <f>MAX(0,M47-M46)</f>
        <v/>
      </c>
      <c r="O47" s="12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HISTORICOS'!AU12)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RESUMO'!AU12</f>
        <v/>
      </c>
      <c r="N48" s="129">
        <f>MAX(0,M48-M47)</f>
        <v/>
      </c>
      <c r="O48" s="12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HISTORICOS'!AV12)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RESUMO'!AV12</f>
        <v/>
      </c>
      <c r="N49" s="129">
        <f>MAX(0,M49-M48)</f>
        <v/>
      </c>
      <c r="O49" s="12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HISTORICOS'!AW12)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RESUMO'!AW12</f>
        <v/>
      </c>
      <c r="N50" s="129">
        <f>MAX(0,M50-M49)</f>
        <v/>
      </c>
      <c r="O50" s="12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HISTORICOS'!AX12)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RESUMO'!AX12</f>
        <v/>
      </c>
      <c r="N51" s="129">
        <f>MAX(0,M51-M50)</f>
        <v/>
      </c>
      <c r="O51" s="12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HISTORICOS'!AY12)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RESUMO'!AY12</f>
        <v/>
      </c>
      <c r="N52" s="129">
        <f>MAX(0,M52-M51)</f>
        <v/>
      </c>
      <c r="O52" s="12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HISTORICOS'!AZ12)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RESUMO'!AZ12</f>
        <v/>
      </c>
      <c r="N53" s="129">
        <f>MAX(0,M53-M52)</f>
        <v/>
      </c>
      <c r="O53" s="12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HISTORICOS'!BA12)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RESUMO'!BA12</f>
        <v/>
      </c>
      <c r="N54" s="129">
        <f>MAX(0,M54-M53)</f>
        <v/>
      </c>
      <c r="O54" s="12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HISTORICOS'!BB12)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RESUMO'!BB12</f>
        <v/>
      </c>
      <c r="N55" s="129">
        <f>MAX(0,M55-M54)</f>
        <v/>
      </c>
      <c r="O55" s="12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HISTORICOS'!BC12)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RESUMO'!BC12</f>
        <v/>
      </c>
      <c r="N56" s="129">
        <f>MAX(0,M56-M55)</f>
        <v/>
      </c>
      <c r="O56" s="12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HISTORICOS'!BD12)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RESUMO'!BD12</f>
        <v/>
      </c>
      <c r="N57" s="129">
        <f>MAX(0,M57-M56)</f>
        <v/>
      </c>
      <c r="O57" s="12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HISTORICOS'!BE12)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RESUMO'!BE12</f>
        <v/>
      </c>
      <c r="N58" s="129">
        <f>MAX(0,M58-M57)</f>
        <v/>
      </c>
      <c r="O58" s="12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HISTORICOS'!BF12)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RESUMO'!BF12</f>
        <v/>
      </c>
      <c r="N59" s="129">
        <f>MAX(0,M59-M58)</f>
        <v/>
      </c>
      <c r="O59" s="12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HISTORICOS'!BG12)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RESUMO'!BG12</f>
        <v/>
      </c>
      <c r="N60" s="129">
        <f>MAX(0,M60-M59)</f>
        <v/>
      </c>
      <c r="O60" s="12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HISTORICOS'!BH12)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RESUMO'!BH12</f>
        <v/>
      </c>
      <c r="N61" s="129">
        <f>MAX(0,M61-M60)</f>
        <v/>
      </c>
      <c r="O61" s="12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HISTORICOS'!BI12)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RESUMO'!BI12</f>
        <v/>
      </c>
      <c r="N62" s="129">
        <f>MAX(0,M62-M61)</f>
        <v/>
      </c>
      <c r="O62" s="12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HISTORICOS'!BJ12)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RESUMO'!BJ12</f>
        <v/>
      </c>
      <c r="N63" s="129">
        <f>MAX(0,M63-M62)</f>
        <v/>
      </c>
      <c r="O63" s="12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HISTORICOS'!BK12)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RESUMO'!BK12</f>
        <v/>
      </c>
      <c r="N64" s="129">
        <f>MAX(0,M64-M63)</f>
        <v/>
      </c>
      <c r="O64" s="12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HISTORICOS'!BL12)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RESUMO'!BL12</f>
        <v/>
      </c>
      <c r="N65" s="129">
        <f>MAX(0,M65-M64)</f>
        <v/>
      </c>
      <c r="O65" s="12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HISTORICOS'!BM12)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RESUMO'!BM12</f>
        <v/>
      </c>
      <c r="N66" s="129">
        <f>MAX(0,M66-M65)</f>
        <v/>
      </c>
      <c r="O66" s="12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HISTORICOS'!BN12)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RESUMO'!BN12</f>
        <v/>
      </c>
      <c r="N67" s="129">
        <f>MAX(0,M67-M66)</f>
        <v/>
      </c>
      <c r="O67" s="12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HISTORICOS'!BO12)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RESUMO'!BO12</f>
        <v/>
      </c>
      <c r="N68" s="129">
        <f>MAX(0,M68-M67)</f>
        <v/>
      </c>
      <c r="O68" s="12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HISTORICOS'!BP12)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RESUMO'!BP12</f>
        <v/>
      </c>
      <c r="N69" s="129">
        <f>MAX(0,M69-M68)</f>
        <v/>
      </c>
      <c r="O69" s="12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HISTORICOS'!BQ12)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RESUMO'!BQ12</f>
        <v/>
      </c>
      <c r="N70" s="129">
        <f>MAX(0,M70-M69)</f>
        <v/>
      </c>
      <c r="O70" s="12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HISTORICOS'!BR12)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RESUMO'!BR12</f>
        <v/>
      </c>
      <c r="N71" s="129">
        <f>MAX(0,M71-M70)</f>
        <v/>
      </c>
      <c r="O71" s="12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HISTORICOS'!BS12)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RESUMO'!BS12</f>
        <v/>
      </c>
      <c r="N72" s="129">
        <f>MAX(0,M72-M71)</f>
        <v/>
      </c>
      <c r="O72" s="12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HISTORICOS'!BT12)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RESUMO'!BT12</f>
        <v/>
      </c>
      <c r="N73" s="129">
        <f>MAX(0,M73-M72)</f>
        <v/>
      </c>
      <c r="O73" s="12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HISTORICOS'!BU12)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RESUMO'!BU12</f>
        <v/>
      </c>
      <c r="N74" s="129">
        <f>MAX(0,M74-M73)</f>
        <v/>
      </c>
      <c r="O74" s="12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HISTORICOS'!BV12)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RESUMO'!BV12</f>
        <v/>
      </c>
      <c r="N75" s="129">
        <f>MAX(0,M75-M74)</f>
        <v/>
      </c>
      <c r="O75" s="12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HISTORICOS'!BW12)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RESUMO'!BW12</f>
        <v/>
      </c>
      <c r="N76" s="129">
        <f>MAX(0,M76-M75)</f>
        <v/>
      </c>
      <c r="O76" s="12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HISTORICOS'!D13)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PL'!F19</f>
        <v/>
      </c>
      <c r="K5" s="61">
        <f>'VALOR POR PL'!G19</f>
        <v/>
      </c>
      <c r="L5" s="61">
        <f>'DADOS HISTORICOS'!$BZ$13</f>
        <v/>
      </c>
      <c r="M5" s="128">
        <f>'CP RESUMO'!D13</f>
        <v/>
      </c>
      <c r="N5" s="129" t="n">
        <v>0</v>
      </c>
      <c r="O5" s="12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HISTORICOS'!E13)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PL'!H19</f>
        <v/>
      </c>
      <c r="L6" s="50">
        <f>C6/IF(B6&lt;='VALOR POR PL'!$P$5,IFERROR(INDEX('"INCC-FGV"'!$B$2:$B$800,MATCH(B6,'"INCC-FGV"'!$A$2:$A$800,0)),$K$2),$K$2)</f>
        <v/>
      </c>
      <c r="M6" s="128">
        <f>'CP RESUMO'!E13</f>
        <v/>
      </c>
      <c r="N6" s="129">
        <f>MAX(0,M6-M5)</f>
        <v/>
      </c>
      <c r="O6" s="12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HISTORICOS'!F13)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RESUMO'!F13</f>
        <v/>
      </c>
      <c r="N7" s="129">
        <f>MAX(0,M7-M6)</f>
        <v/>
      </c>
      <c r="O7" s="12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HISTORICOS'!G13)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RESUMO'!G13</f>
        <v/>
      </c>
      <c r="N8" s="129">
        <f>MAX(0,M8-M7)</f>
        <v/>
      </c>
      <c r="O8" s="12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HISTORICOS'!H13)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RESUMO'!H13</f>
        <v/>
      </c>
      <c r="N9" s="129">
        <f>MAX(0,M9-M8)</f>
        <v/>
      </c>
      <c r="O9" s="12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HISTORICOS'!I13)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RESUMO'!I13</f>
        <v/>
      </c>
      <c r="N10" s="129">
        <f>MAX(0,M10-M9)</f>
        <v/>
      </c>
      <c r="O10" s="12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HISTORICOS'!J13)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RESUMO'!J13</f>
        <v/>
      </c>
      <c r="N11" s="129">
        <f>MAX(0,M11-M10)</f>
        <v/>
      </c>
      <c r="O11" s="12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HISTORICOS'!K13)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RESUMO'!K13</f>
        <v/>
      </c>
      <c r="N12" s="129">
        <f>MAX(0,M12-M11)</f>
        <v/>
      </c>
      <c r="O12" s="12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HISTORICOS'!L13)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PL'!I19</f>
        <v/>
      </c>
      <c r="L13" s="50">
        <f>C13/IF(B13&lt;='VALOR POR PL'!$P$5,IFERROR(INDEX('"INCC-FGV"'!$B$2:$B$800,MATCH(B13,'"INCC-FGV"'!$A$2:$A$800,0)),$K$2),$K$2)</f>
        <v/>
      </c>
      <c r="M13" s="128">
        <f>'CP RESUMO'!L13</f>
        <v/>
      </c>
      <c r="N13" s="129">
        <f>MAX(0,M13-M12)</f>
        <v/>
      </c>
      <c r="O13" s="12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HISTORICOS'!M13)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RESUMO'!$D$55:$BW$55,MATCH('VALOR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RESUMO'!M13</f>
        <v/>
      </c>
      <c r="N14" s="129">
        <f>MAX(0,M14-M13)</f>
        <v/>
      </c>
      <c r="O14" s="12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HISTORICOS'!N13)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RESUMO'!N13</f>
        <v/>
      </c>
      <c r="N15" s="129">
        <f>MAX(0,M15-M14)</f>
        <v/>
      </c>
      <c r="O15" s="12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HISTORICOS'!O13)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RESUMO'!O13</f>
        <v/>
      </c>
      <c r="N16" s="129">
        <f>MAX(0,M16-M15)</f>
        <v/>
      </c>
      <c r="O16" s="12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HISTORICOS'!P13)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RESUMO'!P13</f>
        <v/>
      </c>
      <c r="N17" s="129">
        <f>MAX(0,M17-M16)</f>
        <v/>
      </c>
      <c r="O17" s="12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HISTORICOS'!Q13)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RESUMO'!Q13</f>
        <v/>
      </c>
      <c r="N18" s="129">
        <f>MAX(0,M18-M17)</f>
        <v/>
      </c>
      <c r="O18" s="12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HISTORICOS'!R13)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RESUMO'!R13</f>
        <v/>
      </c>
      <c r="N19" s="129">
        <f>MAX(0,M19-M18)</f>
        <v/>
      </c>
      <c r="O19" s="12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HISTORICOS'!S13)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RESUMO'!S13</f>
        <v/>
      </c>
      <c r="N20" s="129">
        <f>MAX(0,M20-M19)</f>
        <v/>
      </c>
      <c r="O20" s="12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HISTORICOS'!T13)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RESUMO'!T13</f>
        <v/>
      </c>
      <c r="N21" s="129">
        <f>MAX(0,M21-M20)</f>
        <v/>
      </c>
      <c r="O21" s="12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HISTORICOS'!U13)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RESUMO'!U13</f>
        <v/>
      </c>
      <c r="N22" s="129">
        <f>MAX(0,M22-M21)</f>
        <v/>
      </c>
      <c r="O22" s="12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HISTORICOS'!V13)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RESUMO'!V13</f>
        <v/>
      </c>
      <c r="N23" s="129">
        <f>MAX(0,M23-M22)</f>
        <v/>
      </c>
      <c r="O23" s="12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HISTORICOS'!W13)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RESUMO'!W13</f>
        <v/>
      </c>
      <c r="N24" s="129">
        <f>MAX(0,M24-M23)</f>
        <v/>
      </c>
      <c r="O24" s="12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HISTORICOS'!X13)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RESUMO'!X13</f>
        <v/>
      </c>
      <c r="N25" s="129">
        <f>MAX(0,M25-M24)</f>
        <v/>
      </c>
      <c r="O25" s="12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HISTORICOS'!Y13)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RESUMO'!Y13</f>
        <v/>
      </c>
      <c r="N26" s="129">
        <f>MAX(0,M26-M25)</f>
        <v/>
      </c>
      <c r="O26" s="12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HISTORICOS'!Z13)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RESUMO'!Z13</f>
        <v/>
      </c>
      <c r="N27" s="129">
        <f>MAX(0,M27-M26)</f>
        <v/>
      </c>
      <c r="O27" s="12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HISTORICOS'!AA13)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RESUMO'!AA13</f>
        <v/>
      </c>
      <c r="N28" s="129">
        <f>MAX(0,M28-M27)</f>
        <v/>
      </c>
      <c r="O28" s="12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HISTORICOS'!AB13)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RESUMO'!AB13</f>
        <v/>
      </c>
      <c r="N29" s="129">
        <f>MAX(0,M29-M28)</f>
        <v/>
      </c>
      <c r="O29" s="12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HISTORICOS'!AC13)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RESUMO'!AC13</f>
        <v/>
      </c>
      <c r="N30" s="129">
        <f>MAX(0,M30-M29)</f>
        <v/>
      </c>
      <c r="O30" s="12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HISTORICOS'!AD13)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RESUMO'!AD13</f>
        <v/>
      </c>
      <c r="N31" s="129">
        <f>MAX(0,M31-M30)</f>
        <v/>
      </c>
      <c r="O31" s="12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HISTORICOS'!AE13)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RESUMO'!AE13</f>
        <v/>
      </c>
      <c r="N32" s="129">
        <f>MAX(0,M32-M31)</f>
        <v/>
      </c>
      <c r="O32" s="12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HISTORICOS'!AF13)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RESUMO'!AF13</f>
        <v/>
      </c>
      <c r="N33" s="129">
        <f>MAX(0,M33-M32)</f>
        <v/>
      </c>
      <c r="O33" s="12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HISTORICOS'!AG13)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RESUMO'!AG13</f>
        <v/>
      </c>
      <c r="N34" s="129">
        <f>MAX(0,M34-M33)</f>
        <v/>
      </c>
      <c r="O34" s="12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HISTORICOS'!AH13)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RESUMO'!AH13</f>
        <v/>
      </c>
      <c r="N35" s="129">
        <f>MAX(0,M35-M34)</f>
        <v/>
      </c>
      <c r="O35" s="12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HISTORICOS'!AI13)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RESUMO'!AI13</f>
        <v/>
      </c>
      <c r="N36" s="129">
        <f>MAX(0,M36-M35)</f>
        <v/>
      </c>
      <c r="O36" s="12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HISTORICOS'!AJ13)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RESUMO'!AJ13</f>
        <v/>
      </c>
      <c r="N37" s="129">
        <f>MAX(0,M37-M36)</f>
        <v/>
      </c>
      <c r="O37" s="12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HISTORICOS'!AK13)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RESUMO'!AK13</f>
        <v/>
      </c>
      <c r="N38" s="129">
        <f>MAX(0,M38-M37)</f>
        <v/>
      </c>
      <c r="O38" s="12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HISTORICOS'!AL13)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RESUMO'!AL13</f>
        <v/>
      </c>
      <c r="N39" s="129">
        <f>MAX(0,M39-M38)</f>
        <v/>
      </c>
      <c r="O39" s="12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HISTORICOS'!AM13)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RESUMO'!AM13</f>
        <v/>
      </c>
      <c r="N40" s="129">
        <f>MAX(0,M40-M39)</f>
        <v/>
      </c>
      <c r="O40" s="12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HISTORICOS'!AN13)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RESUMO'!AN13</f>
        <v/>
      </c>
      <c r="N41" s="129">
        <f>MAX(0,M41-M40)</f>
        <v/>
      </c>
      <c r="O41" s="12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HISTORICOS'!AO13)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RESUMO'!AO13</f>
        <v/>
      </c>
      <c r="N42" s="129">
        <f>MAX(0,M42-M41)</f>
        <v/>
      </c>
      <c r="O42" s="12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HISTORICOS'!AP13)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RESUMO'!AP13</f>
        <v/>
      </c>
      <c r="N43" s="129">
        <f>MAX(0,M43-M42)</f>
        <v/>
      </c>
      <c r="O43" s="12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HISTORICOS'!AQ13)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RESUMO'!AQ13</f>
        <v/>
      </c>
      <c r="N44" s="129">
        <f>MAX(0,M44-M43)</f>
        <v/>
      </c>
      <c r="O44" s="12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HISTORICOS'!AR13)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RESUMO'!AR13</f>
        <v/>
      </c>
      <c r="N45" s="129">
        <f>MAX(0,M45-M44)</f>
        <v/>
      </c>
      <c r="O45" s="12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HISTORICOS'!AS13)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RESUMO'!AS13</f>
        <v/>
      </c>
      <c r="N46" s="129">
        <f>MAX(0,M46-M45)</f>
        <v/>
      </c>
      <c r="O46" s="12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HISTORICOS'!AT13)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RESUMO'!AT13</f>
        <v/>
      </c>
      <c r="N47" s="129">
        <f>MAX(0,M47-M46)</f>
        <v/>
      </c>
      <c r="O47" s="12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HISTORICOS'!AU13)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RESUMO'!AU13</f>
        <v/>
      </c>
      <c r="N48" s="129">
        <f>MAX(0,M48-M47)</f>
        <v/>
      </c>
      <c r="O48" s="12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HISTORICOS'!AV13)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RESUMO'!AV13</f>
        <v/>
      </c>
      <c r="N49" s="129">
        <f>MAX(0,M49-M48)</f>
        <v/>
      </c>
      <c r="O49" s="12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HISTORICOS'!AW13)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RESUMO'!AW13</f>
        <v/>
      </c>
      <c r="N50" s="129">
        <f>MAX(0,M50-M49)</f>
        <v/>
      </c>
      <c r="O50" s="12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HISTORICOS'!AX13)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RESUMO'!AX13</f>
        <v/>
      </c>
      <c r="N51" s="129">
        <f>MAX(0,M51-M50)</f>
        <v/>
      </c>
      <c r="O51" s="12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HISTORICOS'!AY13)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RESUMO'!AY13</f>
        <v/>
      </c>
      <c r="N52" s="129">
        <f>MAX(0,M52-M51)</f>
        <v/>
      </c>
      <c r="O52" s="12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HISTORICOS'!AZ13)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RESUMO'!AZ13</f>
        <v/>
      </c>
      <c r="N53" s="129">
        <f>MAX(0,M53-M52)</f>
        <v/>
      </c>
      <c r="O53" s="12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HISTORICOS'!BA13)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RESUMO'!BA13</f>
        <v/>
      </c>
      <c r="N54" s="129">
        <f>MAX(0,M54-M53)</f>
        <v/>
      </c>
      <c r="O54" s="12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HISTORICOS'!BB13)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RESUMO'!BB13</f>
        <v/>
      </c>
      <c r="N55" s="129">
        <f>MAX(0,M55-M54)</f>
        <v/>
      </c>
      <c r="O55" s="12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HISTORICOS'!BC13)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RESUMO'!BC13</f>
        <v/>
      </c>
      <c r="N56" s="129">
        <f>MAX(0,M56-M55)</f>
        <v/>
      </c>
      <c r="O56" s="12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HISTORICOS'!BD13)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RESUMO'!BD13</f>
        <v/>
      </c>
      <c r="N57" s="129">
        <f>MAX(0,M57-M56)</f>
        <v/>
      </c>
      <c r="O57" s="12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HISTORICOS'!BE13)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RESUMO'!BE13</f>
        <v/>
      </c>
      <c r="N58" s="129">
        <f>MAX(0,M58-M57)</f>
        <v/>
      </c>
      <c r="O58" s="12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HISTORICOS'!BF13)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RESUMO'!BF13</f>
        <v/>
      </c>
      <c r="N59" s="129">
        <f>MAX(0,M59-M58)</f>
        <v/>
      </c>
      <c r="O59" s="12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HISTORICOS'!BG13)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RESUMO'!BG13</f>
        <v/>
      </c>
      <c r="N60" s="129">
        <f>MAX(0,M60-M59)</f>
        <v/>
      </c>
      <c r="O60" s="12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HISTORICOS'!BH13)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RESUMO'!BH13</f>
        <v/>
      </c>
      <c r="N61" s="129">
        <f>MAX(0,M61-M60)</f>
        <v/>
      </c>
      <c r="O61" s="12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HISTORICOS'!BI13)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RESUMO'!BI13</f>
        <v/>
      </c>
      <c r="N62" s="129">
        <f>MAX(0,M62-M61)</f>
        <v/>
      </c>
      <c r="O62" s="12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HISTORICOS'!BJ13)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RESUMO'!BJ13</f>
        <v/>
      </c>
      <c r="N63" s="129">
        <f>MAX(0,M63-M62)</f>
        <v/>
      </c>
      <c r="O63" s="12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HISTORICOS'!BK13)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RESUMO'!BK13</f>
        <v/>
      </c>
      <c r="N64" s="129">
        <f>MAX(0,M64-M63)</f>
        <v/>
      </c>
      <c r="O64" s="12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HISTORICOS'!BL13)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RESUMO'!BL13</f>
        <v/>
      </c>
      <c r="N65" s="129">
        <f>MAX(0,M65-M64)</f>
        <v/>
      </c>
      <c r="O65" s="12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HISTORICOS'!BM13)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RESUMO'!BM13</f>
        <v/>
      </c>
      <c r="N66" s="129">
        <f>MAX(0,M66-M65)</f>
        <v/>
      </c>
      <c r="O66" s="12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HISTORICOS'!BN13)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RESUMO'!BN13</f>
        <v/>
      </c>
      <c r="N67" s="129">
        <f>MAX(0,M67-M66)</f>
        <v/>
      </c>
      <c r="O67" s="12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HISTORICOS'!BO13)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RESUMO'!BO13</f>
        <v/>
      </c>
      <c r="N68" s="129">
        <f>MAX(0,M68-M67)</f>
        <v/>
      </c>
      <c r="O68" s="12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HISTORICOS'!BP13)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RESUMO'!BP13</f>
        <v/>
      </c>
      <c r="N69" s="129">
        <f>MAX(0,M69-M68)</f>
        <v/>
      </c>
      <c r="O69" s="12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HISTORICOS'!BQ13)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RESUMO'!BQ13</f>
        <v/>
      </c>
      <c r="N70" s="129">
        <f>MAX(0,M70-M69)</f>
        <v/>
      </c>
      <c r="O70" s="12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HISTORICOS'!BR13)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RESUMO'!BR13</f>
        <v/>
      </c>
      <c r="N71" s="129">
        <f>MAX(0,M71-M70)</f>
        <v/>
      </c>
      <c r="O71" s="12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HISTORICOS'!BS13)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RESUMO'!BS13</f>
        <v/>
      </c>
      <c r="N72" s="129">
        <f>MAX(0,M72-M71)</f>
        <v/>
      </c>
      <c r="O72" s="12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HISTORICOS'!BT13)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RESUMO'!BT13</f>
        <v/>
      </c>
      <c r="N73" s="129">
        <f>MAX(0,M73-M72)</f>
        <v/>
      </c>
      <c r="O73" s="12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HISTORICOS'!BU13)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RESUMO'!BU13</f>
        <v/>
      </c>
      <c r="N74" s="129">
        <f>MAX(0,M74-M73)</f>
        <v/>
      </c>
      <c r="O74" s="12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HISTORICOS'!BV13)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RESUMO'!BV13</f>
        <v/>
      </c>
      <c r="N75" s="129">
        <f>MAX(0,M75-M74)</f>
        <v/>
      </c>
      <c r="O75" s="12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HISTORICOS'!BW13)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RESUMO'!BW13</f>
        <v/>
      </c>
      <c r="N76" s="129">
        <f>MAX(0,M76-M75)</f>
        <v/>
      </c>
      <c r="O76" s="12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HISTORICOS'!D14)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PL'!F20</f>
        <v/>
      </c>
      <c r="K5" s="61">
        <f>'VALOR POR PL'!G20</f>
        <v/>
      </c>
      <c r="L5" s="61">
        <f>'DADOS HISTORICOS'!$BZ$14</f>
        <v/>
      </c>
      <c r="M5" s="128">
        <f>'CP RESUMO'!D14</f>
        <v/>
      </c>
      <c r="N5" s="129" t="n">
        <v>0</v>
      </c>
      <c r="O5" s="12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HISTORICOS'!E14)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PL'!H20</f>
        <v/>
      </c>
      <c r="L6" s="50">
        <f>C6/IF(B6&lt;='VALOR POR PL'!$P$5,IFERROR(INDEX('"INCC-FGV"'!$B$2:$B$800,MATCH(B6,'"INCC-FGV"'!$A$2:$A$800,0)),$K$2),$K$2)</f>
        <v/>
      </c>
      <c r="M6" s="128">
        <f>'CP RESUMO'!E14</f>
        <v/>
      </c>
      <c r="N6" s="129">
        <f>MAX(0,M6-M5)</f>
        <v/>
      </c>
      <c r="O6" s="12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HISTORICOS'!F14)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RESUMO'!F14</f>
        <v/>
      </c>
      <c r="N7" s="129">
        <f>MAX(0,M7-M6)</f>
        <v/>
      </c>
      <c r="O7" s="12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HISTORICOS'!G14)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RESUMO'!G14</f>
        <v/>
      </c>
      <c r="N8" s="129">
        <f>MAX(0,M8-M7)</f>
        <v/>
      </c>
      <c r="O8" s="12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HISTORICOS'!H14)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RESUMO'!H14</f>
        <v/>
      </c>
      <c r="N9" s="129">
        <f>MAX(0,M9-M8)</f>
        <v/>
      </c>
      <c r="O9" s="12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HISTORICOS'!I14)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RESUMO'!I14</f>
        <v/>
      </c>
      <c r="N10" s="129">
        <f>MAX(0,M10-M9)</f>
        <v/>
      </c>
      <c r="O10" s="12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HISTORICOS'!J14)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RESUMO'!J14</f>
        <v/>
      </c>
      <c r="N11" s="129">
        <f>MAX(0,M11-M10)</f>
        <v/>
      </c>
      <c r="O11" s="12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HISTORICOS'!K14)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RESUMO'!K14</f>
        <v/>
      </c>
      <c r="N12" s="129">
        <f>MAX(0,M12-M11)</f>
        <v/>
      </c>
      <c r="O12" s="12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HISTORICOS'!L14)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PL'!I20</f>
        <v/>
      </c>
      <c r="L13" s="50">
        <f>C13/IF(B13&lt;='VALOR POR PL'!$P$5,IFERROR(INDEX('"INCC-FGV"'!$B$2:$B$800,MATCH(B13,'"INCC-FGV"'!$A$2:$A$800,0)),$K$2),$K$2)</f>
        <v/>
      </c>
      <c r="M13" s="128">
        <f>'CP RESUMO'!L14</f>
        <v/>
      </c>
      <c r="N13" s="129">
        <f>MAX(0,M13-M12)</f>
        <v/>
      </c>
      <c r="O13" s="12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HISTORICOS'!M14)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RESUMO'!$D$56:$BW$56,MATCH('VALOR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RESUMO'!M14</f>
        <v/>
      </c>
      <c r="N14" s="129">
        <f>MAX(0,M14-M13)</f>
        <v/>
      </c>
      <c r="O14" s="12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HISTORICOS'!N14)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RESUMO'!N14</f>
        <v/>
      </c>
      <c r="N15" s="129">
        <f>MAX(0,M15-M14)</f>
        <v/>
      </c>
      <c r="O15" s="12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HISTORICOS'!O14)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RESUMO'!O14</f>
        <v/>
      </c>
      <c r="N16" s="129">
        <f>MAX(0,M16-M15)</f>
        <v/>
      </c>
      <c r="O16" s="12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HISTORICOS'!P14)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RESUMO'!P14</f>
        <v/>
      </c>
      <c r="N17" s="129">
        <f>MAX(0,M17-M16)</f>
        <v/>
      </c>
      <c r="O17" s="12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HISTORICOS'!Q14)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RESUMO'!Q14</f>
        <v/>
      </c>
      <c r="N18" s="129">
        <f>MAX(0,M18-M17)</f>
        <v/>
      </c>
      <c r="O18" s="12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HISTORICOS'!R14)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RESUMO'!R14</f>
        <v/>
      </c>
      <c r="N19" s="129">
        <f>MAX(0,M19-M18)</f>
        <v/>
      </c>
      <c r="O19" s="12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HISTORICOS'!S14)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RESUMO'!S14</f>
        <v/>
      </c>
      <c r="N20" s="129">
        <f>MAX(0,M20-M19)</f>
        <v/>
      </c>
      <c r="O20" s="12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HISTORICOS'!T14)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RESUMO'!T14</f>
        <v/>
      </c>
      <c r="N21" s="129">
        <f>MAX(0,M21-M20)</f>
        <v/>
      </c>
      <c r="O21" s="12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HISTORICOS'!U14)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RESUMO'!U14</f>
        <v/>
      </c>
      <c r="N22" s="129">
        <f>MAX(0,M22-M21)</f>
        <v/>
      </c>
      <c r="O22" s="12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HISTORICOS'!V14)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RESUMO'!V14</f>
        <v/>
      </c>
      <c r="N23" s="129">
        <f>MAX(0,M23-M22)</f>
        <v/>
      </c>
      <c r="O23" s="12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HISTORICOS'!W14)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RESUMO'!W14</f>
        <v/>
      </c>
      <c r="N24" s="129">
        <f>MAX(0,M24-M23)</f>
        <v/>
      </c>
      <c r="O24" s="12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HISTORICOS'!X14)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RESUMO'!X14</f>
        <v/>
      </c>
      <c r="N25" s="129">
        <f>MAX(0,M25-M24)</f>
        <v/>
      </c>
      <c r="O25" s="12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HISTORICOS'!Y14)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RESUMO'!Y14</f>
        <v/>
      </c>
      <c r="N26" s="129">
        <f>MAX(0,M26-M25)</f>
        <v/>
      </c>
      <c r="O26" s="12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HISTORICOS'!Z14)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RESUMO'!Z14</f>
        <v/>
      </c>
      <c r="N27" s="129">
        <f>MAX(0,M27-M26)</f>
        <v/>
      </c>
      <c r="O27" s="12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HISTORICOS'!AA14)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RESUMO'!AA14</f>
        <v/>
      </c>
      <c r="N28" s="129">
        <f>MAX(0,M28-M27)</f>
        <v/>
      </c>
      <c r="O28" s="12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HISTORICOS'!AB14)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RESUMO'!AB14</f>
        <v/>
      </c>
      <c r="N29" s="129">
        <f>MAX(0,M29-M28)</f>
        <v/>
      </c>
      <c r="O29" s="12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HISTORICOS'!AC14)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RESUMO'!AC14</f>
        <v/>
      </c>
      <c r="N30" s="129">
        <f>MAX(0,M30-M29)</f>
        <v/>
      </c>
      <c r="O30" s="12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HISTORICOS'!AD14)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RESUMO'!AD14</f>
        <v/>
      </c>
      <c r="N31" s="129">
        <f>MAX(0,M31-M30)</f>
        <v/>
      </c>
      <c r="O31" s="12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HISTORICOS'!AE14)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RESUMO'!AE14</f>
        <v/>
      </c>
      <c r="N32" s="129">
        <f>MAX(0,M32-M31)</f>
        <v/>
      </c>
      <c r="O32" s="12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HISTORICOS'!AF14)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RESUMO'!AF14</f>
        <v/>
      </c>
      <c r="N33" s="129">
        <f>MAX(0,M33-M32)</f>
        <v/>
      </c>
      <c r="O33" s="12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HISTORICOS'!AG14)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RESUMO'!AG14</f>
        <v/>
      </c>
      <c r="N34" s="129">
        <f>MAX(0,M34-M33)</f>
        <v/>
      </c>
      <c r="O34" s="12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HISTORICOS'!AH14)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RESUMO'!AH14</f>
        <v/>
      </c>
      <c r="N35" s="129">
        <f>MAX(0,M35-M34)</f>
        <v/>
      </c>
      <c r="O35" s="12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HISTORICOS'!AI14)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RESUMO'!AI14</f>
        <v/>
      </c>
      <c r="N36" s="129">
        <f>MAX(0,M36-M35)</f>
        <v/>
      </c>
      <c r="O36" s="12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HISTORICOS'!AJ14)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RESUMO'!AJ14</f>
        <v/>
      </c>
      <c r="N37" s="129">
        <f>MAX(0,M37-M36)</f>
        <v/>
      </c>
      <c r="O37" s="12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HISTORICOS'!AK14)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RESUMO'!AK14</f>
        <v/>
      </c>
      <c r="N38" s="129">
        <f>MAX(0,M38-M37)</f>
        <v/>
      </c>
      <c r="O38" s="12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HISTORICOS'!AL14)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RESUMO'!AL14</f>
        <v/>
      </c>
      <c r="N39" s="129">
        <f>MAX(0,M39-M38)</f>
        <v/>
      </c>
      <c r="O39" s="12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HISTORICOS'!AM14)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RESUMO'!AM14</f>
        <v/>
      </c>
      <c r="N40" s="129">
        <f>MAX(0,M40-M39)</f>
        <v/>
      </c>
      <c r="O40" s="12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HISTORICOS'!AN14)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RESUMO'!AN14</f>
        <v/>
      </c>
      <c r="N41" s="129">
        <f>MAX(0,M41-M40)</f>
        <v/>
      </c>
      <c r="O41" s="12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HISTORICOS'!AO14)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RESUMO'!AO14</f>
        <v/>
      </c>
      <c r="N42" s="129">
        <f>MAX(0,M42-M41)</f>
        <v/>
      </c>
      <c r="O42" s="12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HISTORICOS'!AP14)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RESUMO'!AP14</f>
        <v/>
      </c>
      <c r="N43" s="129">
        <f>MAX(0,M43-M42)</f>
        <v/>
      </c>
      <c r="O43" s="12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HISTORICOS'!AQ14)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RESUMO'!AQ14</f>
        <v/>
      </c>
      <c r="N44" s="129">
        <f>MAX(0,M44-M43)</f>
        <v/>
      </c>
      <c r="O44" s="12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HISTORICOS'!AR14)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RESUMO'!AR14</f>
        <v/>
      </c>
      <c r="N45" s="129">
        <f>MAX(0,M45-M44)</f>
        <v/>
      </c>
      <c r="O45" s="12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HISTORICOS'!AS14)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RESUMO'!AS14</f>
        <v/>
      </c>
      <c r="N46" s="129">
        <f>MAX(0,M46-M45)</f>
        <v/>
      </c>
      <c r="O46" s="12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HISTORICOS'!AT14)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RESUMO'!AT14</f>
        <v/>
      </c>
      <c r="N47" s="129">
        <f>MAX(0,M47-M46)</f>
        <v/>
      </c>
      <c r="O47" s="12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HISTORICOS'!AU14)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RESUMO'!AU14</f>
        <v/>
      </c>
      <c r="N48" s="129">
        <f>MAX(0,M48-M47)</f>
        <v/>
      </c>
      <c r="O48" s="12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HISTORICOS'!AV14)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RESUMO'!AV14</f>
        <v/>
      </c>
      <c r="N49" s="129">
        <f>MAX(0,M49-M48)</f>
        <v/>
      </c>
      <c r="O49" s="12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HISTORICOS'!AW14)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RESUMO'!AW14</f>
        <v/>
      </c>
      <c r="N50" s="129">
        <f>MAX(0,M50-M49)</f>
        <v/>
      </c>
      <c r="O50" s="12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HISTORICOS'!AX14)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RESUMO'!AX14</f>
        <v/>
      </c>
      <c r="N51" s="129">
        <f>MAX(0,M51-M50)</f>
        <v/>
      </c>
      <c r="O51" s="12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HISTORICOS'!AY14)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RESUMO'!AY14</f>
        <v/>
      </c>
      <c r="N52" s="129">
        <f>MAX(0,M52-M51)</f>
        <v/>
      </c>
      <c r="O52" s="12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HISTORICOS'!AZ14)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RESUMO'!AZ14</f>
        <v/>
      </c>
      <c r="N53" s="129">
        <f>MAX(0,M53-M52)</f>
        <v/>
      </c>
      <c r="O53" s="12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HISTORICOS'!BA14)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RESUMO'!BA14</f>
        <v/>
      </c>
      <c r="N54" s="129">
        <f>MAX(0,M54-M53)</f>
        <v/>
      </c>
      <c r="O54" s="12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HISTORICOS'!BB14)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RESUMO'!BB14</f>
        <v/>
      </c>
      <c r="N55" s="129">
        <f>MAX(0,M55-M54)</f>
        <v/>
      </c>
      <c r="O55" s="12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HISTORICOS'!BC14)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RESUMO'!BC14</f>
        <v/>
      </c>
      <c r="N56" s="129">
        <f>MAX(0,M56-M55)</f>
        <v/>
      </c>
      <c r="O56" s="12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HISTORICOS'!BD14)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RESUMO'!BD14</f>
        <v/>
      </c>
      <c r="N57" s="129">
        <f>MAX(0,M57-M56)</f>
        <v/>
      </c>
      <c r="O57" s="12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HISTORICOS'!BE14)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RESUMO'!BE14</f>
        <v/>
      </c>
      <c r="N58" s="129">
        <f>MAX(0,M58-M57)</f>
        <v/>
      </c>
      <c r="O58" s="12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HISTORICOS'!BF14)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RESUMO'!BF14</f>
        <v/>
      </c>
      <c r="N59" s="129">
        <f>MAX(0,M59-M58)</f>
        <v/>
      </c>
      <c r="O59" s="12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HISTORICOS'!BG14)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RESUMO'!BG14</f>
        <v/>
      </c>
      <c r="N60" s="129">
        <f>MAX(0,M60-M59)</f>
        <v/>
      </c>
      <c r="O60" s="12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HISTORICOS'!BH14)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RESUMO'!BH14</f>
        <v/>
      </c>
      <c r="N61" s="129">
        <f>MAX(0,M61-M60)</f>
        <v/>
      </c>
      <c r="O61" s="12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HISTORICOS'!BI14)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RESUMO'!BI14</f>
        <v/>
      </c>
      <c r="N62" s="129">
        <f>MAX(0,M62-M61)</f>
        <v/>
      </c>
      <c r="O62" s="12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HISTORICOS'!BJ14)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RESUMO'!BJ14</f>
        <v/>
      </c>
      <c r="N63" s="129">
        <f>MAX(0,M63-M62)</f>
        <v/>
      </c>
      <c r="O63" s="12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HISTORICOS'!BK14)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RESUMO'!BK14</f>
        <v/>
      </c>
      <c r="N64" s="129">
        <f>MAX(0,M64-M63)</f>
        <v/>
      </c>
      <c r="O64" s="12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HISTORICOS'!BL14)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RESUMO'!BL14</f>
        <v/>
      </c>
      <c r="N65" s="129">
        <f>MAX(0,M65-M64)</f>
        <v/>
      </c>
      <c r="O65" s="12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HISTORICOS'!BM14)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RESUMO'!BM14</f>
        <v/>
      </c>
      <c r="N66" s="129">
        <f>MAX(0,M66-M65)</f>
        <v/>
      </c>
      <c r="O66" s="12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HISTORICOS'!BN14)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RESUMO'!BN14</f>
        <v/>
      </c>
      <c r="N67" s="129">
        <f>MAX(0,M67-M66)</f>
        <v/>
      </c>
      <c r="O67" s="12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HISTORICOS'!BO14)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RESUMO'!BO14</f>
        <v/>
      </c>
      <c r="N68" s="129">
        <f>MAX(0,M68-M67)</f>
        <v/>
      </c>
      <c r="O68" s="12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HISTORICOS'!BP14)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RESUMO'!BP14</f>
        <v/>
      </c>
      <c r="N69" s="129">
        <f>MAX(0,M69-M68)</f>
        <v/>
      </c>
      <c r="O69" s="12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HISTORICOS'!BQ14)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RESUMO'!BQ14</f>
        <v/>
      </c>
      <c r="N70" s="129">
        <f>MAX(0,M70-M69)</f>
        <v/>
      </c>
      <c r="O70" s="12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HISTORICOS'!BR14)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RESUMO'!BR14</f>
        <v/>
      </c>
      <c r="N71" s="129">
        <f>MAX(0,M71-M70)</f>
        <v/>
      </c>
      <c r="O71" s="12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HISTORICOS'!BS14)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RESUMO'!BS14</f>
        <v/>
      </c>
      <c r="N72" s="129">
        <f>MAX(0,M72-M71)</f>
        <v/>
      </c>
      <c r="O72" s="12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HISTORICOS'!BT14)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RESUMO'!BT14</f>
        <v/>
      </c>
      <c r="N73" s="129">
        <f>MAX(0,M73-M72)</f>
        <v/>
      </c>
      <c r="O73" s="12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HISTORICOS'!BU14)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RESUMO'!BU14</f>
        <v/>
      </c>
      <c r="N74" s="129">
        <f>MAX(0,M74-M73)</f>
        <v/>
      </c>
      <c r="O74" s="12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HISTORICOS'!BV14)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RESUMO'!BV14</f>
        <v/>
      </c>
      <c r="N75" s="129">
        <f>MAX(0,M75-M74)</f>
        <v/>
      </c>
      <c r="O75" s="12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HISTORICOS'!BW14)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RESUMO'!BW14</f>
        <v/>
      </c>
      <c r="N76" s="129">
        <f>MAX(0,M76-M75)</f>
        <v/>
      </c>
      <c r="O76" s="12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HISTORICOS'!D15)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PL'!F21</f>
        <v/>
      </c>
      <c r="K5" s="61">
        <f>'VALOR POR PL'!G21</f>
        <v/>
      </c>
      <c r="L5" s="61">
        <f>'DADOS HISTORICOS'!$BZ$15</f>
        <v/>
      </c>
      <c r="M5" s="128">
        <f>'CP RESUMO'!D15</f>
        <v/>
      </c>
      <c r="N5" s="129" t="n">
        <v>0</v>
      </c>
      <c r="O5" s="12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HISTORICOS'!E15)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PL'!H21</f>
        <v/>
      </c>
      <c r="L6" s="50">
        <f>C6/IF(B6&lt;='VALOR POR PL'!$P$5,IFERROR(INDEX('"INCC-FGV"'!$B$2:$B$800,MATCH(B6,'"INCC-FGV"'!$A$2:$A$800,0)),$K$2),$K$2)</f>
        <v/>
      </c>
      <c r="M6" s="128">
        <f>'CP RESUMO'!E15</f>
        <v/>
      </c>
      <c r="N6" s="129">
        <f>MAX(0,M6-M5)</f>
        <v/>
      </c>
      <c r="O6" s="12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HISTORICOS'!F15)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RESUMO'!F15</f>
        <v/>
      </c>
      <c r="N7" s="129">
        <f>MAX(0,M7-M6)</f>
        <v/>
      </c>
      <c r="O7" s="12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HISTORICOS'!G15)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RESUMO'!G15</f>
        <v/>
      </c>
      <c r="N8" s="129">
        <f>MAX(0,M8-M7)</f>
        <v/>
      </c>
      <c r="O8" s="12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HISTORICOS'!H15)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RESUMO'!H15</f>
        <v/>
      </c>
      <c r="N9" s="129">
        <f>MAX(0,M9-M8)</f>
        <v/>
      </c>
      <c r="O9" s="12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HISTORICOS'!I15)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RESUMO'!I15</f>
        <v/>
      </c>
      <c r="N10" s="129">
        <f>MAX(0,M10-M9)</f>
        <v/>
      </c>
      <c r="O10" s="12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HISTORICOS'!J15)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RESUMO'!J15</f>
        <v/>
      </c>
      <c r="N11" s="129">
        <f>MAX(0,M11-M10)</f>
        <v/>
      </c>
      <c r="O11" s="12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HISTORICOS'!K15)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RESUMO'!K15</f>
        <v/>
      </c>
      <c r="N12" s="129">
        <f>MAX(0,M12-M11)</f>
        <v/>
      </c>
      <c r="O12" s="12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HISTORICOS'!L15)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PL'!I21</f>
        <v/>
      </c>
      <c r="L13" s="50">
        <f>C13/IF(B13&lt;='VALOR POR PL'!$P$5,IFERROR(INDEX('"INCC-FGV"'!$B$2:$B$800,MATCH(B13,'"INCC-FGV"'!$A$2:$A$800,0)),$K$2),$K$2)</f>
        <v/>
      </c>
      <c r="M13" s="128">
        <f>'CP RESUMO'!L15</f>
        <v/>
      </c>
      <c r="N13" s="129">
        <f>MAX(0,M13-M12)</f>
        <v/>
      </c>
      <c r="O13" s="12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HISTORICOS'!M15)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RESUMO'!$D$57:$BW$57,MATCH('VALOR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RESUMO'!M15</f>
        <v/>
      </c>
      <c r="N14" s="129">
        <f>MAX(0,M14-M13)</f>
        <v/>
      </c>
      <c r="O14" s="12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HISTORICOS'!N15)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RESUMO'!N15</f>
        <v/>
      </c>
      <c r="N15" s="129">
        <f>MAX(0,M15-M14)</f>
        <v/>
      </c>
      <c r="O15" s="12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HISTORICOS'!O15)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RESUMO'!O15</f>
        <v/>
      </c>
      <c r="N16" s="129">
        <f>MAX(0,M16-M15)</f>
        <v/>
      </c>
      <c r="O16" s="12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HISTORICOS'!P15)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RESUMO'!P15</f>
        <v/>
      </c>
      <c r="N17" s="129">
        <f>MAX(0,M17-M16)</f>
        <v/>
      </c>
      <c r="O17" s="12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HISTORICOS'!Q15)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RESUMO'!Q15</f>
        <v/>
      </c>
      <c r="N18" s="129">
        <f>MAX(0,M18-M17)</f>
        <v/>
      </c>
      <c r="O18" s="12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HISTORICOS'!R15)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RESUMO'!R15</f>
        <v/>
      </c>
      <c r="N19" s="129">
        <f>MAX(0,M19-M18)</f>
        <v/>
      </c>
      <c r="O19" s="12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HISTORICOS'!S15)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RESUMO'!S15</f>
        <v/>
      </c>
      <c r="N20" s="129">
        <f>MAX(0,M20-M19)</f>
        <v/>
      </c>
      <c r="O20" s="12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HISTORICOS'!T15)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RESUMO'!T15</f>
        <v/>
      </c>
      <c r="N21" s="129">
        <f>MAX(0,M21-M20)</f>
        <v/>
      </c>
      <c r="O21" s="12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HISTORICOS'!U15)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RESUMO'!U15</f>
        <v/>
      </c>
      <c r="N22" s="129">
        <f>MAX(0,M22-M21)</f>
        <v/>
      </c>
      <c r="O22" s="12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HISTORICOS'!V15)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RESUMO'!V15</f>
        <v/>
      </c>
      <c r="N23" s="129">
        <f>MAX(0,M23-M22)</f>
        <v/>
      </c>
      <c r="O23" s="12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HISTORICOS'!W15)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RESUMO'!W15</f>
        <v/>
      </c>
      <c r="N24" s="129">
        <f>MAX(0,M24-M23)</f>
        <v/>
      </c>
      <c r="O24" s="12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HISTORICOS'!X15)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RESUMO'!X15</f>
        <v/>
      </c>
      <c r="N25" s="129">
        <f>MAX(0,M25-M24)</f>
        <v/>
      </c>
      <c r="O25" s="12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HISTORICOS'!Y15)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RESUMO'!Y15</f>
        <v/>
      </c>
      <c r="N26" s="129">
        <f>MAX(0,M26-M25)</f>
        <v/>
      </c>
      <c r="O26" s="12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HISTORICOS'!Z15)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RESUMO'!Z15</f>
        <v/>
      </c>
      <c r="N27" s="129">
        <f>MAX(0,M27-M26)</f>
        <v/>
      </c>
      <c r="O27" s="12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HISTORICOS'!AA15)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RESUMO'!AA15</f>
        <v/>
      </c>
      <c r="N28" s="129">
        <f>MAX(0,M28-M27)</f>
        <v/>
      </c>
      <c r="O28" s="12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HISTORICOS'!AB15)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RESUMO'!AB15</f>
        <v/>
      </c>
      <c r="N29" s="129">
        <f>MAX(0,M29-M28)</f>
        <v/>
      </c>
      <c r="O29" s="12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HISTORICOS'!AC15)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RESUMO'!AC15</f>
        <v/>
      </c>
      <c r="N30" s="129">
        <f>MAX(0,M30-M29)</f>
        <v/>
      </c>
      <c r="O30" s="12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HISTORICOS'!AD15)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RESUMO'!AD15</f>
        <v/>
      </c>
      <c r="N31" s="129">
        <f>MAX(0,M31-M30)</f>
        <v/>
      </c>
      <c r="O31" s="12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HISTORICOS'!AE15)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RESUMO'!AE15</f>
        <v/>
      </c>
      <c r="N32" s="129">
        <f>MAX(0,M32-M31)</f>
        <v/>
      </c>
      <c r="O32" s="12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HISTORICOS'!AF15)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RESUMO'!AF15</f>
        <v/>
      </c>
      <c r="N33" s="129">
        <f>MAX(0,M33-M32)</f>
        <v/>
      </c>
      <c r="O33" s="12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HISTORICOS'!AG15)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RESUMO'!AG15</f>
        <v/>
      </c>
      <c r="N34" s="129">
        <f>MAX(0,M34-M33)</f>
        <v/>
      </c>
      <c r="O34" s="12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HISTORICOS'!AH15)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RESUMO'!AH15</f>
        <v/>
      </c>
      <c r="N35" s="129">
        <f>MAX(0,M35-M34)</f>
        <v/>
      </c>
      <c r="O35" s="12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HISTORICOS'!AI15)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RESUMO'!AI15</f>
        <v/>
      </c>
      <c r="N36" s="129">
        <f>MAX(0,M36-M35)</f>
        <v/>
      </c>
      <c r="O36" s="12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HISTORICOS'!AJ15)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RESUMO'!AJ15</f>
        <v/>
      </c>
      <c r="N37" s="129">
        <f>MAX(0,M37-M36)</f>
        <v/>
      </c>
      <c r="O37" s="12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HISTORICOS'!AK15)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RESUMO'!AK15</f>
        <v/>
      </c>
      <c r="N38" s="129">
        <f>MAX(0,M38-M37)</f>
        <v/>
      </c>
      <c r="O38" s="12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HISTORICOS'!AL15)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RESUMO'!AL15</f>
        <v/>
      </c>
      <c r="N39" s="129">
        <f>MAX(0,M39-M38)</f>
        <v/>
      </c>
      <c r="O39" s="12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HISTORICOS'!AM15)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RESUMO'!AM15</f>
        <v/>
      </c>
      <c r="N40" s="129">
        <f>MAX(0,M40-M39)</f>
        <v/>
      </c>
      <c r="O40" s="12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HISTORICOS'!AN15)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RESUMO'!AN15</f>
        <v/>
      </c>
      <c r="N41" s="129">
        <f>MAX(0,M41-M40)</f>
        <v/>
      </c>
      <c r="O41" s="12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HISTORICOS'!AO15)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RESUMO'!AO15</f>
        <v/>
      </c>
      <c r="N42" s="129">
        <f>MAX(0,M42-M41)</f>
        <v/>
      </c>
      <c r="O42" s="12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HISTORICOS'!AP15)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RESUMO'!AP15</f>
        <v/>
      </c>
      <c r="N43" s="129">
        <f>MAX(0,M43-M42)</f>
        <v/>
      </c>
      <c r="O43" s="12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HISTORICOS'!AQ15)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RESUMO'!AQ15</f>
        <v/>
      </c>
      <c r="N44" s="129">
        <f>MAX(0,M44-M43)</f>
        <v/>
      </c>
      <c r="O44" s="12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HISTORICOS'!AR15)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RESUMO'!AR15</f>
        <v/>
      </c>
      <c r="N45" s="129">
        <f>MAX(0,M45-M44)</f>
        <v/>
      </c>
      <c r="O45" s="12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HISTORICOS'!AS15)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RESUMO'!AS15</f>
        <v/>
      </c>
      <c r="N46" s="129">
        <f>MAX(0,M46-M45)</f>
        <v/>
      </c>
      <c r="O46" s="12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HISTORICOS'!AT15)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RESUMO'!AT15</f>
        <v/>
      </c>
      <c r="N47" s="129">
        <f>MAX(0,M47-M46)</f>
        <v/>
      </c>
      <c r="O47" s="12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HISTORICOS'!AU15)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RESUMO'!AU15</f>
        <v/>
      </c>
      <c r="N48" s="129">
        <f>MAX(0,M48-M47)</f>
        <v/>
      </c>
      <c r="O48" s="12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HISTORICOS'!AV15)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RESUMO'!AV15</f>
        <v/>
      </c>
      <c r="N49" s="129">
        <f>MAX(0,M49-M48)</f>
        <v/>
      </c>
      <c r="O49" s="12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HISTORICOS'!AW15)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RESUMO'!AW15</f>
        <v/>
      </c>
      <c r="N50" s="129">
        <f>MAX(0,M50-M49)</f>
        <v/>
      </c>
      <c r="O50" s="12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HISTORICOS'!AX15)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RESUMO'!AX15</f>
        <v/>
      </c>
      <c r="N51" s="129">
        <f>MAX(0,M51-M50)</f>
        <v/>
      </c>
      <c r="O51" s="12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HISTORICOS'!AY15)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RESUMO'!AY15</f>
        <v/>
      </c>
      <c r="N52" s="129">
        <f>MAX(0,M52-M51)</f>
        <v/>
      </c>
      <c r="O52" s="12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HISTORICOS'!AZ15)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RESUMO'!AZ15</f>
        <v/>
      </c>
      <c r="N53" s="129">
        <f>MAX(0,M53-M52)</f>
        <v/>
      </c>
      <c r="O53" s="12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HISTORICOS'!BA15)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RESUMO'!BA15</f>
        <v/>
      </c>
      <c r="N54" s="129">
        <f>MAX(0,M54-M53)</f>
        <v/>
      </c>
      <c r="O54" s="12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HISTORICOS'!BB15)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RESUMO'!BB15</f>
        <v/>
      </c>
      <c r="N55" s="129">
        <f>MAX(0,M55-M54)</f>
        <v/>
      </c>
      <c r="O55" s="12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HISTORICOS'!BC15)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RESUMO'!BC15</f>
        <v/>
      </c>
      <c r="N56" s="129">
        <f>MAX(0,M56-M55)</f>
        <v/>
      </c>
      <c r="O56" s="12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HISTORICOS'!BD15)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RESUMO'!BD15</f>
        <v/>
      </c>
      <c r="N57" s="129">
        <f>MAX(0,M57-M56)</f>
        <v/>
      </c>
      <c r="O57" s="12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HISTORICOS'!BE15)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RESUMO'!BE15</f>
        <v/>
      </c>
      <c r="N58" s="129">
        <f>MAX(0,M58-M57)</f>
        <v/>
      </c>
      <c r="O58" s="12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HISTORICOS'!BF15)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RESUMO'!BF15</f>
        <v/>
      </c>
      <c r="N59" s="129">
        <f>MAX(0,M59-M58)</f>
        <v/>
      </c>
      <c r="O59" s="12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HISTORICOS'!BG15)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RESUMO'!BG15</f>
        <v/>
      </c>
      <c r="N60" s="129">
        <f>MAX(0,M60-M59)</f>
        <v/>
      </c>
      <c r="O60" s="12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HISTORICOS'!BH15)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RESUMO'!BH15</f>
        <v/>
      </c>
      <c r="N61" s="129">
        <f>MAX(0,M61-M60)</f>
        <v/>
      </c>
      <c r="O61" s="12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HISTORICOS'!BI15)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RESUMO'!BI15</f>
        <v/>
      </c>
      <c r="N62" s="129">
        <f>MAX(0,M62-M61)</f>
        <v/>
      </c>
      <c r="O62" s="12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HISTORICOS'!BJ15)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RESUMO'!BJ15</f>
        <v/>
      </c>
      <c r="N63" s="129">
        <f>MAX(0,M63-M62)</f>
        <v/>
      </c>
      <c r="O63" s="12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HISTORICOS'!BK15)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RESUMO'!BK15</f>
        <v/>
      </c>
      <c r="N64" s="129">
        <f>MAX(0,M64-M63)</f>
        <v/>
      </c>
      <c r="O64" s="12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HISTORICOS'!BL15)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RESUMO'!BL15</f>
        <v/>
      </c>
      <c r="N65" s="129">
        <f>MAX(0,M65-M64)</f>
        <v/>
      </c>
      <c r="O65" s="12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HISTORICOS'!BM15)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RESUMO'!BM15</f>
        <v/>
      </c>
      <c r="N66" s="129">
        <f>MAX(0,M66-M65)</f>
        <v/>
      </c>
      <c r="O66" s="12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HISTORICOS'!BN15)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RESUMO'!BN15</f>
        <v/>
      </c>
      <c r="N67" s="129">
        <f>MAX(0,M67-M66)</f>
        <v/>
      </c>
      <c r="O67" s="12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HISTORICOS'!BO15)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RESUMO'!BO15</f>
        <v/>
      </c>
      <c r="N68" s="129">
        <f>MAX(0,M68-M67)</f>
        <v/>
      </c>
      <c r="O68" s="12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HISTORICOS'!BP15)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RESUMO'!BP15</f>
        <v/>
      </c>
      <c r="N69" s="129">
        <f>MAX(0,M69-M68)</f>
        <v/>
      </c>
      <c r="O69" s="12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HISTORICOS'!BQ15)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RESUMO'!BQ15</f>
        <v/>
      </c>
      <c r="N70" s="129">
        <f>MAX(0,M70-M69)</f>
        <v/>
      </c>
      <c r="O70" s="12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HISTORICOS'!BR15)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RESUMO'!BR15</f>
        <v/>
      </c>
      <c r="N71" s="129">
        <f>MAX(0,M71-M70)</f>
        <v/>
      </c>
      <c r="O71" s="12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HISTORICOS'!BS15)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RESUMO'!BS15</f>
        <v/>
      </c>
      <c r="N72" s="129">
        <f>MAX(0,M72-M71)</f>
        <v/>
      </c>
      <c r="O72" s="12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HISTORICOS'!BT15)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RESUMO'!BT15</f>
        <v/>
      </c>
      <c r="N73" s="129">
        <f>MAX(0,M73-M72)</f>
        <v/>
      </c>
      <c r="O73" s="12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HISTORICOS'!BU15)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RESUMO'!BU15</f>
        <v/>
      </c>
      <c r="N74" s="129">
        <f>MAX(0,M74-M73)</f>
        <v/>
      </c>
      <c r="O74" s="12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HISTORICOS'!BV15)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RESUMO'!BV15</f>
        <v/>
      </c>
      <c r="N75" s="129">
        <f>MAX(0,M75-M74)</f>
        <v/>
      </c>
      <c r="O75" s="12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HISTORICOS'!BW15)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RESUMO'!BW15</f>
        <v/>
      </c>
      <c r="N76" s="129">
        <f>MAX(0,M76-M75)</f>
        <v/>
      </c>
      <c r="O76" s="12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HISTORICOS'!D16)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PL'!F22</f>
        <v/>
      </c>
      <c r="K5" s="61">
        <f>'VALOR POR PL'!G22</f>
        <v/>
      </c>
      <c r="L5" s="61">
        <f>'DADOS HISTORICOS'!$BZ$16</f>
        <v/>
      </c>
      <c r="M5" s="128">
        <f>'CP RESUMO'!D16</f>
        <v/>
      </c>
      <c r="N5" s="129" t="n">
        <v>0</v>
      </c>
      <c r="O5" s="12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HISTORICOS'!E16)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PL'!H22</f>
        <v/>
      </c>
      <c r="L6" s="50">
        <f>C6/IF(B6&lt;='VALOR POR PL'!$P$5,IFERROR(INDEX('"INCC-FGV"'!$B$2:$B$800,MATCH(B6,'"INCC-FGV"'!$A$2:$A$800,0)),$K$2),$K$2)</f>
        <v/>
      </c>
      <c r="M6" s="128">
        <f>'CP RESUMO'!E16</f>
        <v/>
      </c>
      <c r="N6" s="129">
        <f>MAX(0,M6-M5)</f>
        <v/>
      </c>
      <c r="O6" s="12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HISTORICOS'!F16)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RESUMO'!F16</f>
        <v/>
      </c>
      <c r="N7" s="129">
        <f>MAX(0,M7-M6)</f>
        <v/>
      </c>
      <c r="O7" s="12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HISTORICOS'!G16)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RESUMO'!G16</f>
        <v/>
      </c>
      <c r="N8" s="129">
        <f>MAX(0,M8-M7)</f>
        <v/>
      </c>
      <c r="O8" s="12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HISTORICOS'!H16)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RESUMO'!H16</f>
        <v/>
      </c>
      <c r="N9" s="129">
        <f>MAX(0,M9-M8)</f>
        <v/>
      </c>
      <c r="O9" s="12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HISTORICOS'!I16)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RESUMO'!I16</f>
        <v/>
      </c>
      <c r="N10" s="129">
        <f>MAX(0,M10-M9)</f>
        <v/>
      </c>
      <c r="O10" s="12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HISTORICOS'!J16)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RESUMO'!J16</f>
        <v/>
      </c>
      <c r="N11" s="129">
        <f>MAX(0,M11-M10)</f>
        <v/>
      </c>
      <c r="O11" s="12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HISTORICOS'!K16)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RESUMO'!K16</f>
        <v/>
      </c>
      <c r="N12" s="129">
        <f>MAX(0,M12-M11)</f>
        <v/>
      </c>
      <c r="O12" s="12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HISTORICOS'!L16)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PL'!I22</f>
        <v/>
      </c>
      <c r="L13" s="50">
        <f>C13/IF(B13&lt;='VALOR POR PL'!$P$5,IFERROR(INDEX('"INCC-FGV"'!$B$2:$B$800,MATCH(B13,'"INCC-FGV"'!$A$2:$A$800,0)),$K$2),$K$2)</f>
        <v/>
      </c>
      <c r="M13" s="128">
        <f>'CP RESUMO'!L16</f>
        <v/>
      </c>
      <c r="N13" s="129">
        <f>MAX(0,M13-M12)</f>
        <v/>
      </c>
      <c r="O13" s="12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HISTORICOS'!M16)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RESUMO'!$D$58:$BW$58,MATCH('VALOR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RESUMO'!M16</f>
        <v/>
      </c>
      <c r="N14" s="129">
        <f>MAX(0,M14-M13)</f>
        <v/>
      </c>
      <c r="O14" s="12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HISTORICOS'!N16)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RESUMO'!N16</f>
        <v/>
      </c>
      <c r="N15" s="129">
        <f>MAX(0,M15-M14)</f>
        <v/>
      </c>
      <c r="O15" s="12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HISTORICOS'!O16)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RESUMO'!O16</f>
        <v/>
      </c>
      <c r="N16" s="129">
        <f>MAX(0,M16-M15)</f>
        <v/>
      </c>
      <c r="O16" s="12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HISTORICOS'!P16)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RESUMO'!P16</f>
        <v/>
      </c>
      <c r="N17" s="129">
        <f>MAX(0,M17-M16)</f>
        <v/>
      </c>
      <c r="O17" s="12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HISTORICOS'!Q16)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RESUMO'!Q16</f>
        <v/>
      </c>
      <c r="N18" s="129">
        <f>MAX(0,M18-M17)</f>
        <v/>
      </c>
      <c r="O18" s="12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HISTORICOS'!R16)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RESUMO'!R16</f>
        <v/>
      </c>
      <c r="N19" s="129">
        <f>MAX(0,M19-M18)</f>
        <v/>
      </c>
      <c r="O19" s="12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HISTORICOS'!S16)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RESUMO'!S16</f>
        <v/>
      </c>
      <c r="N20" s="129">
        <f>MAX(0,M20-M19)</f>
        <v/>
      </c>
      <c r="O20" s="12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HISTORICOS'!T16)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RESUMO'!T16</f>
        <v/>
      </c>
      <c r="N21" s="129">
        <f>MAX(0,M21-M20)</f>
        <v/>
      </c>
      <c r="O21" s="12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HISTORICOS'!U16)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RESUMO'!U16</f>
        <v/>
      </c>
      <c r="N22" s="129">
        <f>MAX(0,M22-M21)</f>
        <v/>
      </c>
      <c r="O22" s="12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HISTORICOS'!V16)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RESUMO'!V16</f>
        <v/>
      </c>
      <c r="N23" s="129">
        <f>MAX(0,M23-M22)</f>
        <v/>
      </c>
      <c r="O23" s="12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HISTORICOS'!W16)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RESUMO'!W16</f>
        <v/>
      </c>
      <c r="N24" s="129">
        <f>MAX(0,M24-M23)</f>
        <v/>
      </c>
      <c r="O24" s="12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HISTORICOS'!X16)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RESUMO'!X16</f>
        <v/>
      </c>
      <c r="N25" s="129">
        <f>MAX(0,M25-M24)</f>
        <v/>
      </c>
      <c r="O25" s="12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HISTORICOS'!Y16)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RESUMO'!Y16</f>
        <v/>
      </c>
      <c r="N26" s="129">
        <f>MAX(0,M26-M25)</f>
        <v/>
      </c>
      <c r="O26" s="12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HISTORICOS'!Z16)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RESUMO'!Z16</f>
        <v/>
      </c>
      <c r="N27" s="129">
        <f>MAX(0,M27-M26)</f>
        <v/>
      </c>
      <c r="O27" s="12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HISTORICOS'!AA16)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RESUMO'!AA16</f>
        <v/>
      </c>
      <c r="N28" s="129">
        <f>MAX(0,M28-M27)</f>
        <v/>
      </c>
      <c r="O28" s="12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HISTORICOS'!AB16)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RESUMO'!AB16</f>
        <v/>
      </c>
      <c r="N29" s="129">
        <f>MAX(0,M29-M28)</f>
        <v/>
      </c>
      <c r="O29" s="12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HISTORICOS'!AC16)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RESUMO'!AC16</f>
        <v/>
      </c>
      <c r="N30" s="129">
        <f>MAX(0,M30-M29)</f>
        <v/>
      </c>
      <c r="O30" s="12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HISTORICOS'!AD16)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RESUMO'!AD16</f>
        <v/>
      </c>
      <c r="N31" s="129">
        <f>MAX(0,M31-M30)</f>
        <v/>
      </c>
      <c r="O31" s="12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HISTORICOS'!AE16)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RESUMO'!AE16</f>
        <v/>
      </c>
      <c r="N32" s="129">
        <f>MAX(0,M32-M31)</f>
        <v/>
      </c>
      <c r="O32" s="12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HISTORICOS'!AF16)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RESUMO'!AF16</f>
        <v/>
      </c>
      <c r="N33" s="129">
        <f>MAX(0,M33-M32)</f>
        <v/>
      </c>
      <c r="O33" s="12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HISTORICOS'!AG16)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RESUMO'!AG16</f>
        <v/>
      </c>
      <c r="N34" s="129">
        <f>MAX(0,M34-M33)</f>
        <v/>
      </c>
      <c r="O34" s="12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HISTORICOS'!AH16)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RESUMO'!AH16</f>
        <v/>
      </c>
      <c r="N35" s="129">
        <f>MAX(0,M35-M34)</f>
        <v/>
      </c>
      <c r="O35" s="12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HISTORICOS'!AI16)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RESUMO'!AI16</f>
        <v/>
      </c>
      <c r="N36" s="129">
        <f>MAX(0,M36-M35)</f>
        <v/>
      </c>
      <c r="O36" s="12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HISTORICOS'!AJ16)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RESUMO'!AJ16</f>
        <v/>
      </c>
      <c r="N37" s="129">
        <f>MAX(0,M37-M36)</f>
        <v/>
      </c>
      <c r="O37" s="12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HISTORICOS'!AK16)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RESUMO'!AK16</f>
        <v/>
      </c>
      <c r="N38" s="129">
        <f>MAX(0,M38-M37)</f>
        <v/>
      </c>
      <c r="O38" s="12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HISTORICOS'!AL16)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RESUMO'!AL16</f>
        <v/>
      </c>
      <c r="N39" s="129">
        <f>MAX(0,M39-M38)</f>
        <v/>
      </c>
      <c r="O39" s="12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HISTORICOS'!AM16)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RESUMO'!AM16</f>
        <v/>
      </c>
      <c r="N40" s="129">
        <f>MAX(0,M40-M39)</f>
        <v/>
      </c>
      <c r="O40" s="12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HISTORICOS'!AN16)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RESUMO'!AN16</f>
        <v/>
      </c>
      <c r="N41" s="129">
        <f>MAX(0,M41-M40)</f>
        <v/>
      </c>
      <c r="O41" s="12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HISTORICOS'!AO16)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RESUMO'!AO16</f>
        <v/>
      </c>
      <c r="N42" s="129">
        <f>MAX(0,M42-M41)</f>
        <v/>
      </c>
      <c r="O42" s="12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HISTORICOS'!AP16)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RESUMO'!AP16</f>
        <v/>
      </c>
      <c r="N43" s="129">
        <f>MAX(0,M43-M42)</f>
        <v/>
      </c>
      <c r="O43" s="12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HISTORICOS'!AQ16)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RESUMO'!AQ16</f>
        <v/>
      </c>
      <c r="N44" s="129">
        <f>MAX(0,M44-M43)</f>
        <v/>
      </c>
      <c r="O44" s="12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HISTORICOS'!AR16)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RESUMO'!AR16</f>
        <v/>
      </c>
      <c r="N45" s="129">
        <f>MAX(0,M45-M44)</f>
        <v/>
      </c>
      <c r="O45" s="12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HISTORICOS'!AS16)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RESUMO'!AS16</f>
        <v/>
      </c>
      <c r="N46" s="129">
        <f>MAX(0,M46-M45)</f>
        <v/>
      </c>
      <c r="O46" s="12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HISTORICOS'!AT16)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RESUMO'!AT16</f>
        <v/>
      </c>
      <c r="N47" s="129">
        <f>MAX(0,M47-M46)</f>
        <v/>
      </c>
      <c r="O47" s="12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HISTORICOS'!AU16)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RESUMO'!AU16</f>
        <v/>
      </c>
      <c r="N48" s="129">
        <f>MAX(0,M48-M47)</f>
        <v/>
      </c>
      <c r="O48" s="12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HISTORICOS'!AV16)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RESUMO'!AV16</f>
        <v/>
      </c>
      <c r="N49" s="129">
        <f>MAX(0,M49-M48)</f>
        <v/>
      </c>
      <c r="O49" s="12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HISTORICOS'!AW16)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RESUMO'!AW16</f>
        <v/>
      </c>
      <c r="N50" s="129">
        <f>MAX(0,M50-M49)</f>
        <v/>
      </c>
      <c r="O50" s="12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HISTORICOS'!AX16)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RESUMO'!AX16</f>
        <v/>
      </c>
      <c r="N51" s="129">
        <f>MAX(0,M51-M50)</f>
        <v/>
      </c>
      <c r="O51" s="12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HISTORICOS'!AY16)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RESUMO'!AY16</f>
        <v/>
      </c>
      <c r="N52" s="129">
        <f>MAX(0,M52-M51)</f>
        <v/>
      </c>
      <c r="O52" s="12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HISTORICOS'!AZ16)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RESUMO'!AZ16</f>
        <v/>
      </c>
      <c r="N53" s="129">
        <f>MAX(0,M53-M52)</f>
        <v/>
      </c>
      <c r="O53" s="12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HISTORICOS'!BA16)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RESUMO'!BA16</f>
        <v/>
      </c>
      <c r="N54" s="129">
        <f>MAX(0,M54-M53)</f>
        <v/>
      </c>
      <c r="O54" s="12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HISTORICOS'!BB16)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RESUMO'!BB16</f>
        <v/>
      </c>
      <c r="N55" s="129">
        <f>MAX(0,M55-M54)</f>
        <v/>
      </c>
      <c r="O55" s="12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HISTORICOS'!BC16)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RESUMO'!BC16</f>
        <v/>
      </c>
      <c r="N56" s="129">
        <f>MAX(0,M56-M55)</f>
        <v/>
      </c>
      <c r="O56" s="12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HISTORICOS'!BD16)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RESUMO'!BD16</f>
        <v/>
      </c>
      <c r="N57" s="129">
        <f>MAX(0,M57-M56)</f>
        <v/>
      </c>
      <c r="O57" s="12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HISTORICOS'!BE16)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RESUMO'!BE16</f>
        <v/>
      </c>
      <c r="N58" s="129">
        <f>MAX(0,M58-M57)</f>
        <v/>
      </c>
      <c r="O58" s="12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HISTORICOS'!BF16)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RESUMO'!BF16</f>
        <v/>
      </c>
      <c r="N59" s="129">
        <f>MAX(0,M59-M58)</f>
        <v/>
      </c>
      <c r="O59" s="12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HISTORICOS'!BG16)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RESUMO'!BG16</f>
        <v/>
      </c>
      <c r="N60" s="129">
        <f>MAX(0,M60-M59)</f>
        <v/>
      </c>
      <c r="O60" s="12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HISTORICOS'!BH16)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RESUMO'!BH16</f>
        <v/>
      </c>
      <c r="N61" s="129">
        <f>MAX(0,M61-M60)</f>
        <v/>
      </c>
      <c r="O61" s="12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HISTORICOS'!BI16)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RESUMO'!BI16</f>
        <v/>
      </c>
      <c r="N62" s="129">
        <f>MAX(0,M62-M61)</f>
        <v/>
      </c>
      <c r="O62" s="12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HISTORICOS'!BJ16)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RESUMO'!BJ16</f>
        <v/>
      </c>
      <c r="N63" s="129">
        <f>MAX(0,M63-M62)</f>
        <v/>
      </c>
      <c r="O63" s="12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HISTORICOS'!BK16)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RESUMO'!BK16</f>
        <v/>
      </c>
      <c r="N64" s="129">
        <f>MAX(0,M64-M63)</f>
        <v/>
      </c>
      <c r="O64" s="12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HISTORICOS'!BL16)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RESUMO'!BL16</f>
        <v/>
      </c>
      <c r="N65" s="129">
        <f>MAX(0,M65-M64)</f>
        <v/>
      </c>
      <c r="O65" s="12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HISTORICOS'!BM16)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RESUMO'!BM16</f>
        <v/>
      </c>
      <c r="N66" s="129">
        <f>MAX(0,M66-M65)</f>
        <v/>
      </c>
      <c r="O66" s="12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HISTORICOS'!BN16)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RESUMO'!BN16</f>
        <v/>
      </c>
      <c r="N67" s="129">
        <f>MAX(0,M67-M66)</f>
        <v/>
      </c>
      <c r="O67" s="12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HISTORICOS'!BO16)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RESUMO'!BO16</f>
        <v/>
      </c>
      <c r="N68" s="129">
        <f>MAX(0,M68-M67)</f>
        <v/>
      </c>
      <c r="O68" s="12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HISTORICOS'!BP16)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RESUMO'!BP16</f>
        <v/>
      </c>
      <c r="N69" s="129">
        <f>MAX(0,M69-M68)</f>
        <v/>
      </c>
      <c r="O69" s="12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HISTORICOS'!BQ16)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RESUMO'!BQ16</f>
        <v/>
      </c>
      <c r="N70" s="129">
        <f>MAX(0,M70-M69)</f>
        <v/>
      </c>
      <c r="O70" s="12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HISTORICOS'!BR16)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RESUMO'!BR16</f>
        <v/>
      </c>
      <c r="N71" s="129">
        <f>MAX(0,M71-M70)</f>
        <v/>
      </c>
      <c r="O71" s="12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HISTORICOS'!BS16)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RESUMO'!BS16</f>
        <v/>
      </c>
      <c r="N72" s="129">
        <f>MAX(0,M72-M71)</f>
        <v/>
      </c>
      <c r="O72" s="12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HISTORICOS'!BT16)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RESUMO'!BT16</f>
        <v/>
      </c>
      <c r="N73" s="129">
        <f>MAX(0,M73-M72)</f>
        <v/>
      </c>
      <c r="O73" s="12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HISTORICOS'!BU16)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RESUMO'!BU16</f>
        <v/>
      </c>
      <c r="N74" s="129">
        <f>MAX(0,M74-M73)</f>
        <v/>
      </c>
      <c r="O74" s="12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HISTORICOS'!BV16)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RESUMO'!BV16</f>
        <v/>
      </c>
      <c r="N75" s="129">
        <f>MAX(0,M75-M74)</f>
        <v/>
      </c>
      <c r="O75" s="12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HISTORICOS'!BW16)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RESUMO'!BW16</f>
        <v/>
      </c>
      <c r="N76" s="129">
        <f>MAX(0,M76-M75)</f>
        <v/>
      </c>
      <c r="O76" s="12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HISTORICOS'!D17)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PL'!F23</f>
        <v/>
      </c>
      <c r="K5" s="61">
        <f>'VALOR POR PL'!G23</f>
        <v/>
      </c>
      <c r="L5" s="61">
        <f>'DADOS HISTORICOS'!$BZ$17</f>
        <v/>
      </c>
      <c r="M5" s="128">
        <f>'CP RESUMO'!D17</f>
        <v/>
      </c>
      <c r="N5" s="129" t="n">
        <v>0</v>
      </c>
      <c r="O5" s="12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HISTORICOS'!E17)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PL'!H23</f>
        <v/>
      </c>
      <c r="L6" s="50">
        <f>C6/IF(B6&lt;='VALOR POR PL'!$P$5,IFERROR(INDEX('"INCC-FGV"'!$B$2:$B$800,MATCH(B6,'"INCC-FGV"'!$A$2:$A$800,0)),$K$2),$K$2)</f>
        <v/>
      </c>
      <c r="M6" s="128">
        <f>'CP RESUMO'!E17</f>
        <v/>
      </c>
      <c r="N6" s="129">
        <f>MAX(0,M6-M5)</f>
        <v/>
      </c>
      <c r="O6" s="12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HISTORICOS'!F17)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RESUMO'!F17</f>
        <v/>
      </c>
      <c r="N7" s="129">
        <f>MAX(0,M7-M6)</f>
        <v/>
      </c>
      <c r="O7" s="12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HISTORICOS'!G17)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RESUMO'!G17</f>
        <v/>
      </c>
      <c r="N8" s="129">
        <f>MAX(0,M8-M7)</f>
        <v/>
      </c>
      <c r="O8" s="12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HISTORICOS'!H17)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RESUMO'!H17</f>
        <v/>
      </c>
      <c r="N9" s="129">
        <f>MAX(0,M9-M8)</f>
        <v/>
      </c>
      <c r="O9" s="12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HISTORICOS'!I17)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RESUMO'!I17</f>
        <v/>
      </c>
      <c r="N10" s="129">
        <f>MAX(0,M10-M9)</f>
        <v/>
      </c>
      <c r="O10" s="12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HISTORICOS'!J17)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RESUMO'!J17</f>
        <v/>
      </c>
      <c r="N11" s="129">
        <f>MAX(0,M11-M10)</f>
        <v/>
      </c>
      <c r="O11" s="12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HISTORICOS'!K17)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RESUMO'!K17</f>
        <v/>
      </c>
      <c r="N12" s="129">
        <f>MAX(0,M12-M11)</f>
        <v/>
      </c>
      <c r="O12" s="12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HISTORICOS'!L17)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PL'!I23</f>
        <v/>
      </c>
      <c r="L13" s="50">
        <f>C13/IF(B13&lt;='VALOR POR PL'!$P$5,IFERROR(INDEX('"INCC-FGV"'!$B$2:$B$800,MATCH(B13,'"INCC-FGV"'!$A$2:$A$800,0)),$K$2),$K$2)</f>
        <v/>
      </c>
      <c r="M13" s="128">
        <f>'CP RESUMO'!L17</f>
        <v/>
      </c>
      <c r="N13" s="129">
        <f>MAX(0,M13-M12)</f>
        <v/>
      </c>
      <c r="O13" s="12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HISTORICOS'!M17)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RESUMO'!$D$59:$BW$59,MATCH('VALOR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RESUMO'!M17</f>
        <v/>
      </c>
      <c r="N14" s="129">
        <f>MAX(0,M14-M13)</f>
        <v/>
      </c>
      <c r="O14" s="12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HISTORICOS'!N17)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RESUMO'!N17</f>
        <v/>
      </c>
      <c r="N15" s="129">
        <f>MAX(0,M15-M14)</f>
        <v/>
      </c>
      <c r="O15" s="12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HISTORICOS'!O17)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RESUMO'!O17</f>
        <v/>
      </c>
      <c r="N16" s="129">
        <f>MAX(0,M16-M15)</f>
        <v/>
      </c>
      <c r="O16" s="12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HISTORICOS'!P17)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RESUMO'!P17</f>
        <v/>
      </c>
      <c r="N17" s="129">
        <f>MAX(0,M17-M16)</f>
        <v/>
      </c>
      <c r="O17" s="12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HISTORICOS'!Q17)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RESUMO'!Q17</f>
        <v/>
      </c>
      <c r="N18" s="129">
        <f>MAX(0,M18-M17)</f>
        <v/>
      </c>
      <c r="O18" s="12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HISTORICOS'!R17)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RESUMO'!R17</f>
        <v/>
      </c>
      <c r="N19" s="129">
        <f>MAX(0,M19-M18)</f>
        <v/>
      </c>
      <c r="O19" s="12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HISTORICOS'!S17)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RESUMO'!S17</f>
        <v/>
      </c>
      <c r="N20" s="129">
        <f>MAX(0,M20-M19)</f>
        <v/>
      </c>
      <c r="O20" s="12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HISTORICOS'!T17)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RESUMO'!T17</f>
        <v/>
      </c>
      <c r="N21" s="129">
        <f>MAX(0,M21-M20)</f>
        <v/>
      </c>
      <c r="O21" s="12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HISTORICOS'!U17)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RESUMO'!U17</f>
        <v/>
      </c>
      <c r="N22" s="129">
        <f>MAX(0,M22-M21)</f>
        <v/>
      </c>
      <c r="O22" s="12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HISTORICOS'!V17)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RESUMO'!V17</f>
        <v/>
      </c>
      <c r="N23" s="129">
        <f>MAX(0,M23-M22)</f>
        <v/>
      </c>
      <c r="O23" s="12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HISTORICOS'!W17)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RESUMO'!W17</f>
        <v/>
      </c>
      <c r="N24" s="129">
        <f>MAX(0,M24-M23)</f>
        <v/>
      </c>
      <c r="O24" s="12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HISTORICOS'!X17)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RESUMO'!X17</f>
        <v/>
      </c>
      <c r="N25" s="129">
        <f>MAX(0,M25-M24)</f>
        <v/>
      </c>
      <c r="O25" s="12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HISTORICOS'!Y17)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RESUMO'!Y17</f>
        <v/>
      </c>
      <c r="N26" s="129">
        <f>MAX(0,M26-M25)</f>
        <v/>
      </c>
      <c r="O26" s="12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HISTORICOS'!Z17)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RESUMO'!Z17</f>
        <v/>
      </c>
      <c r="N27" s="129">
        <f>MAX(0,M27-M26)</f>
        <v/>
      </c>
      <c r="O27" s="12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HISTORICOS'!AA17)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RESUMO'!AA17</f>
        <v/>
      </c>
      <c r="N28" s="129">
        <f>MAX(0,M28-M27)</f>
        <v/>
      </c>
      <c r="O28" s="12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HISTORICOS'!AB17)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RESUMO'!AB17</f>
        <v/>
      </c>
      <c r="N29" s="129">
        <f>MAX(0,M29-M28)</f>
        <v/>
      </c>
      <c r="O29" s="12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HISTORICOS'!AC17)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RESUMO'!AC17</f>
        <v/>
      </c>
      <c r="N30" s="129">
        <f>MAX(0,M30-M29)</f>
        <v/>
      </c>
      <c r="O30" s="12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HISTORICOS'!AD17)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RESUMO'!AD17</f>
        <v/>
      </c>
      <c r="N31" s="129">
        <f>MAX(0,M31-M30)</f>
        <v/>
      </c>
      <c r="O31" s="12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HISTORICOS'!AE17)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RESUMO'!AE17</f>
        <v/>
      </c>
      <c r="N32" s="129">
        <f>MAX(0,M32-M31)</f>
        <v/>
      </c>
      <c r="O32" s="12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HISTORICOS'!AF17)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RESUMO'!AF17</f>
        <v/>
      </c>
      <c r="N33" s="129">
        <f>MAX(0,M33-M32)</f>
        <v/>
      </c>
      <c r="O33" s="12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HISTORICOS'!AG17)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RESUMO'!AG17</f>
        <v/>
      </c>
      <c r="N34" s="129">
        <f>MAX(0,M34-M33)</f>
        <v/>
      </c>
      <c r="O34" s="12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HISTORICOS'!AH17)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RESUMO'!AH17</f>
        <v/>
      </c>
      <c r="N35" s="129">
        <f>MAX(0,M35-M34)</f>
        <v/>
      </c>
      <c r="O35" s="12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HISTORICOS'!AI17)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RESUMO'!AI17</f>
        <v/>
      </c>
      <c r="N36" s="129">
        <f>MAX(0,M36-M35)</f>
        <v/>
      </c>
      <c r="O36" s="12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HISTORICOS'!AJ17)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RESUMO'!AJ17</f>
        <v/>
      </c>
      <c r="N37" s="129">
        <f>MAX(0,M37-M36)</f>
        <v/>
      </c>
      <c r="O37" s="12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HISTORICOS'!AK17)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RESUMO'!AK17</f>
        <v/>
      </c>
      <c r="N38" s="129">
        <f>MAX(0,M38-M37)</f>
        <v/>
      </c>
      <c r="O38" s="12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HISTORICOS'!AL17)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RESUMO'!AL17</f>
        <v/>
      </c>
      <c r="N39" s="129">
        <f>MAX(0,M39-M38)</f>
        <v/>
      </c>
      <c r="O39" s="12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HISTORICOS'!AM17)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RESUMO'!AM17</f>
        <v/>
      </c>
      <c r="N40" s="129">
        <f>MAX(0,M40-M39)</f>
        <v/>
      </c>
      <c r="O40" s="12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HISTORICOS'!AN17)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RESUMO'!AN17</f>
        <v/>
      </c>
      <c r="N41" s="129">
        <f>MAX(0,M41-M40)</f>
        <v/>
      </c>
      <c r="O41" s="12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HISTORICOS'!AO17)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RESUMO'!AO17</f>
        <v/>
      </c>
      <c r="N42" s="129">
        <f>MAX(0,M42-M41)</f>
        <v/>
      </c>
      <c r="O42" s="12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HISTORICOS'!AP17)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RESUMO'!AP17</f>
        <v/>
      </c>
      <c r="N43" s="129">
        <f>MAX(0,M43-M42)</f>
        <v/>
      </c>
      <c r="O43" s="12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HISTORICOS'!AQ17)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RESUMO'!AQ17</f>
        <v/>
      </c>
      <c r="N44" s="129">
        <f>MAX(0,M44-M43)</f>
        <v/>
      </c>
      <c r="O44" s="12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HISTORICOS'!AR17)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RESUMO'!AR17</f>
        <v/>
      </c>
      <c r="N45" s="129">
        <f>MAX(0,M45-M44)</f>
        <v/>
      </c>
      <c r="O45" s="12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HISTORICOS'!AS17)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RESUMO'!AS17</f>
        <v/>
      </c>
      <c r="N46" s="129">
        <f>MAX(0,M46-M45)</f>
        <v/>
      </c>
      <c r="O46" s="12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HISTORICOS'!AT17)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RESUMO'!AT17</f>
        <v/>
      </c>
      <c r="N47" s="129">
        <f>MAX(0,M47-M46)</f>
        <v/>
      </c>
      <c r="O47" s="12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HISTORICOS'!AU17)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RESUMO'!AU17</f>
        <v/>
      </c>
      <c r="N48" s="129">
        <f>MAX(0,M48-M47)</f>
        <v/>
      </c>
      <c r="O48" s="12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HISTORICOS'!AV17)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RESUMO'!AV17</f>
        <v/>
      </c>
      <c r="N49" s="129">
        <f>MAX(0,M49-M48)</f>
        <v/>
      </c>
      <c r="O49" s="12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HISTORICOS'!AW17)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RESUMO'!AW17</f>
        <v/>
      </c>
      <c r="N50" s="129">
        <f>MAX(0,M50-M49)</f>
        <v/>
      </c>
      <c r="O50" s="12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HISTORICOS'!AX17)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RESUMO'!AX17</f>
        <v/>
      </c>
      <c r="N51" s="129">
        <f>MAX(0,M51-M50)</f>
        <v/>
      </c>
      <c r="O51" s="12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HISTORICOS'!AY17)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RESUMO'!AY17</f>
        <v/>
      </c>
      <c r="N52" s="129">
        <f>MAX(0,M52-M51)</f>
        <v/>
      </c>
      <c r="O52" s="12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HISTORICOS'!AZ17)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RESUMO'!AZ17</f>
        <v/>
      </c>
      <c r="N53" s="129">
        <f>MAX(0,M53-M52)</f>
        <v/>
      </c>
      <c r="O53" s="12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HISTORICOS'!BA17)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RESUMO'!BA17</f>
        <v/>
      </c>
      <c r="N54" s="129">
        <f>MAX(0,M54-M53)</f>
        <v/>
      </c>
      <c r="O54" s="12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HISTORICOS'!BB17)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RESUMO'!BB17</f>
        <v/>
      </c>
      <c r="N55" s="129">
        <f>MAX(0,M55-M54)</f>
        <v/>
      </c>
      <c r="O55" s="12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HISTORICOS'!BC17)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RESUMO'!BC17</f>
        <v/>
      </c>
      <c r="N56" s="129">
        <f>MAX(0,M56-M55)</f>
        <v/>
      </c>
      <c r="O56" s="12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HISTORICOS'!BD17)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RESUMO'!BD17</f>
        <v/>
      </c>
      <c r="N57" s="129">
        <f>MAX(0,M57-M56)</f>
        <v/>
      </c>
      <c r="O57" s="12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HISTORICOS'!BE17)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RESUMO'!BE17</f>
        <v/>
      </c>
      <c r="N58" s="129">
        <f>MAX(0,M58-M57)</f>
        <v/>
      </c>
      <c r="O58" s="12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HISTORICOS'!BF17)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RESUMO'!BF17</f>
        <v/>
      </c>
      <c r="N59" s="129">
        <f>MAX(0,M59-M58)</f>
        <v/>
      </c>
      <c r="O59" s="12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HISTORICOS'!BG17)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RESUMO'!BG17</f>
        <v/>
      </c>
      <c r="N60" s="129">
        <f>MAX(0,M60-M59)</f>
        <v/>
      </c>
      <c r="O60" s="12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HISTORICOS'!BH17)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RESUMO'!BH17</f>
        <v/>
      </c>
      <c r="N61" s="129">
        <f>MAX(0,M61-M60)</f>
        <v/>
      </c>
      <c r="O61" s="12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HISTORICOS'!BI17)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RESUMO'!BI17</f>
        <v/>
      </c>
      <c r="N62" s="129">
        <f>MAX(0,M62-M61)</f>
        <v/>
      </c>
      <c r="O62" s="12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HISTORICOS'!BJ17)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RESUMO'!BJ17</f>
        <v/>
      </c>
      <c r="N63" s="129">
        <f>MAX(0,M63-M62)</f>
        <v/>
      </c>
      <c r="O63" s="12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HISTORICOS'!BK17)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RESUMO'!BK17</f>
        <v/>
      </c>
      <c r="N64" s="129">
        <f>MAX(0,M64-M63)</f>
        <v/>
      </c>
      <c r="O64" s="12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HISTORICOS'!BL17)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RESUMO'!BL17</f>
        <v/>
      </c>
      <c r="N65" s="129">
        <f>MAX(0,M65-M64)</f>
        <v/>
      </c>
      <c r="O65" s="12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HISTORICOS'!BM17)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RESUMO'!BM17</f>
        <v/>
      </c>
      <c r="N66" s="129">
        <f>MAX(0,M66-M65)</f>
        <v/>
      </c>
      <c r="O66" s="12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HISTORICOS'!BN17)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RESUMO'!BN17</f>
        <v/>
      </c>
      <c r="N67" s="129">
        <f>MAX(0,M67-M66)</f>
        <v/>
      </c>
      <c r="O67" s="12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HISTORICOS'!BO17)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RESUMO'!BO17</f>
        <v/>
      </c>
      <c r="N68" s="129">
        <f>MAX(0,M68-M67)</f>
        <v/>
      </c>
      <c r="O68" s="12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HISTORICOS'!BP17)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RESUMO'!BP17</f>
        <v/>
      </c>
      <c r="N69" s="129">
        <f>MAX(0,M69-M68)</f>
        <v/>
      </c>
      <c r="O69" s="12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HISTORICOS'!BQ17)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RESUMO'!BQ17</f>
        <v/>
      </c>
      <c r="N70" s="129">
        <f>MAX(0,M70-M69)</f>
        <v/>
      </c>
      <c r="O70" s="12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HISTORICOS'!BR17)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RESUMO'!BR17</f>
        <v/>
      </c>
      <c r="N71" s="129">
        <f>MAX(0,M71-M70)</f>
        <v/>
      </c>
      <c r="O71" s="12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HISTORICOS'!BS17)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RESUMO'!BS17</f>
        <v/>
      </c>
      <c r="N72" s="129">
        <f>MAX(0,M72-M71)</f>
        <v/>
      </c>
      <c r="O72" s="12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HISTORICOS'!BT17)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RESUMO'!BT17</f>
        <v/>
      </c>
      <c r="N73" s="129">
        <f>MAX(0,M73-M72)</f>
        <v/>
      </c>
      <c r="O73" s="12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HISTORICOS'!BU17)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RESUMO'!BU17</f>
        <v/>
      </c>
      <c r="N74" s="129">
        <f>MAX(0,M74-M73)</f>
        <v/>
      </c>
      <c r="O74" s="12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HISTORICOS'!BV17)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RESUMO'!BV17</f>
        <v/>
      </c>
      <c r="N75" s="129">
        <f>MAX(0,M75-M74)</f>
        <v/>
      </c>
      <c r="O75" s="12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HISTORICOS'!BW17)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RESUMO'!BW17</f>
        <v/>
      </c>
      <c r="N76" s="129">
        <f>MAX(0,M76-M75)</f>
        <v/>
      </c>
      <c r="O76" s="12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HISTORICOS'!D18)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PL'!F24</f>
        <v/>
      </c>
      <c r="K5" s="61">
        <f>'VALOR POR PL'!G24</f>
        <v/>
      </c>
      <c r="L5" s="61">
        <f>'DADOS HISTORICOS'!$BZ$18</f>
        <v/>
      </c>
      <c r="M5" s="128">
        <f>'CP RESUMO'!D18</f>
        <v/>
      </c>
      <c r="N5" s="129" t="n">
        <v>0</v>
      </c>
      <c r="O5" s="12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HISTORICOS'!E18)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PL'!H24</f>
        <v/>
      </c>
      <c r="L6" s="50">
        <f>C6/IF(B6&lt;='VALOR POR PL'!$P$5,IFERROR(INDEX('"INCC-FGV"'!$B$2:$B$800,MATCH(B6,'"INCC-FGV"'!$A$2:$A$800,0)),$K$2),$K$2)</f>
        <v/>
      </c>
      <c r="M6" s="128">
        <f>'CP RESUMO'!E18</f>
        <v/>
      </c>
      <c r="N6" s="129">
        <f>MAX(0,M6-M5)</f>
        <v/>
      </c>
      <c r="O6" s="12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HISTORICOS'!F18)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RESUMO'!F18</f>
        <v/>
      </c>
      <c r="N7" s="129">
        <f>MAX(0,M7-M6)</f>
        <v/>
      </c>
      <c r="O7" s="12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HISTORICOS'!G18)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RESUMO'!G18</f>
        <v/>
      </c>
      <c r="N8" s="129">
        <f>MAX(0,M8-M7)</f>
        <v/>
      </c>
      <c r="O8" s="12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HISTORICOS'!H18)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RESUMO'!H18</f>
        <v/>
      </c>
      <c r="N9" s="129">
        <f>MAX(0,M9-M8)</f>
        <v/>
      </c>
      <c r="O9" s="12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HISTORICOS'!I18)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RESUMO'!I18</f>
        <v/>
      </c>
      <c r="N10" s="129">
        <f>MAX(0,M10-M9)</f>
        <v/>
      </c>
      <c r="O10" s="12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HISTORICOS'!J18)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RESUMO'!J18</f>
        <v/>
      </c>
      <c r="N11" s="129">
        <f>MAX(0,M11-M10)</f>
        <v/>
      </c>
      <c r="O11" s="12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HISTORICOS'!K18)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RESUMO'!K18</f>
        <v/>
      </c>
      <c r="N12" s="129">
        <f>MAX(0,M12-M11)</f>
        <v/>
      </c>
      <c r="O12" s="12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HISTORICOS'!L18)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PL'!I24</f>
        <v/>
      </c>
      <c r="L13" s="50">
        <f>C13/IF(B13&lt;='VALOR POR PL'!$P$5,IFERROR(INDEX('"INCC-FGV"'!$B$2:$B$800,MATCH(B13,'"INCC-FGV"'!$A$2:$A$800,0)),$K$2),$K$2)</f>
        <v/>
      </c>
      <c r="M13" s="128">
        <f>'CP RESUMO'!L18</f>
        <v/>
      </c>
      <c r="N13" s="129">
        <f>MAX(0,M13-M12)</f>
        <v/>
      </c>
      <c r="O13" s="12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HISTORICOS'!M18)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RESUMO'!$D$60:$BW$60,MATCH('VALOR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RESUMO'!M18</f>
        <v/>
      </c>
      <c r="N14" s="129">
        <f>MAX(0,M14-M13)</f>
        <v/>
      </c>
      <c r="O14" s="12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HISTORICOS'!N18)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RESUMO'!N18</f>
        <v/>
      </c>
      <c r="N15" s="129">
        <f>MAX(0,M15-M14)</f>
        <v/>
      </c>
      <c r="O15" s="12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HISTORICOS'!O18)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RESUMO'!O18</f>
        <v/>
      </c>
      <c r="N16" s="129">
        <f>MAX(0,M16-M15)</f>
        <v/>
      </c>
      <c r="O16" s="12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HISTORICOS'!P18)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RESUMO'!P18</f>
        <v/>
      </c>
      <c r="N17" s="129">
        <f>MAX(0,M17-M16)</f>
        <v/>
      </c>
      <c r="O17" s="12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HISTORICOS'!Q18)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RESUMO'!Q18</f>
        <v/>
      </c>
      <c r="N18" s="129">
        <f>MAX(0,M18-M17)</f>
        <v/>
      </c>
      <c r="O18" s="12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HISTORICOS'!R18)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RESUMO'!R18</f>
        <v/>
      </c>
      <c r="N19" s="129">
        <f>MAX(0,M19-M18)</f>
        <v/>
      </c>
      <c r="O19" s="12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HISTORICOS'!S18)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RESUMO'!S18</f>
        <v/>
      </c>
      <c r="N20" s="129">
        <f>MAX(0,M20-M19)</f>
        <v/>
      </c>
      <c r="O20" s="12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HISTORICOS'!T18)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RESUMO'!T18</f>
        <v/>
      </c>
      <c r="N21" s="129">
        <f>MAX(0,M21-M20)</f>
        <v/>
      </c>
      <c r="O21" s="12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HISTORICOS'!U18)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RESUMO'!U18</f>
        <v/>
      </c>
      <c r="N22" s="129">
        <f>MAX(0,M22-M21)</f>
        <v/>
      </c>
      <c r="O22" s="12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HISTORICOS'!V18)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RESUMO'!V18</f>
        <v/>
      </c>
      <c r="N23" s="129">
        <f>MAX(0,M23-M22)</f>
        <v/>
      </c>
      <c r="O23" s="12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HISTORICOS'!W18)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RESUMO'!W18</f>
        <v/>
      </c>
      <c r="N24" s="129">
        <f>MAX(0,M24-M23)</f>
        <v/>
      </c>
      <c r="O24" s="12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HISTORICOS'!X18)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RESUMO'!X18</f>
        <v/>
      </c>
      <c r="N25" s="129">
        <f>MAX(0,M25-M24)</f>
        <v/>
      </c>
      <c r="O25" s="12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HISTORICOS'!Y18)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RESUMO'!Y18</f>
        <v/>
      </c>
      <c r="N26" s="129">
        <f>MAX(0,M26-M25)</f>
        <v/>
      </c>
      <c r="O26" s="12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HISTORICOS'!Z18)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RESUMO'!Z18</f>
        <v/>
      </c>
      <c r="N27" s="129">
        <f>MAX(0,M27-M26)</f>
        <v/>
      </c>
      <c r="O27" s="12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HISTORICOS'!AA18)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RESUMO'!AA18</f>
        <v/>
      </c>
      <c r="N28" s="129">
        <f>MAX(0,M28-M27)</f>
        <v/>
      </c>
      <c r="O28" s="12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HISTORICOS'!AB18)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RESUMO'!AB18</f>
        <v/>
      </c>
      <c r="N29" s="129">
        <f>MAX(0,M29-M28)</f>
        <v/>
      </c>
      <c r="O29" s="12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HISTORICOS'!AC18)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RESUMO'!AC18</f>
        <v/>
      </c>
      <c r="N30" s="129">
        <f>MAX(0,M30-M29)</f>
        <v/>
      </c>
      <c r="O30" s="12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HISTORICOS'!AD18)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RESUMO'!AD18</f>
        <v/>
      </c>
      <c r="N31" s="129">
        <f>MAX(0,M31-M30)</f>
        <v/>
      </c>
      <c r="O31" s="12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HISTORICOS'!AE18)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RESUMO'!AE18</f>
        <v/>
      </c>
      <c r="N32" s="129">
        <f>MAX(0,M32-M31)</f>
        <v/>
      </c>
      <c r="O32" s="12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HISTORICOS'!AF18)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RESUMO'!AF18</f>
        <v/>
      </c>
      <c r="N33" s="129">
        <f>MAX(0,M33-M32)</f>
        <v/>
      </c>
      <c r="O33" s="12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HISTORICOS'!AG18)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RESUMO'!AG18</f>
        <v/>
      </c>
      <c r="N34" s="129">
        <f>MAX(0,M34-M33)</f>
        <v/>
      </c>
      <c r="O34" s="12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HISTORICOS'!AH18)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RESUMO'!AH18</f>
        <v/>
      </c>
      <c r="N35" s="129">
        <f>MAX(0,M35-M34)</f>
        <v/>
      </c>
      <c r="O35" s="12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HISTORICOS'!AI18)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RESUMO'!AI18</f>
        <v/>
      </c>
      <c r="N36" s="129">
        <f>MAX(0,M36-M35)</f>
        <v/>
      </c>
      <c r="O36" s="12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HISTORICOS'!AJ18)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RESUMO'!AJ18</f>
        <v/>
      </c>
      <c r="N37" s="129">
        <f>MAX(0,M37-M36)</f>
        <v/>
      </c>
      <c r="O37" s="12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HISTORICOS'!AK18)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RESUMO'!AK18</f>
        <v/>
      </c>
      <c r="N38" s="129">
        <f>MAX(0,M38-M37)</f>
        <v/>
      </c>
      <c r="O38" s="12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HISTORICOS'!AL18)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RESUMO'!AL18</f>
        <v/>
      </c>
      <c r="N39" s="129">
        <f>MAX(0,M39-M38)</f>
        <v/>
      </c>
      <c r="O39" s="12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HISTORICOS'!AM18)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RESUMO'!AM18</f>
        <v/>
      </c>
      <c r="N40" s="129">
        <f>MAX(0,M40-M39)</f>
        <v/>
      </c>
      <c r="O40" s="12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HISTORICOS'!AN18)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RESUMO'!AN18</f>
        <v/>
      </c>
      <c r="N41" s="129">
        <f>MAX(0,M41-M40)</f>
        <v/>
      </c>
      <c r="O41" s="12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HISTORICOS'!AO18)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RESUMO'!AO18</f>
        <v/>
      </c>
      <c r="N42" s="129">
        <f>MAX(0,M42-M41)</f>
        <v/>
      </c>
      <c r="O42" s="12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HISTORICOS'!AP18)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RESUMO'!AP18</f>
        <v/>
      </c>
      <c r="N43" s="129">
        <f>MAX(0,M43-M42)</f>
        <v/>
      </c>
      <c r="O43" s="12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HISTORICOS'!AQ18)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RESUMO'!AQ18</f>
        <v/>
      </c>
      <c r="N44" s="129">
        <f>MAX(0,M44-M43)</f>
        <v/>
      </c>
      <c r="O44" s="12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HISTORICOS'!AR18)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RESUMO'!AR18</f>
        <v/>
      </c>
      <c r="N45" s="129">
        <f>MAX(0,M45-M44)</f>
        <v/>
      </c>
      <c r="O45" s="12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HISTORICOS'!AS18)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RESUMO'!AS18</f>
        <v/>
      </c>
      <c r="N46" s="129">
        <f>MAX(0,M46-M45)</f>
        <v/>
      </c>
      <c r="O46" s="12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HISTORICOS'!AT18)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RESUMO'!AT18</f>
        <v/>
      </c>
      <c r="N47" s="129">
        <f>MAX(0,M47-M46)</f>
        <v/>
      </c>
      <c r="O47" s="12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HISTORICOS'!AU18)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RESUMO'!AU18</f>
        <v/>
      </c>
      <c r="N48" s="129">
        <f>MAX(0,M48-M47)</f>
        <v/>
      </c>
      <c r="O48" s="12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HISTORICOS'!AV18)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RESUMO'!AV18</f>
        <v/>
      </c>
      <c r="N49" s="129">
        <f>MAX(0,M49-M48)</f>
        <v/>
      </c>
      <c r="O49" s="12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HISTORICOS'!AW18)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RESUMO'!AW18</f>
        <v/>
      </c>
      <c r="N50" s="129">
        <f>MAX(0,M50-M49)</f>
        <v/>
      </c>
      <c r="O50" s="12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HISTORICOS'!AX18)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RESUMO'!AX18</f>
        <v/>
      </c>
      <c r="N51" s="129">
        <f>MAX(0,M51-M50)</f>
        <v/>
      </c>
      <c r="O51" s="12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HISTORICOS'!AY18)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RESUMO'!AY18</f>
        <v/>
      </c>
      <c r="N52" s="129">
        <f>MAX(0,M52-M51)</f>
        <v/>
      </c>
      <c r="O52" s="12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HISTORICOS'!AZ18)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RESUMO'!AZ18</f>
        <v/>
      </c>
      <c r="N53" s="129">
        <f>MAX(0,M53-M52)</f>
        <v/>
      </c>
      <c r="O53" s="12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HISTORICOS'!BA18)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RESUMO'!BA18</f>
        <v/>
      </c>
      <c r="N54" s="129">
        <f>MAX(0,M54-M53)</f>
        <v/>
      </c>
      <c r="O54" s="12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HISTORICOS'!BB18)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RESUMO'!BB18</f>
        <v/>
      </c>
      <c r="N55" s="129">
        <f>MAX(0,M55-M54)</f>
        <v/>
      </c>
      <c r="O55" s="12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HISTORICOS'!BC18)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RESUMO'!BC18</f>
        <v/>
      </c>
      <c r="N56" s="129">
        <f>MAX(0,M56-M55)</f>
        <v/>
      </c>
      <c r="O56" s="12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HISTORICOS'!BD18)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RESUMO'!BD18</f>
        <v/>
      </c>
      <c r="N57" s="129">
        <f>MAX(0,M57-M56)</f>
        <v/>
      </c>
      <c r="O57" s="12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HISTORICOS'!BE18)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RESUMO'!BE18</f>
        <v/>
      </c>
      <c r="N58" s="129">
        <f>MAX(0,M58-M57)</f>
        <v/>
      </c>
      <c r="O58" s="12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HISTORICOS'!BF18)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RESUMO'!BF18</f>
        <v/>
      </c>
      <c r="N59" s="129">
        <f>MAX(0,M59-M58)</f>
        <v/>
      </c>
      <c r="O59" s="12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HISTORICOS'!BG18)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RESUMO'!BG18</f>
        <v/>
      </c>
      <c r="N60" s="129">
        <f>MAX(0,M60-M59)</f>
        <v/>
      </c>
      <c r="O60" s="12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HISTORICOS'!BH18)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RESUMO'!BH18</f>
        <v/>
      </c>
      <c r="N61" s="129">
        <f>MAX(0,M61-M60)</f>
        <v/>
      </c>
      <c r="O61" s="12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HISTORICOS'!BI18)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RESUMO'!BI18</f>
        <v/>
      </c>
      <c r="N62" s="129">
        <f>MAX(0,M62-M61)</f>
        <v/>
      </c>
      <c r="O62" s="12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HISTORICOS'!BJ18)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RESUMO'!BJ18</f>
        <v/>
      </c>
      <c r="N63" s="129">
        <f>MAX(0,M63-M62)</f>
        <v/>
      </c>
      <c r="O63" s="12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HISTORICOS'!BK18)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RESUMO'!BK18</f>
        <v/>
      </c>
      <c r="N64" s="129">
        <f>MAX(0,M64-M63)</f>
        <v/>
      </c>
      <c r="O64" s="12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HISTORICOS'!BL18)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RESUMO'!BL18</f>
        <v/>
      </c>
      <c r="N65" s="129">
        <f>MAX(0,M65-M64)</f>
        <v/>
      </c>
      <c r="O65" s="12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HISTORICOS'!BM18)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RESUMO'!BM18</f>
        <v/>
      </c>
      <c r="N66" s="129">
        <f>MAX(0,M66-M65)</f>
        <v/>
      </c>
      <c r="O66" s="12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HISTORICOS'!BN18)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RESUMO'!BN18</f>
        <v/>
      </c>
      <c r="N67" s="129">
        <f>MAX(0,M67-M66)</f>
        <v/>
      </c>
      <c r="O67" s="12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HISTORICOS'!BO18)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RESUMO'!BO18</f>
        <v/>
      </c>
      <c r="N68" s="129">
        <f>MAX(0,M68-M67)</f>
        <v/>
      </c>
      <c r="O68" s="12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HISTORICOS'!BP18)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RESUMO'!BP18</f>
        <v/>
      </c>
      <c r="N69" s="129">
        <f>MAX(0,M69-M68)</f>
        <v/>
      </c>
      <c r="O69" s="12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HISTORICOS'!BQ18)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RESUMO'!BQ18</f>
        <v/>
      </c>
      <c r="N70" s="129">
        <f>MAX(0,M70-M69)</f>
        <v/>
      </c>
      <c r="O70" s="12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HISTORICOS'!BR18)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RESUMO'!BR18</f>
        <v/>
      </c>
      <c r="N71" s="129">
        <f>MAX(0,M71-M70)</f>
        <v/>
      </c>
      <c r="O71" s="12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HISTORICOS'!BS18)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RESUMO'!BS18</f>
        <v/>
      </c>
      <c r="N72" s="129">
        <f>MAX(0,M72-M71)</f>
        <v/>
      </c>
      <c r="O72" s="12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HISTORICOS'!BT18)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RESUMO'!BT18</f>
        <v/>
      </c>
      <c r="N73" s="129">
        <f>MAX(0,M73-M72)</f>
        <v/>
      </c>
      <c r="O73" s="12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HISTORICOS'!BU18)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RESUMO'!BU18</f>
        <v/>
      </c>
      <c r="N74" s="129">
        <f>MAX(0,M74-M73)</f>
        <v/>
      </c>
      <c r="O74" s="12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HISTORICOS'!BV18)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RESUMO'!BV18</f>
        <v/>
      </c>
      <c r="N75" s="129">
        <f>MAX(0,M75-M74)</f>
        <v/>
      </c>
      <c r="O75" s="12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HISTORICOS'!BW18)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RESUMO'!BW18</f>
        <v/>
      </c>
      <c r="N76" s="129">
        <f>MAX(0,M76-M75)</f>
        <v/>
      </c>
      <c r="O76" s="12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HISTORICOS'!D19)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PL'!F25</f>
        <v/>
      </c>
      <c r="K5" s="61">
        <f>'VALOR POR PL'!G25</f>
        <v/>
      </c>
      <c r="L5" s="61">
        <f>'DADOS HISTORICOS'!$BZ$19</f>
        <v/>
      </c>
      <c r="M5" s="128">
        <f>'CP RESUMO'!D19</f>
        <v/>
      </c>
      <c r="N5" s="129" t="n">
        <v>0</v>
      </c>
      <c r="O5" s="12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HISTORICOS'!E19)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PL'!H25</f>
        <v/>
      </c>
      <c r="L6" s="50">
        <f>C6/IF(B6&lt;='VALOR POR PL'!$P$5,IFERROR(INDEX('"INCC-FGV"'!$B$2:$B$800,MATCH(B6,'"INCC-FGV"'!$A$2:$A$800,0)),$K$2),$K$2)</f>
        <v/>
      </c>
      <c r="M6" s="128">
        <f>'CP RESUMO'!E19</f>
        <v/>
      </c>
      <c r="N6" s="129">
        <f>MAX(0,M6-M5)</f>
        <v/>
      </c>
      <c r="O6" s="12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HISTORICOS'!F19)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RESUMO'!F19</f>
        <v/>
      </c>
      <c r="N7" s="129">
        <f>MAX(0,M7-M6)</f>
        <v/>
      </c>
      <c r="O7" s="12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HISTORICOS'!G19)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RESUMO'!G19</f>
        <v/>
      </c>
      <c r="N8" s="129">
        <f>MAX(0,M8-M7)</f>
        <v/>
      </c>
      <c r="O8" s="12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HISTORICOS'!H19)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RESUMO'!H19</f>
        <v/>
      </c>
      <c r="N9" s="129">
        <f>MAX(0,M9-M8)</f>
        <v/>
      </c>
      <c r="O9" s="12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HISTORICOS'!I19)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RESUMO'!I19</f>
        <v/>
      </c>
      <c r="N10" s="129">
        <f>MAX(0,M10-M9)</f>
        <v/>
      </c>
      <c r="O10" s="12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HISTORICOS'!J19)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RESUMO'!J19</f>
        <v/>
      </c>
      <c r="N11" s="129">
        <f>MAX(0,M11-M10)</f>
        <v/>
      </c>
      <c r="O11" s="12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HISTORICOS'!K19)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RESUMO'!K19</f>
        <v/>
      </c>
      <c r="N12" s="129">
        <f>MAX(0,M12-M11)</f>
        <v/>
      </c>
      <c r="O12" s="12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HISTORICOS'!L19)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PL'!I25</f>
        <v/>
      </c>
      <c r="L13" s="50">
        <f>C13/IF(B13&lt;='VALOR POR PL'!$P$5,IFERROR(INDEX('"INCC-FGV"'!$B$2:$B$800,MATCH(B13,'"INCC-FGV"'!$A$2:$A$800,0)),$K$2),$K$2)</f>
        <v/>
      </c>
      <c r="M13" s="128">
        <f>'CP RESUMO'!L19</f>
        <v/>
      </c>
      <c r="N13" s="129">
        <f>MAX(0,M13-M12)</f>
        <v/>
      </c>
      <c r="O13" s="12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HISTORICOS'!M19)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RESUMO'!$D$61:$BW$61,MATCH('VALOR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RESUMO'!M19</f>
        <v/>
      </c>
      <c r="N14" s="129">
        <f>MAX(0,M14-M13)</f>
        <v/>
      </c>
      <c r="O14" s="12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HISTORICOS'!N19)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RESUMO'!N19</f>
        <v/>
      </c>
      <c r="N15" s="129">
        <f>MAX(0,M15-M14)</f>
        <v/>
      </c>
      <c r="O15" s="12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HISTORICOS'!O19)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RESUMO'!O19</f>
        <v/>
      </c>
      <c r="N16" s="129">
        <f>MAX(0,M16-M15)</f>
        <v/>
      </c>
      <c r="O16" s="12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HISTORICOS'!P19)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RESUMO'!P19</f>
        <v/>
      </c>
      <c r="N17" s="129">
        <f>MAX(0,M17-M16)</f>
        <v/>
      </c>
      <c r="O17" s="12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HISTORICOS'!Q19)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RESUMO'!Q19</f>
        <v/>
      </c>
      <c r="N18" s="129">
        <f>MAX(0,M18-M17)</f>
        <v/>
      </c>
      <c r="O18" s="12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HISTORICOS'!R19)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RESUMO'!R19</f>
        <v/>
      </c>
      <c r="N19" s="129">
        <f>MAX(0,M19-M18)</f>
        <v/>
      </c>
      <c r="O19" s="12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HISTORICOS'!S19)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RESUMO'!S19</f>
        <v/>
      </c>
      <c r="N20" s="129">
        <f>MAX(0,M20-M19)</f>
        <v/>
      </c>
      <c r="O20" s="12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HISTORICOS'!T19)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RESUMO'!T19</f>
        <v/>
      </c>
      <c r="N21" s="129">
        <f>MAX(0,M21-M20)</f>
        <v/>
      </c>
      <c r="O21" s="12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HISTORICOS'!U19)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RESUMO'!U19</f>
        <v/>
      </c>
      <c r="N22" s="129">
        <f>MAX(0,M22-M21)</f>
        <v/>
      </c>
      <c r="O22" s="12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HISTORICOS'!V19)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RESUMO'!V19</f>
        <v/>
      </c>
      <c r="N23" s="129">
        <f>MAX(0,M23-M22)</f>
        <v/>
      </c>
      <c r="O23" s="12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HISTORICOS'!W19)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RESUMO'!W19</f>
        <v/>
      </c>
      <c r="N24" s="129">
        <f>MAX(0,M24-M23)</f>
        <v/>
      </c>
      <c r="O24" s="12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HISTORICOS'!X19)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RESUMO'!X19</f>
        <v/>
      </c>
      <c r="N25" s="129">
        <f>MAX(0,M25-M24)</f>
        <v/>
      </c>
      <c r="O25" s="12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HISTORICOS'!Y19)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RESUMO'!Y19</f>
        <v/>
      </c>
      <c r="N26" s="129">
        <f>MAX(0,M26-M25)</f>
        <v/>
      </c>
      <c r="O26" s="12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HISTORICOS'!Z19)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RESUMO'!Z19</f>
        <v/>
      </c>
      <c r="N27" s="129">
        <f>MAX(0,M27-M26)</f>
        <v/>
      </c>
      <c r="O27" s="12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HISTORICOS'!AA19)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RESUMO'!AA19</f>
        <v/>
      </c>
      <c r="N28" s="129">
        <f>MAX(0,M28-M27)</f>
        <v/>
      </c>
      <c r="O28" s="12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HISTORICOS'!AB19)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RESUMO'!AB19</f>
        <v/>
      </c>
      <c r="N29" s="129">
        <f>MAX(0,M29-M28)</f>
        <v/>
      </c>
      <c r="O29" s="12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HISTORICOS'!AC19)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RESUMO'!AC19</f>
        <v/>
      </c>
      <c r="N30" s="129">
        <f>MAX(0,M30-M29)</f>
        <v/>
      </c>
      <c r="O30" s="12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HISTORICOS'!AD19)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RESUMO'!AD19</f>
        <v/>
      </c>
      <c r="N31" s="129">
        <f>MAX(0,M31-M30)</f>
        <v/>
      </c>
      <c r="O31" s="12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HISTORICOS'!AE19)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RESUMO'!AE19</f>
        <v/>
      </c>
      <c r="N32" s="129">
        <f>MAX(0,M32-M31)</f>
        <v/>
      </c>
      <c r="O32" s="12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HISTORICOS'!AF19)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RESUMO'!AF19</f>
        <v/>
      </c>
      <c r="N33" s="129">
        <f>MAX(0,M33-M32)</f>
        <v/>
      </c>
      <c r="O33" s="12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HISTORICOS'!AG19)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RESUMO'!AG19</f>
        <v/>
      </c>
      <c r="N34" s="129">
        <f>MAX(0,M34-M33)</f>
        <v/>
      </c>
      <c r="O34" s="12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HISTORICOS'!AH19)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RESUMO'!AH19</f>
        <v/>
      </c>
      <c r="N35" s="129">
        <f>MAX(0,M35-M34)</f>
        <v/>
      </c>
      <c r="O35" s="12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HISTORICOS'!AI19)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RESUMO'!AI19</f>
        <v/>
      </c>
      <c r="N36" s="129">
        <f>MAX(0,M36-M35)</f>
        <v/>
      </c>
      <c r="O36" s="12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HISTORICOS'!AJ19)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RESUMO'!AJ19</f>
        <v/>
      </c>
      <c r="N37" s="129">
        <f>MAX(0,M37-M36)</f>
        <v/>
      </c>
      <c r="O37" s="12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HISTORICOS'!AK19)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RESUMO'!AK19</f>
        <v/>
      </c>
      <c r="N38" s="129">
        <f>MAX(0,M38-M37)</f>
        <v/>
      </c>
      <c r="O38" s="12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HISTORICOS'!AL19)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RESUMO'!AL19</f>
        <v/>
      </c>
      <c r="N39" s="129">
        <f>MAX(0,M39-M38)</f>
        <v/>
      </c>
      <c r="O39" s="12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HISTORICOS'!AM19)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RESUMO'!AM19</f>
        <v/>
      </c>
      <c r="N40" s="129">
        <f>MAX(0,M40-M39)</f>
        <v/>
      </c>
      <c r="O40" s="12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HISTORICOS'!AN19)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RESUMO'!AN19</f>
        <v/>
      </c>
      <c r="N41" s="129">
        <f>MAX(0,M41-M40)</f>
        <v/>
      </c>
      <c r="O41" s="12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HISTORICOS'!AO19)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RESUMO'!AO19</f>
        <v/>
      </c>
      <c r="N42" s="129">
        <f>MAX(0,M42-M41)</f>
        <v/>
      </c>
      <c r="O42" s="12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HISTORICOS'!AP19)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RESUMO'!AP19</f>
        <v/>
      </c>
      <c r="N43" s="129">
        <f>MAX(0,M43-M42)</f>
        <v/>
      </c>
      <c r="O43" s="12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HISTORICOS'!AQ19)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RESUMO'!AQ19</f>
        <v/>
      </c>
      <c r="N44" s="129">
        <f>MAX(0,M44-M43)</f>
        <v/>
      </c>
      <c r="O44" s="12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HISTORICOS'!AR19)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RESUMO'!AR19</f>
        <v/>
      </c>
      <c r="N45" s="129">
        <f>MAX(0,M45-M44)</f>
        <v/>
      </c>
      <c r="O45" s="12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HISTORICOS'!AS19)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RESUMO'!AS19</f>
        <v/>
      </c>
      <c r="N46" s="129">
        <f>MAX(0,M46-M45)</f>
        <v/>
      </c>
      <c r="O46" s="12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HISTORICOS'!AT19)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RESUMO'!AT19</f>
        <v/>
      </c>
      <c r="N47" s="129">
        <f>MAX(0,M47-M46)</f>
        <v/>
      </c>
      <c r="O47" s="12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HISTORICOS'!AU19)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RESUMO'!AU19</f>
        <v/>
      </c>
      <c r="N48" s="129">
        <f>MAX(0,M48-M47)</f>
        <v/>
      </c>
      <c r="O48" s="12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HISTORICOS'!AV19)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RESUMO'!AV19</f>
        <v/>
      </c>
      <c r="N49" s="129">
        <f>MAX(0,M49-M48)</f>
        <v/>
      </c>
      <c r="O49" s="12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HISTORICOS'!AW19)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RESUMO'!AW19</f>
        <v/>
      </c>
      <c r="N50" s="129">
        <f>MAX(0,M50-M49)</f>
        <v/>
      </c>
      <c r="O50" s="12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HISTORICOS'!AX19)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RESUMO'!AX19</f>
        <v/>
      </c>
      <c r="N51" s="129">
        <f>MAX(0,M51-M50)</f>
        <v/>
      </c>
      <c r="O51" s="12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HISTORICOS'!AY19)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RESUMO'!AY19</f>
        <v/>
      </c>
      <c r="N52" s="129">
        <f>MAX(0,M52-M51)</f>
        <v/>
      </c>
      <c r="O52" s="12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HISTORICOS'!AZ19)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RESUMO'!AZ19</f>
        <v/>
      </c>
      <c r="N53" s="129">
        <f>MAX(0,M53-M52)</f>
        <v/>
      </c>
      <c r="O53" s="12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HISTORICOS'!BA19)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RESUMO'!BA19</f>
        <v/>
      </c>
      <c r="N54" s="129">
        <f>MAX(0,M54-M53)</f>
        <v/>
      </c>
      <c r="O54" s="12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HISTORICOS'!BB19)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RESUMO'!BB19</f>
        <v/>
      </c>
      <c r="N55" s="129">
        <f>MAX(0,M55-M54)</f>
        <v/>
      </c>
      <c r="O55" s="12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HISTORICOS'!BC19)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RESUMO'!BC19</f>
        <v/>
      </c>
      <c r="N56" s="129">
        <f>MAX(0,M56-M55)</f>
        <v/>
      </c>
      <c r="O56" s="12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HISTORICOS'!BD19)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RESUMO'!BD19</f>
        <v/>
      </c>
      <c r="N57" s="129">
        <f>MAX(0,M57-M56)</f>
        <v/>
      </c>
      <c r="O57" s="12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HISTORICOS'!BE19)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RESUMO'!BE19</f>
        <v/>
      </c>
      <c r="N58" s="129">
        <f>MAX(0,M58-M57)</f>
        <v/>
      </c>
      <c r="O58" s="12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HISTORICOS'!BF19)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RESUMO'!BF19</f>
        <v/>
      </c>
      <c r="N59" s="129">
        <f>MAX(0,M59-M58)</f>
        <v/>
      </c>
      <c r="O59" s="12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HISTORICOS'!BG19)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RESUMO'!BG19</f>
        <v/>
      </c>
      <c r="N60" s="129">
        <f>MAX(0,M60-M59)</f>
        <v/>
      </c>
      <c r="O60" s="12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HISTORICOS'!BH19)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RESUMO'!BH19</f>
        <v/>
      </c>
      <c r="N61" s="129">
        <f>MAX(0,M61-M60)</f>
        <v/>
      </c>
      <c r="O61" s="12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HISTORICOS'!BI19)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RESUMO'!BI19</f>
        <v/>
      </c>
      <c r="N62" s="129">
        <f>MAX(0,M62-M61)</f>
        <v/>
      </c>
      <c r="O62" s="12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HISTORICOS'!BJ19)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RESUMO'!BJ19</f>
        <v/>
      </c>
      <c r="N63" s="129">
        <f>MAX(0,M63-M62)</f>
        <v/>
      </c>
      <c r="O63" s="12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HISTORICOS'!BK19)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RESUMO'!BK19</f>
        <v/>
      </c>
      <c r="N64" s="129">
        <f>MAX(0,M64-M63)</f>
        <v/>
      </c>
      <c r="O64" s="12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HISTORICOS'!BL19)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RESUMO'!BL19</f>
        <v/>
      </c>
      <c r="N65" s="129">
        <f>MAX(0,M65-M64)</f>
        <v/>
      </c>
      <c r="O65" s="12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HISTORICOS'!BM19)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RESUMO'!BM19</f>
        <v/>
      </c>
      <c r="N66" s="129">
        <f>MAX(0,M66-M65)</f>
        <v/>
      </c>
      <c r="O66" s="12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HISTORICOS'!BN19)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RESUMO'!BN19</f>
        <v/>
      </c>
      <c r="N67" s="129">
        <f>MAX(0,M67-M66)</f>
        <v/>
      </c>
      <c r="O67" s="12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HISTORICOS'!BO19)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RESUMO'!BO19</f>
        <v/>
      </c>
      <c r="N68" s="129">
        <f>MAX(0,M68-M67)</f>
        <v/>
      </c>
      <c r="O68" s="12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HISTORICOS'!BP19)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RESUMO'!BP19</f>
        <v/>
      </c>
      <c r="N69" s="129">
        <f>MAX(0,M69-M68)</f>
        <v/>
      </c>
      <c r="O69" s="12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HISTORICOS'!BQ19)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RESUMO'!BQ19</f>
        <v/>
      </c>
      <c r="N70" s="129">
        <f>MAX(0,M70-M69)</f>
        <v/>
      </c>
      <c r="O70" s="12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HISTORICOS'!BR19)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RESUMO'!BR19</f>
        <v/>
      </c>
      <c r="N71" s="129">
        <f>MAX(0,M71-M70)</f>
        <v/>
      </c>
      <c r="O71" s="12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HISTORICOS'!BS19)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RESUMO'!BS19</f>
        <v/>
      </c>
      <c r="N72" s="129">
        <f>MAX(0,M72-M71)</f>
        <v/>
      </c>
      <c r="O72" s="12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HISTORICOS'!BT19)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RESUMO'!BT19</f>
        <v/>
      </c>
      <c r="N73" s="129">
        <f>MAX(0,M73-M72)</f>
        <v/>
      </c>
      <c r="O73" s="12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HISTORICOS'!BU19)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RESUMO'!BU19</f>
        <v/>
      </c>
      <c r="N74" s="129">
        <f>MAX(0,M74-M73)</f>
        <v/>
      </c>
      <c r="O74" s="12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HISTORICOS'!BV19)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RESUMO'!BV19</f>
        <v/>
      </c>
      <c r="N75" s="129">
        <f>MAX(0,M75-M74)</f>
        <v/>
      </c>
      <c r="O75" s="12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HISTORICOS'!BW19)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RESUMO'!BW19</f>
        <v/>
      </c>
      <c r="N76" s="129">
        <f>MAX(0,M76-M75)</f>
        <v/>
      </c>
      <c r="O76" s="12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HISTORICOS'!D20)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PL'!F26</f>
        <v/>
      </c>
      <c r="K5" s="61">
        <f>'VALOR POR PL'!G26</f>
        <v/>
      </c>
      <c r="L5" s="61">
        <f>'DADOS HISTORICOS'!$BZ$20</f>
        <v/>
      </c>
      <c r="M5" s="128">
        <f>'CP RESUMO'!D20</f>
        <v/>
      </c>
      <c r="N5" s="129" t="n">
        <v>0</v>
      </c>
      <c r="O5" s="12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HISTORICOS'!E20)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PL'!H26</f>
        <v/>
      </c>
      <c r="L6" s="50">
        <f>C6/IF(B6&lt;='VALOR POR PL'!$P$5,IFERROR(INDEX('"INCC-FGV"'!$B$2:$B$800,MATCH(B6,'"INCC-FGV"'!$A$2:$A$800,0)),$K$2),$K$2)</f>
        <v/>
      </c>
      <c r="M6" s="128">
        <f>'CP RESUMO'!E20</f>
        <v/>
      </c>
      <c r="N6" s="129">
        <f>MAX(0,M6-M5)</f>
        <v/>
      </c>
      <c r="O6" s="12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HISTORICOS'!F20)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RESUMO'!F20</f>
        <v/>
      </c>
      <c r="N7" s="129">
        <f>MAX(0,M7-M6)</f>
        <v/>
      </c>
      <c r="O7" s="12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HISTORICOS'!G20)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RESUMO'!G20</f>
        <v/>
      </c>
      <c r="N8" s="129">
        <f>MAX(0,M8-M7)</f>
        <v/>
      </c>
      <c r="O8" s="12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HISTORICOS'!H20)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RESUMO'!H20</f>
        <v/>
      </c>
      <c r="N9" s="129">
        <f>MAX(0,M9-M8)</f>
        <v/>
      </c>
      <c r="O9" s="12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HISTORICOS'!I20)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RESUMO'!I20</f>
        <v/>
      </c>
      <c r="N10" s="129">
        <f>MAX(0,M10-M9)</f>
        <v/>
      </c>
      <c r="O10" s="12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HISTORICOS'!J20)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RESUMO'!J20</f>
        <v/>
      </c>
      <c r="N11" s="129">
        <f>MAX(0,M11-M10)</f>
        <v/>
      </c>
      <c r="O11" s="12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HISTORICOS'!K20)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RESUMO'!K20</f>
        <v/>
      </c>
      <c r="N12" s="129">
        <f>MAX(0,M12-M11)</f>
        <v/>
      </c>
      <c r="O12" s="12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HISTORICOS'!L20)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PL'!I26</f>
        <v/>
      </c>
      <c r="L13" s="50">
        <f>C13/IF(B13&lt;='VALOR POR PL'!$P$5,IFERROR(INDEX('"INCC-FGV"'!$B$2:$B$800,MATCH(B13,'"INCC-FGV"'!$A$2:$A$800,0)),$K$2),$K$2)</f>
        <v/>
      </c>
      <c r="M13" s="128">
        <f>'CP RESUMO'!L20</f>
        <v/>
      </c>
      <c r="N13" s="129">
        <f>MAX(0,M13-M12)</f>
        <v/>
      </c>
      <c r="O13" s="12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HISTORICOS'!M20)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RESUMO'!$D$62:$BW$62,MATCH('VALOR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RESUMO'!M20</f>
        <v/>
      </c>
      <c r="N14" s="129">
        <f>MAX(0,M14-M13)</f>
        <v/>
      </c>
      <c r="O14" s="12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HISTORICOS'!N20)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RESUMO'!N20</f>
        <v/>
      </c>
      <c r="N15" s="129">
        <f>MAX(0,M15-M14)</f>
        <v/>
      </c>
      <c r="O15" s="12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HISTORICOS'!O20)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RESUMO'!O20</f>
        <v/>
      </c>
      <c r="N16" s="129">
        <f>MAX(0,M16-M15)</f>
        <v/>
      </c>
      <c r="O16" s="12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HISTORICOS'!P20)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RESUMO'!P20</f>
        <v/>
      </c>
      <c r="N17" s="129">
        <f>MAX(0,M17-M16)</f>
        <v/>
      </c>
      <c r="O17" s="12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HISTORICOS'!Q20)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RESUMO'!Q20</f>
        <v/>
      </c>
      <c r="N18" s="129">
        <f>MAX(0,M18-M17)</f>
        <v/>
      </c>
      <c r="O18" s="12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HISTORICOS'!R20)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RESUMO'!R20</f>
        <v/>
      </c>
      <c r="N19" s="129">
        <f>MAX(0,M19-M18)</f>
        <v/>
      </c>
      <c r="O19" s="12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HISTORICOS'!S20)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RESUMO'!S20</f>
        <v/>
      </c>
      <c r="N20" s="129">
        <f>MAX(0,M20-M19)</f>
        <v/>
      </c>
      <c r="O20" s="12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HISTORICOS'!T20)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RESUMO'!T20</f>
        <v/>
      </c>
      <c r="N21" s="129">
        <f>MAX(0,M21-M20)</f>
        <v/>
      </c>
      <c r="O21" s="12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HISTORICOS'!U20)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RESUMO'!U20</f>
        <v/>
      </c>
      <c r="N22" s="129">
        <f>MAX(0,M22-M21)</f>
        <v/>
      </c>
      <c r="O22" s="12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HISTORICOS'!V20)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RESUMO'!V20</f>
        <v/>
      </c>
      <c r="N23" s="129">
        <f>MAX(0,M23-M22)</f>
        <v/>
      </c>
      <c r="O23" s="12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HISTORICOS'!W20)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RESUMO'!W20</f>
        <v/>
      </c>
      <c r="N24" s="129">
        <f>MAX(0,M24-M23)</f>
        <v/>
      </c>
      <c r="O24" s="12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HISTORICOS'!X20)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RESUMO'!X20</f>
        <v/>
      </c>
      <c r="N25" s="129">
        <f>MAX(0,M25-M24)</f>
        <v/>
      </c>
      <c r="O25" s="12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HISTORICOS'!Y20)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RESUMO'!Y20</f>
        <v/>
      </c>
      <c r="N26" s="129">
        <f>MAX(0,M26-M25)</f>
        <v/>
      </c>
      <c r="O26" s="12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HISTORICOS'!Z20)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RESUMO'!Z20</f>
        <v/>
      </c>
      <c r="N27" s="129">
        <f>MAX(0,M27-M26)</f>
        <v/>
      </c>
      <c r="O27" s="12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HISTORICOS'!AA20)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RESUMO'!AA20</f>
        <v/>
      </c>
      <c r="N28" s="129">
        <f>MAX(0,M28-M27)</f>
        <v/>
      </c>
      <c r="O28" s="12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HISTORICOS'!AB20)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RESUMO'!AB20</f>
        <v/>
      </c>
      <c r="N29" s="129">
        <f>MAX(0,M29-M28)</f>
        <v/>
      </c>
      <c r="O29" s="12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HISTORICOS'!AC20)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RESUMO'!AC20</f>
        <v/>
      </c>
      <c r="N30" s="129">
        <f>MAX(0,M30-M29)</f>
        <v/>
      </c>
      <c r="O30" s="12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HISTORICOS'!AD20)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RESUMO'!AD20</f>
        <v/>
      </c>
      <c r="N31" s="129">
        <f>MAX(0,M31-M30)</f>
        <v/>
      </c>
      <c r="O31" s="12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HISTORICOS'!AE20)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RESUMO'!AE20</f>
        <v/>
      </c>
      <c r="N32" s="129">
        <f>MAX(0,M32-M31)</f>
        <v/>
      </c>
      <c r="O32" s="12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HISTORICOS'!AF20)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RESUMO'!AF20</f>
        <v/>
      </c>
      <c r="N33" s="129">
        <f>MAX(0,M33-M32)</f>
        <v/>
      </c>
      <c r="O33" s="12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HISTORICOS'!AG20)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RESUMO'!AG20</f>
        <v/>
      </c>
      <c r="N34" s="129">
        <f>MAX(0,M34-M33)</f>
        <v/>
      </c>
      <c r="O34" s="12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HISTORICOS'!AH20)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RESUMO'!AH20</f>
        <v/>
      </c>
      <c r="N35" s="129">
        <f>MAX(0,M35-M34)</f>
        <v/>
      </c>
      <c r="O35" s="12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HISTORICOS'!AI20)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RESUMO'!AI20</f>
        <v/>
      </c>
      <c r="N36" s="129">
        <f>MAX(0,M36-M35)</f>
        <v/>
      </c>
      <c r="O36" s="12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HISTORICOS'!AJ20)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RESUMO'!AJ20</f>
        <v/>
      </c>
      <c r="N37" s="129">
        <f>MAX(0,M37-M36)</f>
        <v/>
      </c>
      <c r="O37" s="12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HISTORICOS'!AK20)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RESUMO'!AK20</f>
        <v/>
      </c>
      <c r="N38" s="129">
        <f>MAX(0,M38-M37)</f>
        <v/>
      </c>
      <c r="O38" s="12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HISTORICOS'!AL20)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RESUMO'!AL20</f>
        <v/>
      </c>
      <c r="N39" s="129">
        <f>MAX(0,M39-M38)</f>
        <v/>
      </c>
      <c r="O39" s="12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HISTORICOS'!AM20)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RESUMO'!AM20</f>
        <v/>
      </c>
      <c r="N40" s="129">
        <f>MAX(0,M40-M39)</f>
        <v/>
      </c>
      <c r="O40" s="12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HISTORICOS'!AN20)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RESUMO'!AN20</f>
        <v/>
      </c>
      <c r="N41" s="129">
        <f>MAX(0,M41-M40)</f>
        <v/>
      </c>
      <c r="O41" s="12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HISTORICOS'!AO20)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RESUMO'!AO20</f>
        <v/>
      </c>
      <c r="N42" s="129">
        <f>MAX(0,M42-M41)</f>
        <v/>
      </c>
      <c r="O42" s="12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HISTORICOS'!AP20)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RESUMO'!AP20</f>
        <v/>
      </c>
      <c r="N43" s="129">
        <f>MAX(0,M43-M42)</f>
        <v/>
      </c>
      <c r="O43" s="12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HISTORICOS'!AQ20)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RESUMO'!AQ20</f>
        <v/>
      </c>
      <c r="N44" s="129">
        <f>MAX(0,M44-M43)</f>
        <v/>
      </c>
      <c r="O44" s="12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HISTORICOS'!AR20)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RESUMO'!AR20</f>
        <v/>
      </c>
      <c r="N45" s="129">
        <f>MAX(0,M45-M44)</f>
        <v/>
      </c>
      <c r="O45" s="12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HISTORICOS'!AS20)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RESUMO'!AS20</f>
        <v/>
      </c>
      <c r="N46" s="129">
        <f>MAX(0,M46-M45)</f>
        <v/>
      </c>
      <c r="O46" s="12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HISTORICOS'!AT20)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RESUMO'!AT20</f>
        <v/>
      </c>
      <c r="N47" s="129">
        <f>MAX(0,M47-M46)</f>
        <v/>
      </c>
      <c r="O47" s="12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HISTORICOS'!AU20)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RESUMO'!AU20</f>
        <v/>
      </c>
      <c r="N48" s="129">
        <f>MAX(0,M48-M47)</f>
        <v/>
      </c>
      <c r="O48" s="12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HISTORICOS'!AV20)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RESUMO'!AV20</f>
        <v/>
      </c>
      <c r="N49" s="129">
        <f>MAX(0,M49-M48)</f>
        <v/>
      </c>
      <c r="O49" s="12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HISTORICOS'!AW20)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RESUMO'!AW20</f>
        <v/>
      </c>
      <c r="N50" s="129">
        <f>MAX(0,M50-M49)</f>
        <v/>
      </c>
      <c r="O50" s="12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HISTORICOS'!AX20)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RESUMO'!AX20</f>
        <v/>
      </c>
      <c r="N51" s="129">
        <f>MAX(0,M51-M50)</f>
        <v/>
      </c>
      <c r="O51" s="12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HISTORICOS'!AY20)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RESUMO'!AY20</f>
        <v/>
      </c>
      <c r="N52" s="129">
        <f>MAX(0,M52-M51)</f>
        <v/>
      </c>
      <c r="O52" s="12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HISTORICOS'!AZ20)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RESUMO'!AZ20</f>
        <v/>
      </c>
      <c r="N53" s="129">
        <f>MAX(0,M53-M52)</f>
        <v/>
      </c>
      <c r="O53" s="12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HISTORICOS'!BA20)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RESUMO'!BA20</f>
        <v/>
      </c>
      <c r="N54" s="129">
        <f>MAX(0,M54-M53)</f>
        <v/>
      </c>
      <c r="O54" s="12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HISTORICOS'!BB20)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RESUMO'!BB20</f>
        <v/>
      </c>
      <c r="N55" s="129">
        <f>MAX(0,M55-M54)</f>
        <v/>
      </c>
      <c r="O55" s="12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HISTORICOS'!BC20)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RESUMO'!BC20</f>
        <v/>
      </c>
      <c r="N56" s="129">
        <f>MAX(0,M56-M55)</f>
        <v/>
      </c>
      <c r="O56" s="12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HISTORICOS'!BD20)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RESUMO'!BD20</f>
        <v/>
      </c>
      <c r="N57" s="129">
        <f>MAX(0,M57-M56)</f>
        <v/>
      </c>
      <c r="O57" s="12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HISTORICOS'!BE20)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RESUMO'!BE20</f>
        <v/>
      </c>
      <c r="N58" s="129">
        <f>MAX(0,M58-M57)</f>
        <v/>
      </c>
      <c r="O58" s="12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HISTORICOS'!BF20)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RESUMO'!BF20</f>
        <v/>
      </c>
      <c r="N59" s="129">
        <f>MAX(0,M59-M58)</f>
        <v/>
      </c>
      <c r="O59" s="12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HISTORICOS'!BG20)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RESUMO'!BG20</f>
        <v/>
      </c>
      <c r="N60" s="129">
        <f>MAX(0,M60-M59)</f>
        <v/>
      </c>
      <c r="O60" s="12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HISTORICOS'!BH20)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RESUMO'!BH20</f>
        <v/>
      </c>
      <c r="N61" s="129">
        <f>MAX(0,M61-M60)</f>
        <v/>
      </c>
      <c r="O61" s="12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HISTORICOS'!BI20)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RESUMO'!BI20</f>
        <v/>
      </c>
      <c r="N62" s="129">
        <f>MAX(0,M62-M61)</f>
        <v/>
      </c>
      <c r="O62" s="12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HISTORICOS'!BJ20)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RESUMO'!BJ20</f>
        <v/>
      </c>
      <c r="N63" s="129">
        <f>MAX(0,M63-M62)</f>
        <v/>
      </c>
      <c r="O63" s="12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HISTORICOS'!BK20)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RESUMO'!BK20</f>
        <v/>
      </c>
      <c r="N64" s="129">
        <f>MAX(0,M64-M63)</f>
        <v/>
      </c>
      <c r="O64" s="12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HISTORICOS'!BL20)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RESUMO'!BL20</f>
        <v/>
      </c>
      <c r="N65" s="129">
        <f>MAX(0,M65-M64)</f>
        <v/>
      </c>
      <c r="O65" s="12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HISTORICOS'!BM20)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RESUMO'!BM20</f>
        <v/>
      </c>
      <c r="N66" s="129">
        <f>MAX(0,M66-M65)</f>
        <v/>
      </c>
      <c r="O66" s="12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HISTORICOS'!BN20)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RESUMO'!BN20</f>
        <v/>
      </c>
      <c r="N67" s="129">
        <f>MAX(0,M67-M66)</f>
        <v/>
      </c>
      <c r="O67" s="12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HISTORICOS'!BO20)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RESUMO'!BO20</f>
        <v/>
      </c>
      <c r="N68" s="129">
        <f>MAX(0,M68-M67)</f>
        <v/>
      </c>
      <c r="O68" s="12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HISTORICOS'!BP20)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RESUMO'!BP20</f>
        <v/>
      </c>
      <c r="N69" s="129">
        <f>MAX(0,M69-M68)</f>
        <v/>
      </c>
      <c r="O69" s="12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HISTORICOS'!BQ20)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RESUMO'!BQ20</f>
        <v/>
      </c>
      <c r="N70" s="129">
        <f>MAX(0,M70-M69)</f>
        <v/>
      </c>
      <c r="O70" s="12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HISTORICOS'!BR20)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RESUMO'!BR20</f>
        <v/>
      </c>
      <c r="N71" s="129">
        <f>MAX(0,M71-M70)</f>
        <v/>
      </c>
      <c r="O71" s="12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HISTORICOS'!BS20)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RESUMO'!BS20</f>
        <v/>
      </c>
      <c r="N72" s="129">
        <f>MAX(0,M72-M71)</f>
        <v/>
      </c>
      <c r="O72" s="12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HISTORICOS'!BT20)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RESUMO'!BT20</f>
        <v/>
      </c>
      <c r="N73" s="129">
        <f>MAX(0,M73-M72)</f>
        <v/>
      </c>
      <c r="O73" s="12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HISTORICOS'!BU20)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RESUMO'!BU20</f>
        <v/>
      </c>
      <c r="N74" s="129">
        <f>MAX(0,M74-M73)</f>
        <v/>
      </c>
      <c r="O74" s="12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HISTORICOS'!BV20)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RESUMO'!BV20</f>
        <v/>
      </c>
      <c r="N75" s="129">
        <f>MAX(0,M75-M74)</f>
        <v/>
      </c>
      <c r="O75" s="12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HISTORICOS'!BW20)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RESUMO'!BW20</f>
        <v/>
      </c>
      <c r="N76" s="129">
        <f>MAX(0,M76-M75)</f>
        <v/>
      </c>
      <c r="O76" s="12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HISTORICOS'!D21)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PL'!F27</f>
        <v/>
      </c>
      <c r="K5" s="61">
        <f>'VALOR POR PL'!G27</f>
        <v/>
      </c>
      <c r="L5" s="61">
        <f>'DADOS HISTORICOS'!$BZ$21</f>
        <v/>
      </c>
      <c r="M5" s="128">
        <f>'CP RESUMO'!D21</f>
        <v/>
      </c>
      <c r="N5" s="129" t="n">
        <v>0</v>
      </c>
      <c r="O5" s="12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HISTORICOS'!E21)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PL'!H27</f>
        <v/>
      </c>
      <c r="L6" s="50">
        <f>C6/IF(B6&lt;='VALOR POR PL'!$P$5,IFERROR(INDEX('"INCC-FGV"'!$B$2:$B$800,MATCH(B6,'"INCC-FGV"'!$A$2:$A$800,0)),$K$2),$K$2)</f>
        <v/>
      </c>
      <c r="M6" s="128">
        <f>'CP RESUMO'!E21</f>
        <v/>
      </c>
      <c r="N6" s="129">
        <f>MAX(0,M6-M5)</f>
        <v/>
      </c>
      <c r="O6" s="12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HISTORICOS'!F21)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RESUMO'!F21</f>
        <v/>
      </c>
      <c r="N7" s="129">
        <f>MAX(0,M7-M6)</f>
        <v/>
      </c>
      <c r="O7" s="12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HISTORICOS'!G21)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RESUMO'!G21</f>
        <v/>
      </c>
      <c r="N8" s="129">
        <f>MAX(0,M8-M7)</f>
        <v/>
      </c>
      <c r="O8" s="12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HISTORICOS'!H21)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RESUMO'!H21</f>
        <v/>
      </c>
      <c r="N9" s="129">
        <f>MAX(0,M9-M8)</f>
        <v/>
      </c>
      <c r="O9" s="12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HISTORICOS'!I21)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RESUMO'!I21</f>
        <v/>
      </c>
      <c r="N10" s="129">
        <f>MAX(0,M10-M9)</f>
        <v/>
      </c>
      <c r="O10" s="12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HISTORICOS'!J21)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RESUMO'!J21</f>
        <v/>
      </c>
      <c r="N11" s="129">
        <f>MAX(0,M11-M10)</f>
        <v/>
      </c>
      <c r="O11" s="12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HISTORICOS'!K21)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RESUMO'!K21</f>
        <v/>
      </c>
      <c r="N12" s="129">
        <f>MAX(0,M12-M11)</f>
        <v/>
      </c>
      <c r="O12" s="12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HISTORICOS'!L21)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PL'!I27</f>
        <v/>
      </c>
      <c r="L13" s="50">
        <f>C13/IF(B13&lt;='VALOR POR PL'!$P$5,IFERROR(INDEX('"INCC-FGV"'!$B$2:$B$800,MATCH(B13,'"INCC-FGV"'!$A$2:$A$800,0)),$K$2),$K$2)</f>
        <v/>
      </c>
      <c r="M13" s="128">
        <f>'CP RESUMO'!L21</f>
        <v/>
      </c>
      <c r="N13" s="129">
        <f>MAX(0,M13-M12)</f>
        <v/>
      </c>
      <c r="O13" s="12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HISTORICOS'!M21)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RESUMO'!$D$63:$BW$63,MATCH('VALOR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RESUMO'!M21</f>
        <v/>
      </c>
      <c r="N14" s="129">
        <f>MAX(0,M14-M13)</f>
        <v/>
      </c>
      <c r="O14" s="12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HISTORICOS'!N21)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RESUMO'!N21</f>
        <v/>
      </c>
      <c r="N15" s="129">
        <f>MAX(0,M15-M14)</f>
        <v/>
      </c>
      <c r="O15" s="12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HISTORICOS'!O21)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RESUMO'!O21</f>
        <v/>
      </c>
      <c r="N16" s="129">
        <f>MAX(0,M16-M15)</f>
        <v/>
      </c>
      <c r="O16" s="12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HISTORICOS'!P21)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RESUMO'!P21</f>
        <v/>
      </c>
      <c r="N17" s="129">
        <f>MAX(0,M17-M16)</f>
        <v/>
      </c>
      <c r="O17" s="12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HISTORICOS'!Q21)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RESUMO'!Q21</f>
        <v/>
      </c>
      <c r="N18" s="129">
        <f>MAX(0,M18-M17)</f>
        <v/>
      </c>
      <c r="O18" s="12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HISTORICOS'!R21)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RESUMO'!R21</f>
        <v/>
      </c>
      <c r="N19" s="129">
        <f>MAX(0,M19-M18)</f>
        <v/>
      </c>
      <c r="O19" s="12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HISTORICOS'!S21)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RESUMO'!S21</f>
        <v/>
      </c>
      <c r="N20" s="129">
        <f>MAX(0,M20-M19)</f>
        <v/>
      </c>
      <c r="O20" s="12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HISTORICOS'!T21)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RESUMO'!T21</f>
        <v/>
      </c>
      <c r="N21" s="129">
        <f>MAX(0,M21-M20)</f>
        <v/>
      </c>
      <c r="O21" s="12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HISTORICOS'!U21)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RESUMO'!U21</f>
        <v/>
      </c>
      <c r="N22" s="129">
        <f>MAX(0,M22-M21)</f>
        <v/>
      </c>
      <c r="O22" s="12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HISTORICOS'!V21)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RESUMO'!V21</f>
        <v/>
      </c>
      <c r="N23" s="129">
        <f>MAX(0,M23-M22)</f>
        <v/>
      </c>
      <c r="O23" s="12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HISTORICOS'!W21)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RESUMO'!W21</f>
        <v/>
      </c>
      <c r="N24" s="129">
        <f>MAX(0,M24-M23)</f>
        <v/>
      </c>
      <c r="O24" s="12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HISTORICOS'!X21)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RESUMO'!X21</f>
        <v/>
      </c>
      <c r="N25" s="129">
        <f>MAX(0,M25-M24)</f>
        <v/>
      </c>
      <c r="O25" s="12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HISTORICOS'!Y21)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RESUMO'!Y21</f>
        <v/>
      </c>
      <c r="N26" s="129">
        <f>MAX(0,M26-M25)</f>
        <v/>
      </c>
      <c r="O26" s="12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HISTORICOS'!Z21)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RESUMO'!Z21</f>
        <v/>
      </c>
      <c r="N27" s="129">
        <f>MAX(0,M27-M26)</f>
        <v/>
      </c>
      <c r="O27" s="12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HISTORICOS'!AA21)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RESUMO'!AA21</f>
        <v/>
      </c>
      <c r="N28" s="129">
        <f>MAX(0,M28-M27)</f>
        <v/>
      </c>
      <c r="O28" s="12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HISTORICOS'!AB21)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RESUMO'!AB21</f>
        <v/>
      </c>
      <c r="N29" s="129">
        <f>MAX(0,M29-M28)</f>
        <v/>
      </c>
      <c r="O29" s="12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HISTORICOS'!AC21)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RESUMO'!AC21</f>
        <v/>
      </c>
      <c r="N30" s="129">
        <f>MAX(0,M30-M29)</f>
        <v/>
      </c>
      <c r="O30" s="12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HISTORICOS'!AD21)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RESUMO'!AD21</f>
        <v/>
      </c>
      <c r="N31" s="129">
        <f>MAX(0,M31-M30)</f>
        <v/>
      </c>
      <c r="O31" s="12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HISTORICOS'!AE21)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RESUMO'!AE21</f>
        <v/>
      </c>
      <c r="N32" s="129">
        <f>MAX(0,M32-M31)</f>
        <v/>
      </c>
      <c r="O32" s="12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HISTORICOS'!AF21)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RESUMO'!AF21</f>
        <v/>
      </c>
      <c r="N33" s="129">
        <f>MAX(0,M33-M32)</f>
        <v/>
      </c>
      <c r="O33" s="12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HISTORICOS'!AG21)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RESUMO'!AG21</f>
        <v/>
      </c>
      <c r="N34" s="129">
        <f>MAX(0,M34-M33)</f>
        <v/>
      </c>
      <c r="O34" s="12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HISTORICOS'!AH21)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RESUMO'!AH21</f>
        <v/>
      </c>
      <c r="N35" s="129">
        <f>MAX(0,M35-M34)</f>
        <v/>
      </c>
      <c r="O35" s="12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HISTORICOS'!AI21)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RESUMO'!AI21</f>
        <v/>
      </c>
      <c r="N36" s="129">
        <f>MAX(0,M36-M35)</f>
        <v/>
      </c>
      <c r="O36" s="12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HISTORICOS'!AJ21)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RESUMO'!AJ21</f>
        <v/>
      </c>
      <c r="N37" s="129">
        <f>MAX(0,M37-M36)</f>
        <v/>
      </c>
      <c r="O37" s="12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HISTORICOS'!AK21)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RESUMO'!AK21</f>
        <v/>
      </c>
      <c r="N38" s="129">
        <f>MAX(0,M38-M37)</f>
        <v/>
      </c>
      <c r="O38" s="12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HISTORICOS'!AL21)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RESUMO'!AL21</f>
        <v/>
      </c>
      <c r="N39" s="129">
        <f>MAX(0,M39-M38)</f>
        <v/>
      </c>
      <c r="O39" s="12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HISTORICOS'!AM21)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RESUMO'!AM21</f>
        <v/>
      </c>
      <c r="N40" s="129">
        <f>MAX(0,M40-M39)</f>
        <v/>
      </c>
      <c r="O40" s="12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HISTORICOS'!AN21)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RESUMO'!AN21</f>
        <v/>
      </c>
      <c r="N41" s="129">
        <f>MAX(0,M41-M40)</f>
        <v/>
      </c>
      <c r="O41" s="12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HISTORICOS'!AO21)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RESUMO'!AO21</f>
        <v/>
      </c>
      <c r="N42" s="129">
        <f>MAX(0,M42-M41)</f>
        <v/>
      </c>
      <c r="O42" s="12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HISTORICOS'!AP21)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RESUMO'!AP21</f>
        <v/>
      </c>
      <c r="N43" s="129">
        <f>MAX(0,M43-M42)</f>
        <v/>
      </c>
      <c r="O43" s="12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HISTORICOS'!AQ21)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RESUMO'!AQ21</f>
        <v/>
      </c>
      <c r="N44" s="129">
        <f>MAX(0,M44-M43)</f>
        <v/>
      </c>
      <c r="O44" s="12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HISTORICOS'!AR21)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RESUMO'!AR21</f>
        <v/>
      </c>
      <c r="N45" s="129">
        <f>MAX(0,M45-M44)</f>
        <v/>
      </c>
      <c r="O45" s="12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HISTORICOS'!AS21)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RESUMO'!AS21</f>
        <v/>
      </c>
      <c r="N46" s="129">
        <f>MAX(0,M46-M45)</f>
        <v/>
      </c>
      <c r="O46" s="12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HISTORICOS'!AT21)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RESUMO'!AT21</f>
        <v/>
      </c>
      <c r="N47" s="129">
        <f>MAX(0,M47-M46)</f>
        <v/>
      </c>
      <c r="O47" s="12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HISTORICOS'!AU21)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RESUMO'!AU21</f>
        <v/>
      </c>
      <c r="N48" s="129">
        <f>MAX(0,M48-M47)</f>
        <v/>
      </c>
      <c r="O48" s="12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HISTORICOS'!AV21)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RESUMO'!AV21</f>
        <v/>
      </c>
      <c r="N49" s="129">
        <f>MAX(0,M49-M48)</f>
        <v/>
      </c>
      <c r="O49" s="12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HISTORICOS'!AW21)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RESUMO'!AW21</f>
        <v/>
      </c>
      <c r="N50" s="129">
        <f>MAX(0,M50-M49)</f>
        <v/>
      </c>
      <c r="O50" s="12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HISTORICOS'!AX21)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RESUMO'!AX21</f>
        <v/>
      </c>
      <c r="N51" s="129">
        <f>MAX(0,M51-M50)</f>
        <v/>
      </c>
      <c r="O51" s="12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HISTORICOS'!AY21)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RESUMO'!AY21</f>
        <v/>
      </c>
      <c r="N52" s="129">
        <f>MAX(0,M52-M51)</f>
        <v/>
      </c>
      <c r="O52" s="12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HISTORICOS'!AZ21)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RESUMO'!AZ21</f>
        <v/>
      </c>
      <c r="N53" s="129">
        <f>MAX(0,M53-M52)</f>
        <v/>
      </c>
      <c r="O53" s="12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HISTORICOS'!BA21)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RESUMO'!BA21</f>
        <v/>
      </c>
      <c r="N54" s="129">
        <f>MAX(0,M54-M53)</f>
        <v/>
      </c>
      <c r="O54" s="12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HISTORICOS'!BB21)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RESUMO'!BB21</f>
        <v/>
      </c>
      <c r="N55" s="129">
        <f>MAX(0,M55-M54)</f>
        <v/>
      </c>
      <c r="O55" s="12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HISTORICOS'!BC21)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RESUMO'!BC21</f>
        <v/>
      </c>
      <c r="N56" s="129">
        <f>MAX(0,M56-M55)</f>
        <v/>
      </c>
      <c r="O56" s="12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HISTORICOS'!BD21)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RESUMO'!BD21</f>
        <v/>
      </c>
      <c r="N57" s="129">
        <f>MAX(0,M57-M56)</f>
        <v/>
      </c>
      <c r="O57" s="12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HISTORICOS'!BE21)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RESUMO'!BE21</f>
        <v/>
      </c>
      <c r="N58" s="129">
        <f>MAX(0,M58-M57)</f>
        <v/>
      </c>
      <c r="O58" s="12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HISTORICOS'!BF21)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RESUMO'!BF21</f>
        <v/>
      </c>
      <c r="N59" s="129">
        <f>MAX(0,M59-M58)</f>
        <v/>
      </c>
      <c r="O59" s="12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HISTORICOS'!BG21)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RESUMO'!BG21</f>
        <v/>
      </c>
      <c r="N60" s="129">
        <f>MAX(0,M60-M59)</f>
        <v/>
      </c>
      <c r="O60" s="12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HISTORICOS'!BH21)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RESUMO'!BH21</f>
        <v/>
      </c>
      <c r="N61" s="129">
        <f>MAX(0,M61-M60)</f>
        <v/>
      </c>
      <c r="O61" s="12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HISTORICOS'!BI21)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RESUMO'!BI21</f>
        <v/>
      </c>
      <c r="N62" s="129">
        <f>MAX(0,M62-M61)</f>
        <v/>
      </c>
      <c r="O62" s="12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HISTORICOS'!BJ21)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RESUMO'!BJ21</f>
        <v/>
      </c>
      <c r="N63" s="129">
        <f>MAX(0,M63-M62)</f>
        <v/>
      </c>
      <c r="O63" s="12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HISTORICOS'!BK21)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RESUMO'!BK21</f>
        <v/>
      </c>
      <c r="N64" s="129">
        <f>MAX(0,M64-M63)</f>
        <v/>
      </c>
      <c r="O64" s="12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HISTORICOS'!BL21)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RESUMO'!BL21</f>
        <v/>
      </c>
      <c r="N65" s="129">
        <f>MAX(0,M65-M64)</f>
        <v/>
      </c>
      <c r="O65" s="12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HISTORICOS'!BM21)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RESUMO'!BM21</f>
        <v/>
      </c>
      <c r="N66" s="129">
        <f>MAX(0,M66-M65)</f>
        <v/>
      </c>
      <c r="O66" s="12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HISTORICOS'!BN21)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RESUMO'!BN21</f>
        <v/>
      </c>
      <c r="N67" s="129">
        <f>MAX(0,M67-M66)</f>
        <v/>
      </c>
      <c r="O67" s="12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HISTORICOS'!BO21)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RESUMO'!BO21</f>
        <v/>
      </c>
      <c r="N68" s="129">
        <f>MAX(0,M68-M67)</f>
        <v/>
      </c>
      <c r="O68" s="12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HISTORICOS'!BP21)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RESUMO'!BP21</f>
        <v/>
      </c>
      <c r="N69" s="129">
        <f>MAX(0,M69-M68)</f>
        <v/>
      </c>
      <c r="O69" s="12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HISTORICOS'!BQ21)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RESUMO'!BQ21</f>
        <v/>
      </c>
      <c r="N70" s="129">
        <f>MAX(0,M70-M69)</f>
        <v/>
      </c>
      <c r="O70" s="12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HISTORICOS'!BR21)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RESUMO'!BR21</f>
        <v/>
      </c>
      <c r="N71" s="129">
        <f>MAX(0,M71-M70)</f>
        <v/>
      </c>
      <c r="O71" s="12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HISTORICOS'!BS21)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RESUMO'!BS21</f>
        <v/>
      </c>
      <c r="N72" s="129">
        <f>MAX(0,M72-M71)</f>
        <v/>
      </c>
      <c r="O72" s="12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HISTORICOS'!BT21)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RESUMO'!BT21</f>
        <v/>
      </c>
      <c r="N73" s="129">
        <f>MAX(0,M73-M72)</f>
        <v/>
      </c>
      <c r="O73" s="12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HISTORICOS'!BU21)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RESUMO'!BU21</f>
        <v/>
      </c>
      <c r="N74" s="129">
        <f>MAX(0,M74-M73)</f>
        <v/>
      </c>
      <c r="O74" s="12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HISTORICOS'!BV21)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RESUMO'!BV21</f>
        <v/>
      </c>
      <c r="N75" s="129">
        <f>MAX(0,M75-M74)</f>
        <v/>
      </c>
      <c r="O75" s="12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HISTORICOS'!BW21)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RESUMO'!BW21</f>
        <v/>
      </c>
      <c r="N76" s="129">
        <f>MAX(0,M76-M75)</f>
        <v/>
      </c>
      <c r="O76" s="12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HISTORICOS'!D22)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PL'!F28</f>
        <v/>
      </c>
      <c r="K5" s="61">
        <f>'VALOR POR PL'!G28</f>
        <v/>
      </c>
      <c r="L5" s="61">
        <f>'DADOS HISTORICOS'!$BZ$22</f>
        <v/>
      </c>
      <c r="M5" s="128">
        <f>'CP RESUMO'!D22</f>
        <v/>
      </c>
      <c r="N5" s="129" t="n">
        <v>0</v>
      </c>
      <c r="O5" s="12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HISTORICOS'!E22)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PL'!H28</f>
        <v/>
      </c>
      <c r="L6" s="50">
        <f>C6/IF(B6&lt;='VALOR POR PL'!$P$5,IFERROR(INDEX('"INCC-FGV"'!$B$2:$B$800,MATCH(B6,'"INCC-FGV"'!$A$2:$A$800,0)),$K$2),$K$2)</f>
        <v/>
      </c>
      <c r="M6" s="128">
        <f>'CP RESUMO'!E22</f>
        <v/>
      </c>
      <c r="N6" s="129">
        <f>MAX(0,M6-M5)</f>
        <v/>
      </c>
      <c r="O6" s="12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HISTORICOS'!F22)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RESUMO'!F22</f>
        <v/>
      </c>
      <c r="N7" s="129">
        <f>MAX(0,M7-M6)</f>
        <v/>
      </c>
      <c r="O7" s="12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HISTORICOS'!G22)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RESUMO'!G22</f>
        <v/>
      </c>
      <c r="N8" s="129">
        <f>MAX(0,M8-M7)</f>
        <v/>
      </c>
      <c r="O8" s="12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HISTORICOS'!H22)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RESUMO'!H22</f>
        <v/>
      </c>
      <c r="N9" s="129">
        <f>MAX(0,M9-M8)</f>
        <v/>
      </c>
      <c r="O9" s="12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HISTORICOS'!I22)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RESUMO'!I22</f>
        <v/>
      </c>
      <c r="N10" s="129">
        <f>MAX(0,M10-M9)</f>
        <v/>
      </c>
      <c r="O10" s="12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HISTORICOS'!J22)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RESUMO'!J22</f>
        <v/>
      </c>
      <c r="N11" s="129">
        <f>MAX(0,M11-M10)</f>
        <v/>
      </c>
      <c r="O11" s="12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HISTORICOS'!K22)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RESUMO'!K22</f>
        <v/>
      </c>
      <c r="N12" s="129">
        <f>MAX(0,M12-M11)</f>
        <v/>
      </c>
      <c r="O12" s="12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HISTORICOS'!L22)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PL'!I28</f>
        <v/>
      </c>
      <c r="L13" s="50">
        <f>C13/IF(B13&lt;='VALOR POR PL'!$P$5,IFERROR(INDEX('"INCC-FGV"'!$B$2:$B$800,MATCH(B13,'"INCC-FGV"'!$A$2:$A$800,0)),$K$2),$K$2)</f>
        <v/>
      </c>
      <c r="M13" s="128">
        <f>'CP RESUMO'!L22</f>
        <v/>
      </c>
      <c r="N13" s="129">
        <f>MAX(0,M13-M12)</f>
        <v/>
      </c>
      <c r="O13" s="12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HISTORICOS'!M22)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RESUMO'!$D$64:$BW$64,MATCH('VALOR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RESUMO'!M22</f>
        <v/>
      </c>
      <c r="N14" s="129">
        <f>MAX(0,M14-M13)</f>
        <v/>
      </c>
      <c r="O14" s="12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HISTORICOS'!N22)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RESUMO'!N22</f>
        <v/>
      </c>
      <c r="N15" s="129">
        <f>MAX(0,M15-M14)</f>
        <v/>
      </c>
      <c r="O15" s="12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HISTORICOS'!O22)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RESUMO'!O22</f>
        <v/>
      </c>
      <c r="N16" s="129">
        <f>MAX(0,M16-M15)</f>
        <v/>
      </c>
      <c r="O16" s="12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HISTORICOS'!P22)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RESUMO'!P22</f>
        <v/>
      </c>
      <c r="N17" s="129">
        <f>MAX(0,M17-M16)</f>
        <v/>
      </c>
      <c r="O17" s="12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HISTORICOS'!Q22)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RESUMO'!Q22</f>
        <v/>
      </c>
      <c r="N18" s="129">
        <f>MAX(0,M18-M17)</f>
        <v/>
      </c>
      <c r="O18" s="12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HISTORICOS'!R22)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RESUMO'!R22</f>
        <v/>
      </c>
      <c r="N19" s="129">
        <f>MAX(0,M19-M18)</f>
        <v/>
      </c>
      <c r="O19" s="12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HISTORICOS'!S22)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RESUMO'!S22</f>
        <v/>
      </c>
      <c r="N20" s="129">
        <f>MAX(0,M20-M19)</f>
        <v/>
      </c>
      <c r="O20" s="12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HISTORICOS'!T22)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RESUMO'!T22</f>
        <v/>
      </c>
      <c r="N21" s="129">
        <f>MAX(0,M21-M20)</f>
        <v/>
      </c>
      <c r="O21" s="12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HISTORICOS'!U22)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RESUMO'!U22</f>
        <v/>
      </c>
      <c r="N22" s="129">
        <f>MAX(0,M22-M21)</f>
        <v/>
      </c>
      <c r="O22" s="12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HISTORICOS'!V22)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RESUMO'!V22</f>
        <v/>
      </c>
      <c r="N23" s="129">
        <f>MAX(0,M23-M22)</f>
        <v/>
      </c>
      <c r="O23" s="12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HISTORICOS'!W22)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RESUMO'!W22</f>
        <v/>
      </c>
      <c r="N24" s="129">
        <f>MAX(0,M24-M23)</f>
        <v/>
      </c>
      <c r="O24" s="12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HISTORICOS'!X22)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RESUMO'!X22</f>
        <v/>
      </c>
      <c r="N25" s="129">
        <f>MAX(0,M25-M24)</f>
        <v/>
      </c>
      <c r="O25" s="12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HISTORICOS'!Y22)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RESUMO'!Y22</f>
        <v/>
      </c>
      <c r="N26" s="129">
        <f>MAX(0,M26-M25)</f>
        <v/>
      </c>
      <c r="O26" s="12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HISTORICOS'!Z22)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RESUMO'!Z22</f>
        <v/>
      </c>
      <c r="N27" s="129">
        <f>MAX(0,M27-M26)</f>
        <v/>
      </c>
      <c r="O27" s="12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HISTORICOS'!AA22)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RESUMO'!AA22</f>
        <v/>
      </c>
      <c r="N28" s="129">
        <f>MAX(0,M28-M27)</f>
        <v/>
      </c>
      <c r="O28" s="12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HISTORICOS'!AB22)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RESUMO'!AB22</f>
        <v/>
      </c>
      <c r="N29" s="129">
        <f>MAX(0,M29-M28)</f>
        <v/>
      </c>
      <c r="O29" s="12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HISTORICOS'!AC22)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RESUMO'!AC22</f>
        <v/>
      </c>
      <c r="N30" s="129">
        <f>MAX(0,M30-M29)</f>
        <v/>
      </c>
      <c r="O30" s="12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HISTORICOS'!AD22)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RESUMO'!AD22</f>
        <v/>
      </c>
      <c r="N31" s="129">
        <f>MAX(0,M31-M30)</f>
        <v/>
      </c>
      <c r="O31" s="12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HISTORICOS'!AE22)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RESUMO'!AE22</f>
        <v/>
      </c>
      <c r="N32" s="129">
        <f>MAX(0,M32-M31)</f>
        <v/>
      </c>
      <c r="O32" s="12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HISTORICOS'!AF22)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RESUMO'!AF22</f>
        <v/>
      </c>
      <c r="N33" s="129">
        <f>MAX(0,M33-M32)</f>
        <v/>
      </c>
      <c r="O33" s="12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HISTORICOS'!AG22)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RESUMO'!AG22</f>
        <v/>
      </c>
      <c r="N34" s="129">
        <f>MAX(0,M34-M33)</f>
        <v/>
      </c>
      <c r="O34" s="12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HISTORICOS'!AH22)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RESUMO'!AH22</f>
        <v/>
      </c>
      <c r="N35" s="129">
        <f>MAX(0,M35-M34)</f>
        <v/>
      </c>
      <c r="O35" s="12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HISTORICOS'!AI22)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RESUMO'!AI22</f>
        <v/>
      </c>
      <c r="N36" s="129">
        <f>MAX(0,M36-M35)</f>
        <v/>
      </c>
      <c r="O36" s="12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HISTORICOS'!AJ22)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RESUMO'!AJ22</f>
        <v/>
      </c>
      <c r="N37" s="129">
        <f>MAX(0,M37-M36)</f>
        <v/>
      </c>
      <c r="O37" s="12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HISTORICOS'!AK22)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RESUMO'!AK22</f>
        <v/>
      </c>
      <c r="N38" s="129">
        <f>MAX(0,M38-M37)</f>
        <v/>
      </c>
      <c r="O38" s="12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HISTORICOS'!AL22)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RESUMO'!AL22</f>
        <v/>
      </c>
      <c r="N39" s="129">
        <f>MAX(0,M39-M38)</f>
        <v/>
      </c>
      <c r="O39" s="12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HISTORICOS'!AM22)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RESUMO'!AM22</f>
        <v/>
      </c>
      <c r="N40" s="129">
        <f>MAX(0,M40-M39)</f>
        <v/>
      </c>
      <c r="O40" s="12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HISTORICOS'!AN22)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RESUMO'!AN22</f>
        <v/>
      </c>
      <c r="N41" s="129">
        <f>MAX(0,M41-M40)</f>
        <v/>
      </c>
      <c r="O41" s="12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HISTORICOS'!AO22)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RESUMO'!AO22</f>
        <v/>
      </c>
      <c r="N42" s="129">
        <f>MAX(0,M42-M41)</f>
        <v/>
      </c>
      <c r="O42" s="12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HISTORICOS'!AP22)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RESUMO'!AP22</f>
        <v/>
      </c>
      <c r="N43" s="129">
        <f>MAX(0,M43-M42)</f>
        <v/>
      </c>
      <c r="O43" s="12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HISTORICOS'!AQ22)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RESUMO'!AQ22</f>
        <v/>
      </c>
      <c r="N44" s="129">
        <f>MAX(0,M44-M43)</f>
        <v/>
      </c>
      <c r="O44" s="12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HISTORICOS'!AR22)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RESUMO'!AR22</f>
        <v/>
      </c>
      <c r="N45" s="129">
        <f>MAX(0,M45-M44)</f>
        <v/>
      </c>
      <c r="O45" s="12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HISTORICOS'!AS22)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RESUMO'!AS22</f>
        <v/>
      </c>
      <c r="N46" s="129">
        <f>MAX(0,M46-M45)</f>
        <v/>
      </c>
      <c r="O46" s="12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HISTORICOS'!AT22)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RESUMO'!AT22</f>
        <v/>
      </c>
      <c r="N47" s="129">
        <f>MAX(0,M47-M46)</f>
        <v/>
      </c>
      <c r="O47" s="12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HISTORICOS'!AU22)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RESUMO'!AU22</f>
        <v/>
      </c>
      <c r="N48" s="129">
        <f>MAX(0,M48-M47)</f>
        <v/>
      </c>
      <c r="O48" s="12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HISTORICOS'!AV22)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RESUMO'!AV22</f>
        <v/>
      </c>
      <c r="N49" s="129">
        <f>MAX(0,M49-M48)</f>
        <v/>
      </c>
      <c r="O49" s="12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HISTORICOS'!AW22)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RESUMO'!AW22</f>
        <v/>
      </c>
      <c r="N50" s="129">
        <f>MAX(0,M50-M49)</f>
        <v/>
      </c>
      <c r="O50" s="12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HISTORICOS'!AX22)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RESUMO'!AX22</f>
        <v/>
      </c>
      <c r="N51" s="129">
        <f>MAX(0,M51-M50)</f>
        <v/>
      </c>
      <c r="O51" s="12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HISTORICOS'!AY22)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RESUMO'!AY22</f>
        <v/>
      </c>
      <c r="N52" s="129">
        <f>MAX(0,M52-M51)</f>
        <v/>
      </c>
      <c r="O52" s="12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HISTORICOS'!AZ22)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RESUMO'!AZ22</f>
        <v/>
      </c>
      <c r="N53" s="129">
        <f>MAX(0,M53-M52)</f>
        <v/>
      </c>
      <c r="O53" s="12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HISTORICOS'!BA22)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RESUMO'!BA22</f>
        <v/>
      </c>
      <c r="N54" s="129">
        <f>MAX(0,M54-M53)</f>
        <v/>
      </c>
      <c r="O54" s="12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HISTORICOS'!BB22)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RESUMO'!BB22</f>
        <v/>
      </c>
      <c r="N55" s="129">
        <f>MAX(0,M55-M54)</f>
        <v/>
      </c>
      <c r="O55" s="12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HISTORICOS'!BC22)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RESUMO'!BC22</f>
        <v/>
      </c>
      <c r="N56" s="129">
        <f>MAX(0,M56-M55)</f>
        <v/>
      </c>
      <c r="O56" s="12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HISTORICOS'!BD22)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RESUMO'!BD22</f>
        <v/>
      </c>
      <c r="N57" s="129">
        <f>MAX(0,M57-M56)</f>
        <v/>
      </c>
      <c r="O57" s="12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HISTORICOS'!BE22)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RESUMO'!BE22</f>
        <v/>
      </c>
      <c r="N58" s="129">
        <f>MAX(0,M58-M57)</f>
        <v/>
      </c>
      <c r="O58" s="12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HISTORICOS'!BF22)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RESUMO'!BF22</f>
        <v/>
      </c>
      <c r="N59" s="129">
        <f>MAX(0,M59-M58)</f>
        <v/>
      </c>
      <c r="O59" s="12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HISTORICOS'!BG22)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RESUMO'!BG22</f>
        <v/>
      </c>
      <c r="N60" s="129">
        <f>MAX(0,M60-M59)</f>
        <v/>
      </c>
      <c r="O60" s="12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HISTORICOS'!BH22)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RESUMO'!BH22</f>
        <v/>
      </c>
      <c r="N61" s="129">
        <f>MAX(0,M61-M60)</f>
        <v/>
      </c>
      <c r="O61" s="12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HISTORICOS'!BI22)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RESUMO'!BI22</f>
        <v/>
      </c>
      <c r="N62" s="129">
        <f>MAX(0,M62-M61)</f>
        <v/>
      </c>
      <c r="O62" s="12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HISTORICOS'!BJ22)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RESUMO'!BJ22</f>
        <v/>
      </c>
      <c r="N63" s="129">
        <f>MAX(0,M63-M62)</f>
        <v/>
      </c>
      <c r="O63" s="12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HISTORICOS'!BK22)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RESUMO'!BK22</f>
        <v/>
      </c>
      <c r="N64" s="129">
        <f>MAX(0,M64-M63)</f>
        <v/>
      </c>
      <c r="O64" s="12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HISTORICOS'!BL22)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RESUMO'!BL22</f>
        <v/>
      </c>
      <c r="N65" s="129">
        <f>MAX(0,M65-M64)</f>
        <v/>
      </c>
      <c r="O65" s="12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HISTORICOS'!BM22)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RESUMO'!BM22</f>
        <v/>
      </c>
      <c r="N66" s="129">
        <f>MAX(0,M66-M65)</f>
        <v/>
      </c>
      <c r="O66" s="12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HISTORICOS'!BN22)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RESUMO'!BN22</f>
        <v/>
      </c>
      <c r="N67" s="129">
        <f>MAX(0,M67-M66)</f>
        <v/>
      </c>
      <c r="O67" s="12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HISTORICOS'!BO22)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RESUMO'!BO22</f>
        <v/>
      </c>
      <c r="N68" s="129">
        <f>MAX(0,M68-M67)</f>
        <v/>
      </c>
      <c r="O68" s="12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HISTORICOS'!BP22)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RESUMO'!BP22</f>
        <v/>
      </c>
      <c r="N69" s="129">
        <f>MAX(0,M69-M68)</f>
        <v/>
      </c>
      <c r="O69" s="12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HISTORICOS'!BQ22)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RESUMO'!BQ22</f>
        <v/>
      </c>
      <c r="N70" s="129">
        <f>MAX(0,M70-M69)</f>
        <v/>
      </c>
      <c r="O70" s="12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HISTORICOS'!BR22)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RESUMO'!BR22</f>
        <v/>
      </c>
      <c r="N71" s="129">
        <f>MAX(0,M71-M70)</f>
        <v/>
      </c>
      <c r="O71" s="12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HISTORICOS'!BS22)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RESUMO'!BS22</f>
        <v/>
      </c>
      <c r="N72" s="129">
        <f>MAX(0,M72-M71)</f>
        <v/>
      </c>
      <c r="O72" s="12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HISTORICOS'!BT22)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RESUMO'!BT22</f>
        <v/>
      </c>
      <c r="N73" s="129">
        <f>MAX(0,M73-M72)</f>
        <v/>
      </c>
      <c r="O73" s="12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HISTORICOS'!BU22)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RESUMO'!BU22</f>
        <v/>
      </c>
      <c r="N74" s="129">
        <f>MAX(0,M74-M73)</f>
        <v/>
      </c>
      <c r="O74" s="12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HISTORICOS'!BV22)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RESUMO'!BV22</f>
        <v/>
      </c>
      <c r="N75" s="129">
        <f>MAX(0,M75-M74)</f>
        <v/>
      </c>
      <c r="O75" s="12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HISTORICOS'!BW22)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RESUMO'!BW22</f>
        <v/>
      </c>
      <c r="N76" s="129">
        <f>MAX(0,M76-M75)</f>
        <v/>
      </c>
      <c r="O76" s="12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HISTORICOS'!D23)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PL'!F29</f>
        <v/>
      </c>
      <c r="K5" s="61">
        <f>'VALOR POR PL'!G29</f>
        <v/>
      </c>
      <c r="L5" s="61">
        <f>'DADOS HISTORICOS'!$BZ$23</f>
        <v/>
      </c>
      <c r="M5" s="128">
        <f>'CP RESUMO'!D23</f>
        <v/>
      </c>
      <c r="N5" s="129" t="n">
        <v>0</v>
      </c>
      <c r="O5" s="12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HISTORICOS'!E23)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PL'!H29</f>
        <v/>
      </c>
      <c r="L6" s="50">
        <f>C6/IF(B6&lt;='VALOR POR PL'!$P$5,IFERROR(INDEX('"INCC-FGV"'!$B$2:$B$800,MATCH(B6,'"INCC-FGV"'!$A$2:$A$800,0)),$K$2),$K$2)</f>
        <v/>
      </c>
      <c r="M6" s="128">
        <f>'CP RESUMO'!E23</f>
        <v/>
      </c>
      <c r="N6" s="129">
        <f>MAX(0,M6-M5)</f>
        <v/>
      </c>
      <c r="O6" s="12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HISTORICOS'!F23)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RESUMO'!F23</f>
        <v/>
      </c>
      <c r="N7" s="129">
        <f>MAX(0,M7-M6)</f>
        <v/>
      </c>
      <c r="O7" s="12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HISTORICOS'!G23)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RESUMO'!G23</f>
        <v/>
      </c>
      <c r="N8" s="129">
        <f>MAX(0,M8-M7)</f>
        <v/>
      </c>
      <c r="O8" s="12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HISTORICOS'!H23)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RESUMO'!H23</f>
        <v/>
      </c>
      <c r="N9" s="129">
        <f>MAX(0,M9-M8)</f>
        <v/>
      </c>
      <c r="O9" s="12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HISTORICOS'!I23)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RESUMO'!I23</f>
        <v/>
      </c>
      <c r="N10" s="129">
        <f>MAX(0,M10-M9)</f>
        <v/>
      </c>
      <c r="O10" s="12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HISTORICOS'!J23)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RESUMO'!J23</f>
        <v/>
      </c>
      <c r="N11" s="129">
        <f>MAX(0,M11-M10)</f>
        <v/>
      </c>
      <c r="O11" s="12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HISTORICOS'!K23)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RESUMO'!K23</f>
        <v/>
      </c>
      <c r="N12" s="129">
        <f>MAX(0,M12-M11)</f>
        <v/>
      </c>
      <c r="O12" s="12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HISTORICOS'!L23)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PL'!I29</f>
        <v/>
      </c>
      <c r="L13" s="50">
        <f>C13/IF(B13&lt;='VALOR POR PL'!$P$5,IFERROR(INDEX('"INCC-FGV"'!$B$2:$B$800,MATCH(B13,'"INCC-FGV"'!$A$2:$A$800,0)),$K$2),$K$2)</f>
        <v/>
      </c>
      <c r="M13" s="128">
        <f>'CP RESUMO'!L23</f>
        <v/>
      </c>
      <c r="N13" s="129">
        <f>MAX(0,M13-M12)</f>
        <v/>
      </c>
      <c r="O13" s="12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HISTORICOS'!M23)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RESUMO'!$D$65:$BW$65,MATCH('VALOR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RESUMO'!M23</f>
        <v/>
      </c>
      <c r="N14" s="129">
        <f>MAX(0,M14-M13)</f>
        <v/>
      </c>
      <c r="O14" s="12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HISTORICOS'!N23)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RESUMO'!N23</f>
        <v/>
      </c>
      <c r="N15" s="129">
        <f>MAX(0,M15-M14)</f>
        <v/>
      </c>
      <c r="O15" s="12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HISTORICOS'!O23)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RESUMO'!O23</f>
        <v/>
      </c>
      <c r="N16" s="129">
        <f>MAX(0,M16-M15)</f>
        <v/>
      </c>
      <c r="O16" s="12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HISTORICOS'!P23)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RESUMO'!P23</f>
        <v/>
      </c>
      <c r="N17" s="129">
        <f>MAX(0,M17-M16)</f>
        <v/>
      </c>
      <c r="O17" s="12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HISTORICOS'!Q23)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RESUMO'!Q23</f>
        <v/>
      </c>
      <c r="N18" s="129">
        <f>MAX(0,M18-M17)</f>
        <v/>
      </c>
      <c r="O18" s="12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HISTORICOS'!R23)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RESUMO'!R23</f>
        <v/>
      </c>
      <c r="N19" s="129">
        <f>MAX(0,M19-M18)</f>
        <v/>
      </c>
      <c r="O19" s="12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HISTORICOS'!S23)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RESUMO'!S23</f>
        <v/>
      </c>
      <c r="N20" s="129">
        <f>MAX(0,M20-M19)</f>
        <v/>
      </c>
      <c r="O20" s="12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HISTORICOS'!T23)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RESUMO'!T23</f>
        <v/>
      </c>
      <c r="N21" s="129">
        <f>MAX(0,M21-M20)</f>
        <v/>
      </c>
      <c r="O21" s="12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HISTORICOS'!U23)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RESUMO'!U23</f>
        <v/>
      </c>
      <c r="N22" s="129">
        <f>MAX(0,M22-M21)</f>
        <v/>
      </c>
      <c r="O22" s="12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HISTORICOS'!V23)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RESUMO'!V23</f>
        <v/>
      </c>
      <c r="N23" s="129">
        <f>MAX(0,M23-M22)</f>
        <v/>
      </c>
      <c r="O23" s="12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HISTORICOS'!W23)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RESUMO'!W23</f>
        <v/>
      </c>
      <c r="N24" s="129">
        <f>MAX(0,M24-M23)</f>
        <v/>
      </c>
      <c r="O24" s="12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HISTORICOS'!X23)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RESUMO'!X23</f>
        <v/>
      </c>
      <c r="N25" s="129">
        <f>MAX(0,M25-M24)</f>
        <v/>
      </c>
      <c r="O25" s="12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HISTORICOS'!Y23)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RESUMO'!Y23</f>
        <v/>
      </c>
      <c r="N26" s="129">
        <f>MAX(0,M26-M25)</f>
        <v/>
      </c>
      <c r="O26" s="12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HISTORICOS'!Z23)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RESUMO'!Z23</f>
        <v/>
      </c>
      <c r="N27" s="129">
        <f>MAX(0,M27-M26)</f>
        <v/>
      </c>
      <c r="O27" s="12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HISTORICOS'!AA23)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RESUMO'!AA23</f>
        <v/>
      </c>
      <c r="N28" s="129">
        <f>MAX(0,M28-M27)</f>
        <v/>
      </c>
      <c r="O28" s="12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HISTORICOS'!AB23)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RESUMO'!AB23</f>
        <v/>
      </c>
      <c r="N29" s="129">
        <f>MAX(0,M29-M28)</f>
        <v/>
      </c>
      <c r="O29" s="12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HISTORICOS'!AC23)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RESUMO'!AC23</f>
        <v/>
      </c>
      <c r="N30" s="129">
        <f>MAX(0,M30-M29)</f>
        <v/>
      </c>
      <c r="O30" s="12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HISTORICOS'!AD23)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RESUMO'!AD23</f>
        <v/>
      </c>
      <c r="N31" s="129">
        <f>MAX(0,M31-M30)</f>
        <v/>
      </c>
      <c r="O31" s="12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HISTORICOS'!AE23)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RESUMO'!AE23</f>
        <v/>
      </c>
      <c r="N32" s="129">
        <f>MAX(0,M32-M31)</f>
        <v/>
      </c>
      <c r="O32" s="12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HISTORICOS'!AF23)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RESUMO'!AF23</f>
        <v/>
      </c>
      <c r="N33" s="129">
        <f>MAX(0,M33-M32)</f>
        <v/>
      </c>
      <c r="O33" s="12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HISTORICOS'!AG23)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RESUMO'!AG23</f>
        <v/>
      </c>
      <c r="N34" s="129">
        <f>MAX(0,M34-M33)</f>
        <v/>
      </c>
      <c r="O34" s="12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HISTORICOS'!AH23)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RESUMO'!AH23</f>
        <v/>
      </c>
      <c r="N35" s="129">
        <f>MAX(0,M35-M34)</f>
        <v/>
      </c>
      <c r="O35" s="12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HISTORICOS'!AI23)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RESUMO'!AI23</f>
        <v/>
      </c>
      <c r="N36" s="129">
        <f>MAX(0,M36-M35)</f>
        <v/>
      </c>
      <c r="O36" s="12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HISTORICOS'!AJ23)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RESUMO'!AJ23</f>
        <v/>
      </c>
      <c r="N37" s="129">
        <f>MAX(0,M37-M36)</f>
        <v/>
      </c>
      <c r="O37" s="12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HISTORICOS'!AK23)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RESUMO'!AK23</f>
        <v/>
      </c>
      <c r="N38" s="129">
        <f>MAX(0,M38-M37)</f>
        <v/>
      </c>
      <c r="O38" s="12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HISTORICOS'!AL23)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RESUMO'!AL23</f>
        <v/>
      </c>
      <c r="N39" s="129">
        <f>MAX(0,M39-M38)</f>
        <v/>
      </c>
      <c r="O39" s="12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HISTORICOS'!AM23)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RESUMO'!AM23</f>
        <v/>
      </c>
      <c r="N40" s="129">
        <f>MAX(0,M40-M39)</f>
        <v/>
      </c>
      <c r="O40" s="12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HISTORICOS'!AN23)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RESUMO'!AN23</f>
        <v/>
      </c>
      <c r="N41" s="129">
        <f>MAX(0,M41-M40)</f>
        <v/>
      </c>
      <c r="O41" s="12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HISTORICOS'!AO23)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RESUMO'!AO23</f>
        <v/>
      </c>
      <c r="N42" s="129">
        <f>MAX(0,M42-M41)</f>
        <v/>
      </c>
      <c r="O42" s="12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HISTORICOS'!AP23)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RESUMO'!AP23</f>
        <v/>
      </c>
      <c r="N43" s="129">
        <f>MAX(0,M43-M42)</f>
        <v/>
      </c>
      <c r="O43" s="12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HISTORICOS'!AQ23)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RESUMO'!AQ23</f>
        <v/>
      </c>
      <c r="N44" s="129">
        <f>MAX(0,M44-M43)</f>
        <v/>
      </c>
      <c r="O44" s="12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HISTORICOS'!AR23)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RESUMO'!AR23</f>
        <v/>
      </c>
      <c r="N45" s="129">
        <f>MAX(0,M45-M44)</f>
        <v/>
      </c>
      <c r="O45" s="12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HISTORICOS'!AS23)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RESUMO'!AS23</f>
        <v/>
      </c>
      <c r="N46" s="129">
        <f>MAX(0,M46-M45)</f>
        <v/>
      </c>
      <c r="O46" s="12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HISTORICOS'!AT23)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RESUMO'!AT23</f>
        <v/>
      </c>
      <c r="N47" s="129">
        <f>MAX(0,M47-M46)</f>
        <v/>
      </c>
      <c r="O47" s="12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HISTORICOS'!AU23)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RESUMO'!AU23</f>
        <v/>
      </c>
      <c r="N48" s="129">
        <f>MAX(0,M48-M47)</f>
        <v/>
      </c>
      <c r="O48" s="12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HISTORICOS'!AV23)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RESUMO'!AV23</f>
        <v/>
      </c>
      <c r="N49" s="129">
        <f>MAX(0,M49-M48)</f>
        <v/>
      </c>
      <c r="O49" s="12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HISTORICOS'!AW23)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RESUMO'!AW23</f>
        <v/>
      </c>
      <c r="N50" s="129">
        <f>MAX(0,M50-M49)</f>
        <v/>
      </c>
      <c r="O50" s="12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HISTORICOS'!AX23)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RESUMO'!AX23</f>
        <v/>
      </c>
      <c r="N51" s="129">
        <f>MAX(0,M51-M50)</f>
        <v/>
      </c>
      <c r="O51" s="12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HISTORICOS'!AY23)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RESUMO'!AY23</f>
        <v/>
      </c>
      <c r="N52" s="129">
        <f>MAX(0,M52-M51)</f>
        <v/>
      </c>
      <c r="O52" s="12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HISTORICOS'!AZ23)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RESUMO'!AZ23</f>
        <v/>
      </c>
      <c r="N53" s="129">
        <f>MAX(0,M53-M52)</f>
        <v/>
      </c>
      <c r="O53" s="12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HISTORICOS'!BA23)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RESUMO'!BA23</f>
        <v/>
      </c>
      <c r="N54" s="129">
        <f>MAX(0,M54-M53)</f>
        <v/>
      </c>
      <c r="O54" s="12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HISTORICOS'!BB23)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RESUMO'!BB23</f>
        <v/>
      </c>
      <c r="N55" s="129">
        <f>MAX(0,M55-M54)</f>
        <v/>
      </c>
      <c r="O55" s="12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HISTORICOS'!BC23)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RESUMO'!BC23</f>
        <v/>
      </c>
      <c r="N56" s="129">
        <f>MAX(0,M56-M55)</f>
        <v/>
      </c>
      <c r="O56" s="12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HISTORICOS'!BD23)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RESUMO'!BD23</f>
        <v/>
      </c>
      <c r="N57" s="129">
        <f>MAX(0,M57-M56)</f>
        <v/>
      </c>
      <c r="O57" s="12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HISTORICOS'!BE23)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RESUMO'!BE23</f>
        <v/>
      </c>
      <c r="N58" s="129">
        <f>MAX(0,M58-M57)</f>
        <v/>
      </c>
      <c r="O58" s="12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HISTORICOS'!BF23)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RESUMO'!BF23</f>
        <v/>
      </c>
      <c r="N59" s="129">
        <f>MAX(0,M59-M58)</f>
        <v/>
      </c>
      <c r="O59" s="12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HISTORICOS'!BG23)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RESUMO'!BG23</f>
        <v/>
      </c>
      <c r="N60" s="129">
        <f>MAX(0,M60-M59)</f>
        <v/>
      </c>
      <c r="O60" s="12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HISTORICOS'!BH23)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RESUMO'!BH23</f>
        <v/>
      </c>
      <c r="N61" s="129">
        <f>MAX(0,M61-M60)</f>
        <v/>
      </c>
      <c r="O61" s="12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HISTORICOS'!BI23)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RESUMO'!BI23</f>
        <v/>
      </c>
      <c r="N62" s="129">
        <f>MAX(0,M62-M61)</f>
        <v/>
      </c>
      <c r="O62" s="12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HISTORICOS'!BJ23)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RESUMO'!BJ23</f>
        <v/>
      </c>
      <c r="N63" s="129">
        <f>MAX(0,M63-M62)</f>
        <v/>
      </c>
      <c r="O63" s="12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HISTORICOS'!BK23)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RESUMO'!BK23</f>
        <v/>
      </c>
      <c r="N64" s="129">
        <f>MAX(0,M64-M63)</f>
        <v/>
      </c>
      <c r="O64" s="12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HISTORICOS'!BL23)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RESUMO'!BL23</f>
        <v/>
      </c>
      <c r="N65" s="129">
        <f>MAX(0,M65-M64)</f>
        <v/>
      </c>
      <c r="O65" s="12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HISTORICOS'!BM23)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RESUMO'!BM23</f>
        <v/>
      </c>
      <c r="N66" s="129">
        <f>MAX(0,M66-M65)</f>
        <v/>
      </c>
      <c r="O66" s="12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HISTORICOS'!BN23)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RESUMO'!BN23</f>
        <v/>
      </c>
      <c r="N67" s="129">
        <f>MAX(0,M67-M66)</f>
        <v/>
      </c>
      <c r="O67" s="12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HISTORICOS'!BO23)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RESUMO'!BO23</f>
        <v/>
      </c>
      <c r="N68" s="129">
        <f>MAX(0,M68-M67)</f>
        <v/>
      </c>
      <c r="O68" s="12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HISTORICOS'!BP23)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RESUMO'!BP23</f>
        <v/>
      </c>
      <c r="N69" s="129">
        <f>MAX(0,M69-M68)</f>
        <v/>
      </c>
      <c r="O69" s="12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HISTORICOS'!BQ23)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RESUMO'!BQ23</f>
        <v/>
      </c>
      <c r="N70" s="129">
        <f>MAX(0,M70-M69)</f>
        <v/>
      </c>
      <c r="O70" s="12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HISTORICOS'!BR23)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RESUMO'!BR23</f>
        <v/>
      </c>
      <c r="N71" s="129">
        <f>MAX(0,M71-M70)</f>
        <v/>
      </c>
      <c r="O71" s="12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HISTORICOS'!BS23)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RESUMO'!BS23</f>
        <v/>
      </c>
      <c r="N72" s="129">
        <f>MAX(0,M72-M71)</f>
        <v/>
      </c>
      <c r="O72" s="12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HISTORICOS'!BT23)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RESUMO'!BT23</f>
        <v/>
      </c>
      <c r="N73" s="129">
        <f>MAX(0,M73-M72)</f>
        <v/>
      </c>
      <c r="O73" s="12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HISTORICOS'!BU23)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RESUMO'!BU23</f>
        <v/>
      </c>
      <c r="N74" s="129">
        <f>MAX(0,M74-M73)</f>
        <v/>
      </c>
      <c r="O74" s="12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HISTORICOS'!BV23)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RESUMO'!BV23</f>
        <v/>
      </c>
      <c r="N75" s="129">
        <f>MAX(0,M75-M74)</f>
        <v/>
      </c>
      <c r="O75" s="12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HISTORICOS'!BW23)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RESUMO'!BW23</f>
        <v/>
      </c>
      <c r="N76" s="129">
        <f>MAX(0,M76-M75)</f>
        <v/>
      </c>
      <c r="O76" s="12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HISTORICOS'!D24)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PL'!F30</f>
        <v/>
      </c>
      <c r="K5" s="61">
        <f>'VALOR POR PL'!G30</f>
        <v/>
      </c>
      <c r="L5" s="61">
        <f>'DADOS HISTORICOS'!$BZ$24</f>
        <v/>
      </c>
      <c r="M5" s="128">
        <f>'CP RESUMO'!D24</f>
        <v/>
      </c>
      <c r="N5" s="129" t="n">
        <v>0</v>
      </c>
      <c r="O5" s="12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HISTORICOS'!E24)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PL'!H30</f>
        <v/>
      </c>
      <c r="L6" s="50">
        <f>C6/IF(B6&lt;='VALOR POR PL'!$P$5,IFERROR(INDEX('"INCC-FGV"'!$B$2:$B$800,MATCH(B6,'"INCC-FGV"'!$A$2:$A$800,0)),$K$2),$K$2)</f>
        <v/>
      </c>
      <c r="M6" s="128">
        <f>'CP RESUMO'!E24</f>
        <v/>
      </c>
      <c r="N6" s="129">
        <f>MAX(0,M6-M5)</f>
        <v/>
      </c>
      <c r="O6" s="12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HISTORICOS'!F24)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RESUMO'!F24</f>
        <v/>
      </c>
      <c r="N7" s="129">
        <f>MAX(0,M7-M6)</f>
        <v/>
      </c>
      <c r="O7" s="12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HISTORICOS'!G24)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RESUMO'!G24</f>
        <v/>
      </c>
      <c r="N8" s="129">
        <f>MAX(0,M8-M7)</f>
        <v/>
      </c>
      <c r="O8" s="12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HISTORICOS'!H24)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RESUMO'!H24</f>
        <v/>
      </c>
      <c r="N9" s="129">
        <f>MAX(0,M9-M8)</f>
        <v/>
      </c>
      <c r="O9" s="12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HISTORICOS'!I24)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RESUMO'!I24</f>
        <v/>
      </c>
      <c r="N10" s="129">
        <f>MAX(0,M10-M9)</f>
        <v/>
      </c>
      <c r="O10" s="12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HISTORICOS'!J24)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RESUMO'!J24</f>
        <v/>
      </c>
      <c r="N11" s="129">
        <f>MAX(0,M11-M10)</f>
        <v/>
      </c>
      <c r="O11" s="12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HISTORICOS'!K24)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RESUMO'!K24</f>
        <v/>
      </c>
      <c r="N12" s="129">
        <f>MAX(0,M12-M11)</f>
        <v/>
      </c>
      <c r="O12" s="12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HISTORICOS'!L24)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PL'!I30</f>
        <v/>
      </c>
      <c r="L13" s="50">
        <f>C13/IF(B13&lt;='VALOR POR PL'!$P$5,IFERROR(INDEX('"INCC-FGV"'!$B$2:$B$800,MATCH(B13,'"INCC-FGV"'!$A$2:$A$800,0)),$K$2),$K$2)</f>
        <v/>
      </c>
      <c r="M13" s="128">
        <f>'CP RESUMO'!L24</f>
        <v/>
      </c>
      <c r="N13" s="129">
        <f>MAX(0,M13-M12)</f>
        <v/>
      </c>
      <c r="O13" s="12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HISTORICOS'!M24)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RESUMO'!$D$66:$BW$66,MATCH('VALOR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RESUMO'!M24</f>
        <v/>
      </c>
      <c r="N14" s="129">
        <f>MAX(0,M14-M13)</f>
        <v/>
      </c>
      <c r="O14" s="12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HISTORICOS'!N24)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RESUMO'!N24</f>
        <v/>
      </c>
      <c r="N15" s="129">
        <f>MAX(0,M15-M14)</f>
        <v/>
      </c>
      <c r="O15" s="12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HISTORICOS'!O24)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RESUMO'!O24</f>
        <v/>
      </c>
      <c r="N16" s="129">
        <f>MAX(0,M16-M15)</f>
        <v/>
      </c>
      <c r="O16" s="12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HISTORICOS'!P24)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RESUMO'!P24</f>
        <v/>
      </c>
      <c r="N17" s="129">
        <f>MAX(0,M17-M16)</f>
        <v/>
      </c>
      <c r="O17" s="12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HISTORICOS'!Q24)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RESUMO'!Q24</f>
        <v/>
      </c>
      <c r="N18" s="129">
        <f>MAX(0,M18-M17)</f>
        <v/>
      </c>
      <c r="O18" s="12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HISTORICOS'!R24)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RESUMO'!R24</f>
        <v/>
      </c>
      <c r="N19" s="129">
        <f>MAX(0,M19-M18)</f>
        <v/>
      </c>
      <c r="O19" s="12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HISTORICOS'!S24)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RESUMO'!S24</f>
        <v/>
      </c>
      <c r="N20" s="129">
        <f>MAX(0,M20-M19)</f>
        <v/>
      </c>
      <c r="O20" s="12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HISTORICOS'!T24)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RESUMO'!T24</f>
        <v/>
      </c>
      <c r="N21" s="129">
        <f>MAX(0,M21-M20)</f>
        <v/>
      </c>
      <c r="O21" s="12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HISTORICOS'!U24)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RESUMO'!U24</f>
        <v/>
      </c>
      <c r="N22" s="129">
        <f>MAX(0,M22-M21)</f>
        <v/>
      </c>
      <c r="O22" s="12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HISTORICOS'!V24)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RESUMO'!V24</f>
        <v/>
      </c>
      <c r="N23" s="129">
        <f>MAX(0,M23-M22)</f>
        <v/>
      </c>
      <c r="O23" s="12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HISTORICOS'!W24)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RESUMO'!W24</f>
        <v/>
      </c>
      <c r="N24" s="129">
        <f>MAX(0,M24-M23)</f>
        <v/>
      </c>
      <c r="O24" s="12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HISTORICOS'!X24)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RESUMO'!X24</f>
        <v/>
      </c>
      <c r="N25" s="129">
        <f>MAX(0,M25-M24)</f>
        <v/>
      </c>
      <c r="O25" s="12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HISTORICOS'!Y24)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RESUMO'!Y24</f>
        <v/>
      </c>
      <c r="N26" s="129">
        <f>MAX(0,M26-M25)</f>
        <v/>
      </c>
      <c r="O26" s="12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HISTORICOS'!Z24)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RESUMO'!Z24</f>
        <v/>
      </c>
      <c r="N27" s="129">
        <f>MAX(0,M27-M26)</f>
        <v/>
      </c>
      <c r="O27" s="12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HISTORICOS'!AA24)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RESUMO'!AA24</f>
        <v/>
      </c>
      <c r="N28" s="129">
        <f>MAX(0,M28-M27)</f>
        <v/>
      </c>
      <c r="O28" s="12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HISTORICOS'!AB24)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RESUMO'!AB24</f>
        <v/>
      </c>
      <c r="N29" s="129">
        <f>MAX(0,M29-M28)</f>
        <v/>
      </c>
      <c r="O29" s="12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HISTORICOS'!AC24)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RESUMO'!AC24</f>
        <v/>
      </c>
      <c r="N30" s="129">
        <f>MAX(0,M30-M29)</f>
        <v/>
      </c>
      <c r="O30" s="12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HISTORICOS'!AD24)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RESUMO'!AD24</f>
        <v/>
      </c>
      <c r="N31" s="129">
        <f>MAX(0,M31-M30)</f>
        <v/>
      </c>
      <c r="O31" s="12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HISTORICOS'!AE24)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RESUMO'!AE24</f>
        <v/>
      </c>
      <c r="N32" s="129">
        <f>MAX(0,M32-M31)</f>
        <v/>
      </c>
      <c r="O32" s="12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HISTORICOS'!AF24)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RESUMO'!AF24</f>
        <v/>
      </c>
      <c r="N33" s="129">
        <f>MAX(0,M33-M32)</f>
        <v/>
      </c>
      <c r="O33" s="12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HISTORICOS'!AG24)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RESUMO'!AG24</f>
        <v/>
      </c>
      <c r="N34" s="129">
        <f>MAX(0,M34-M33)</f>
        <v/>
      </c>
      <c r="O34" s="12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HISTORICOS'!AH24)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RESUMO'!AH24</f>
        <v/>
      </c>
      <c r="N35" s="129">
        <f>MAX(0,M35-M34)</f>
        <v/>
      </c>
      <c r="O35" s="12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HISTORICOS'!AI24)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RESUMO'!AI24</f>
        <v/>
      </c>
      <c r="N36" s="129">
        <f>MAX(0,M36-M35)</f>
        <v/>
      </c>
      <c r="O36" s="12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HISTORICOS'!AJ24)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RESUMO'!AJ24</f>
        <v/>
      </c>
      <c r="N37" s="129">
        <f>MAX(0,M37-M36)</f>
        <v/>
      </c>
      <c r="O37" s="12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HISTORICOS'!AK24)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RESUMO'!AK24</f>
        <v/>
      </c>
      <c r="N38" s="129">
        <f>MAX(0,M38-M37)</f>
        <v/>
      </c>
      <c r="O38" s="12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HISTORICOS'!AL24)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RESUMO'!AL24</f>
        <v/>
      </c>
      <c r="N39" s="129">
        <f>MAX(0,M39-M38)</f>
        <v/>
      </c>
      <c r="O39" s="12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HISTORICOS'!AM24)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RESUMO'!AM24</f>
        <v/>
      </c>
      <c r="N40" s="129">
        <f>MAX(0,M40-M39)</f>
        <v/>
      </c>
      <c r="O40" s="12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HISTORICOS'!AN24)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RESUMO'!AN24</f>
        <v/>
      </c>
      <c r="N41" s="129">
        <f>MAX(0,M41-M40)</f>
        <v/>
      </c>
      <c r="O41" s="12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HISTORICOS'!AO24)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RESUMO'!AO24</f>
        <v/>
      </c>
      <c r="N42" s="129">
        <f>MAX(0,M42-M41)</f>
        <v/>
      </c>
      <c r="O42" s="12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HISTORICOS'!AP24)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RESUMO'!AP24</f>
        <v/>
      </c>
      <c r="N43" s="129">
        <f>MAX(0,M43-M42)</f>
        <v/>
      </c>
      <c r="O43" s="12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HISTORICOS'!AQ24)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RESUMO'!AQ24</f>
        <v/>
      </c>
      <c r="N44" s="129">
        <f>MAX(0,M44-M43)</f>
        <v/>
      </c>
      <c r="O44" s="12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HISTORICOS'!AR24)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RESUMO'!AR24</f>
        <v/>
      </c>
      <c r="N45" s="129">
        <f>MAX(0,M45-M44)</f>
        <v/>
      </c>
      <c r="O45" s="12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HISTORICOS'!AS24)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RESUMO'!AS24</f>
        <v/>
      </c>
      <c r="N46" s="129">
        <f>MAX(0,M46-M45)</f>
        <v/>
      </c>
      <c r="O46" s="12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HISTORICOS'!AT24)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RESUMO'!AT24</f>
        <v/>
      </c>
      <c r="N47" s="129">
        <f>MAX(0,M47-M46)</f>
        <v/>
      </c>
      <c r="O47" s="12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HISTORICOS'!AU24)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RESUMO'!AU24</f>
        <v/>
      </c>
      <c r="N48" s="129">
        <f>MAX(0,M48-M47)</f>
        <v/>
      </c>
      <c r="O48" s="12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HISTORICOS'!AV24)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RESUMO'!AV24</f>
        <v/>
      </c>
      <c r="N49" s="129">
        <f>MAX(0,M49-M48)</f>
        <v/>
      </c>
      <c r="O49" s="12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HISTORICOS'!AW24)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RESUMO'!AW24</f>
        <v/>
      </c>
      <c r="N50" s="129">
        <f>MAX(0,M50-M49)</f>
        <v/>
      </c>
      <c r="O50" s="12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HISTORICOS'!AX24)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RESUMO'!AX24</f>
        <v/>
      </c>
      <c r="N51" s="129">
        <f>MAX(0,M51-M50)</f>
        <v/>
      </c>
      <c r="O51" s="12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HISTORICOS'!AY24)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RESUMO'!AY24</f>
        <v/>
      </c>
      <c r="N52" s="129">
        <f>MAX(0,M52-M51)</f>
        <v/>
      </c>
      <c r="O52" s="12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HISTORICOS'!AZ24)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RESUMO'!AZ24</f>
        <v/>
      </c>
      <c r="N53" s="129">
        <f>MAX(0,M53-M52)</f>
        <v/>
      </c>
      <c r="O53" s="12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HISTORICOS'!BA24)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RESUMO'!BA24</f>
        <v/>
      </c>
      <c r="N54" s="129">
        <f>MAX(0,M54-M53)</f>
        <v/>
      </c>
      <c r="O54" s="12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HISTORICOS'!BB24)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RESUMO'!BB24</f>
        <v/>
      </c>
      <c r="N55" s="129">
        <f>MAX(0,M55-M54)</f>
        <v/>
      </c>
      <c r="O55" s="12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HISTORICOS'!BC24)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RESUMO'!BC24</f>
        <v/>
      </c>
      <c r="N56" s="129">
        <f>MAX(0,M56-M55)</f>
        <v/>
      </c>
      <c r="O56" s="12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HISTORICOS'!BD24)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RESUMO'!BD24</f>
        <v/>
      </c>
      <c r="N57" s="129">
        <f>MAX(0,M57-M56)</f>
        <v/>
      </c>
      <c r="O57" s="12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HISTORICOS'!BE24)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RESUMO'!BE24</f>
        <v/>
      </c>
      <c r="N58" s="129">
        <f>MAX(0,M58-M57)</f>
        <v/>
      </c>
      <c r="O58" s="12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HISTORICOS'!BF24)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RESUMO'!BF24</f>
        <v/>
      </c>
      <c r="N59" s="129">
        <f>MAX(0,M59-M58)</f>
        <v/>
      </c>
      <c r="O59" s="12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HISTORICOS'!BG24)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RESUMO'!BG24</f>
        <v/>
      </c>
      <c r="N60" s="129">
        <f>MAX(0,M60-M59)</f>
        <v/>
      </c>
      <c r="O60" s="12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HISTORICOS'!BH24)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RESUMO'!BH24</f>
        <v/>
      </c>
      <c r="N61" s="129">
        <f>MAX(0,M61-M60)</f>
        <v/>
      </c>
      <c r="O61" s="12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HISTORICOS'!BI24)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RESUMO'!BI24</f>
        <v/>
      </c>
      <c r="N62" s="129">
        <f>MAX(0,M62-M61)</f>
        <v/>
      </c>
      <c r="O62" s="12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HISTORICOS'!BJ24)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RESUMO'!BJ24</f>
        <v/>
      </c>
      <c r="N63" s="129">
        <f>MAX(0,M63-M62)</f>
        <v/>
      </c>
      <c r="O63" s="12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HISTORICOS'!BK24)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RESUMO'!BK24</f>
        <v/>
      </c>
      <c r="N64" s="129">
        <f>MAX(0,M64-M63)</f>
        <v/>
      </c>
      <c r="O64" s="12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HISTORICOS'!BL24)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RESUMO'!BL24</f>
        <v/>
      </c>
      <c r="N65" s="129">
        <f>MAX(0,M65-M64)</f>
        <v/>
      </c>
      <c r="O65" s="12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HISTORICOS'!BM24)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RESUMO'!BM24</f>
        <v/>
      </c>
      <c r="N66" s="129">
        <f>MAX(0,M66-M65)</f>
        <v/>
      </c>
      <c r="O66" s="12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HISTORICOS'!BN24)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RESUMO'!BN24</f>
        <v/>
      </c>
      <c r="N67" s="129">
        <f>MAX(0,M67-M66)</f>
        <v/>
      </c>
      <c r="O67" s="12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HISTORICOS'!BO24)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RESUMO'!BO24</f>
        <v/>
      </c>
      <c r="N68" s="129">
        <f>MAX(0,M68-M67)</f>
        <v/>
      </c>
      <c r="O68" s="12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HISTORICOS'!BP24)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RESUMO'!BP24</f>
        <v/>
      </c>
      <c r="N69" s="129">
        <f>MAX(0,M69-M68)</f>
        <v/>
      </c>
      <c r="O69" s="12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HISTORICOS'!BQ24)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RESUMO'!BQ24</f>
        <v/>
      </c>
      <c r="N70" s="129">
        <f>MAX(0,M70-M69)</f>
        <v/>
      </c>
      <c r="O70" s="12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HISTORICOS'!BR24)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RESUMO'!BR24</f>
        <v/>
      </c>
      <c r="N71" s="129">
        <f>MAX(0,M71-M70)</f>
        <v/>
      </c>
      <c r="O71" s="12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HISTORICOS'!BS24)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RESUMO'!BS24</f>
        <v/>
      </c>
      <c r="N72" s="129">
        <f>MAX(0,M72-M71)</f>
        <v/>
      </c>
      <c r="O72" s="12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HISTORICOS'!BT24)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RESUMO'!BT24</f>
        <v/>
      </c>
      <c r="N73" s="129">
        <f>MAX(0,M73-M72)</f>
        <v/>
      </c>
      <c r="O73" s="12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HISTORICOS'!BU24)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RESUMO'!BU24</f>
        <v/>
      </c>
      <c r="N74" s="129">
        <f>MAX(0,M74-M73)</f>
        <v/>
      </c>
      <c r="O74" s="12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HISTORICOS'!BV24)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RESUMO'!BV24</f>
        <v/>
      </c>
      <c r="N75" s="129">
        <f>MAX(0,M75-M74)</f>
        <v/>
      </c>
      <c r="O75" s="12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HISTORICOS'!BW24)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RESUMO'!BW24</f>
        <v/>
      </c>
      <c r="N76" s="129">
        <f>MAX(0,M76-M75)</f>
        <v/>
      </c>
      <c r="O76" s="12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HISTORICOS'!D25)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PL'!F31</f>
        <v/>
      </c>
      <c r="K5" s="61">
        <f>'VALOR POR PL'!G31</f>
        <v/>
      </c>
      <c r="L5" s="61">
        <f>'DADOS HISTORICOS'!$BZ$25</f>
        <v/>
      </c>
      <c r="M5" s="128">
        <f>'CP RESUMO'!D25</f>
        <v/>
      </c>
      <c r="N5" s="129" t="n">
        <v>0</v>
      </c>
      <c r="O5" s="12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HISTORICOS'!E25)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PL'!H31</f>
        <v/>
      </c>
      <c r="L6" s="50">
        <f>C6/IF(B6&lt;='VALOR POR PL'!$P$5,IFERROR(INDEX('"INCC-FGV"'!$B$2:$B$800,MATCH(B6,'"INCC-FGV"'!$A$2:$A$800,0)),$K$2),$K$2)</f>
        <v/>
      </c>
      <c r="M6" s="128">
        <f>'CP RESUMO'!E25</f>
        <v/>
      </c>
      <c r="N6" s="129">
        <f>MAX(0,M6-M5)</f>
        <v/>
      </c>
      <c r="O6" s="12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HISTORICOS'!F25)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RESUMO'!F25</f>
        <v/>
      </c>
      <c r="N7" s="129">
        <f>MAX(0,M7-M6)</f>
        <v/>
      </c>
      <c r="O7" s="12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HISTORICOS'!G25)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RESUMO'!G25</f>
        <v/>
      </c>
      <c r="N8" s="129">
        <f>MAX(0,M8-M7)</f>
        <v/>
      </c>
      <c r="O8" s="12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HISTORICOS'!H25)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RESUMO'!H25</f>
        <v/>
      </c>
      <c r="N9" s="129">
        <f>MAX(0,M9-M8)</f>
        <v/>
      </c>
      <c r="O9" s="12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HISTORICOS'!I25)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RESUMO'!I25</f>
        <v/>
      </c>
      <c r="N10" s="129">
        <f>MAX(0,M10-M9)</f>
        <v/>
      </c>
      <c r="O10" s="12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HISTORICOS'!J25)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RESUMO'!J25</f>
        <v/>
      </c>
      <c r="N11" s="129">
        <f>MAX(0,M11-M10)</f>
        <v/>
      </c>
      <c r="O11" s="12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HISTORICOS'!K25)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RESUMO'!K25</f>
        <v/>
      </c>
      <c r="N12" s="129">
        <f>MAX(0,M12-M11)</f>
        <v/>
      </c>
      <c r="O12" s="12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HISTORICOS'!L25)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PL'!I31</f>
        <v/>
      </c>
      <c r="L13" s="50">
        <f>C13/IF(B13&lt;='VALOR POR PL'!$P$5,IFERROR(INDEX('"INCC-FGV"'!$B$2:$B$800,MATCH(B13,'"INCC-FGV"'!$A$2:$A$800,0)),$K$2),$K$2)</f>
        <v/>
      </c>
      <c r="M13" s="128">
        <f>'CP RESUMO'!L25</f>
        <v/>
      </c>
      <c r="N13" s="129">
        <f>MAX(0,M13-M12)</f>
        <v/>
      </c>
      <c r="O13" s="12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HISTORICOS'!M25)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RESUMO'!$D$67:$BW$67,MATCH('VALOR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RESUMO'!M25</f>
        <v/>
      </c>
      <c r="N14" s="129">
        <f>MAX(0,M14-M13)</f>
        <v/>
      </c>
      <c r="O14" s="12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HISTORICOS'!N25)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RESUMO'!N25</f>
        <v/>
      </c>
      <c r="N15" s="129">
        <f>MAX(0,M15-M14)</f>
        <v/>
      </c>
      <c r="O15" s="12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HISTORICOS'!O25)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RESUMO'!O25</f>
        <v/>
      </c>
      <c r="N16" s="129">
        <f>MAX(0,M16-M15)</f>
        <v/>
      </c>
      <c r="O16" s="12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HISTORICOS'!P25)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RESUMO'!P25</f>
        <v/>
      </c>
      <c r="N17" s="129">
        <f>MAX(0,M17-M16)</f>
        <v/>
      </c>
      <c r="O17" s="12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HISTORICOS'!Q25)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RESUMO'!Q25</f>
        <v/>
      </c>
      <c r="N18" s="129">
        <f>MAX(0,M18-M17)</f>
        <v/>
      </c>
      <c r="O18" s="12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HISTORICOS'!R25)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RESUMO'!R25</f>
        <v/>
      </c>
      <c r="N19" s="129">
        <f>MAX(0,M19-M18)</f>
        <v/>
      </c>
      <c r="O19" s="12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HISTORICOS'!S25)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RESUMO'!S25</f>
        <v/>
      </c>
      <c r="N20" s="129">
        <f>MAX(0,M20-M19)</f>
        <v/>
      </c>
      <c r="O20" s="12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HISTORICOS'!T25)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RESUMO'!T25</f>
        <v/>
      </c>
      <c r="N21" s="129">
        <f>MAX(0,M21-M20)</f>
        <v/>
      </c>
      <c r="O21" s="12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HISTORICOS'!U25)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RESUMO'!U25</f>
        <v/>
      </c>
      <c r="N22" s="129">
        <f>MAX(0,M22-M21)</f>
        <v/>
      </c>
      <c r="O22" s="12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HISTORICOS'!V25)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RESUMO'!V25</f>
        <v/>
      </c>
      <c r="N23" s="129">
        <f>MAX(0,M23-M22)</f>
        <v/>
      </c>
      <c r="O23" s="12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HISTORICOS'!W25)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RESUMO'!W25</f>
        <v/>
      </c>
      <c r="N24" s="129">
        <f>MAX(0,M24-M23)</f>
        <v/>
      </c>
      <c r="O24" s="12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HISTORICOS'!X25)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RESUMO'!X25</f>
        <v/>
      </c>
      <c r="N25" s="129">
        <f>MAX(0,M25-M24)</f>
        <v/>
      </c>
      <c r="O25" s="12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HISTORICOS'!Y25)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RESUMO'!Y25</f>
        <v/>
      </c>
      <c r="N26" s="129">
        <f>MAX(0,M26-M25)</f>
        <v/>
      </c>
      <c r="O26" s="12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HISTORICOS'!Z25)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RESUMO'!Z25</f>
        <v/>
      </c>
      <c r="N27" s="129">
        <f>MAX(0,M27-M26)</f>
        <v/>
      </c>
      <c r="O27" s="12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HISTORICOS'!AA25)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RESUMO'!AA25</f>
        <v/>
      </c>
      <c r="N28" s="129">
        <f>MAX(0,M28-M27)</f>
        <v/>
      </c>
      <c r="O28" s="12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HISTORICOS'!AB25)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RESUMO'!AB25</f>
        <v/>
      </c>
      <c r="N29" s="129">
        <f>MAX(0,M29-M28)</f>
        <v/>
      </c>
      <c r="O29" s="12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HISTORICOS'!AC25)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RESUMO'!AC25</f>
        <v/>
      </c>
      <c r="N30" s="129">
        <f>MAX(0,M30-M29)</f>
        <v/>
      </c>
      <c r="O30" s="12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HISTORICOS'!AD25)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RESUMO'!AD25</f>
        <v/>
      </c>
      <c r="N31" s="129">
        <f>MAX(0,M31-M30)</f>
        <v/>
      </c>
      <c r="O31" s="12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HISTORICOS'!AE25)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RESUMO'!AE25</f>
        <v/>
      </c>
      <c r="N32" s="129">
        <f>MAX(0,M32-M31)</f>
        <v/>
      </c>
      <c r="O32" s="12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HISTORICOS'!AF25)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RESUMO'!AF25</f>
        <v/>
      </c>
      <c r="N33" s="129">
        <f>MAX(0,M33-M32)</f>
        <v/>
      </c>
      <c r="O33" s="12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HISTORICOS'!AG25)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RESUMO'!AG25</f>
        <v/>
      </c>
      <c r="N34" s="129">
        <f>MAX(0,M34-M33)</f>
        <v/>
      </c>
      <c r="O34" s="12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HISTORICOS'!AH25)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RESUMO'!AH25</f>
        <v/>
      </c>
      <c r="N35" s="129">
        <f>MAX(0,M35-M34)</f>
        <v/>
      </c>
      <c r="O35" s="12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HISTORICOS'!AI25)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RESUMO'!AI25</f>
        <v/>
      </c>
      <c r="N36" s="129">
        <f>MAX(0,M36-M35)</f>
        <v/>
      </c>
      <c r="O36" s="12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HISTORICOS'!AJ25)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RESUMO'!AJ25</f>
        <v/>
      </c>
      <c r="N37" s="129">
        <f>MAX(0,M37-M36)</f>
        <v/>
      </c>
      <c r="O37" s="12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HISTORICOS'!AK25)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RESUMO'!AK25</f>
        <v/>
      </c>
      <c r="N38" s="129">
        <f>MAX(0,M38-M37)</f>
        <v/>
      </c>
      <c r="O38" s="12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HISTORICOS'!AL25)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RESUMO'!AL25</f>
        <v/>
      </c>
      <c r="N39" s="129">
        <f>MAX(0,M39-M38)</f>
        <v/>
      </c>
      <c r="O39" s="12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HISTORICOS'!AM25)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RESUMO'!AM25</f>
        <v/>
      </c>
      <c r="N40" s="129">
        <f>MAX(0,M40-M39)</f>
        <v/>
      </c>
      <c r="O40" s="12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HISTORICOS'!AN25)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RESUMO'!AN25</f>
        <v/>
      </c>
      <c r="N41" s="129">
        <f>MAX(0,M41-M40)</f>
        <v/>
      </c>
      <c r="O41" s="12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HISTORICOS'!AO25)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RESUMO'!AO25</f>
        <v/>
      </c>
      <c r="N42" s="129">
        <f>MAX(0,M42-M41)</f>
        <v/>
      </c>
      <c r="O42" s="12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HISTORICOS'!AP25)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RESUMO'!AP25</f>
        <v/>
      </c>
      <c r="N43" s="129">
        <f>MAX(0,M43-M42)</f>
        <v/>
      </c>
      <c r="O43" s="12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HISTORICOS'!AQ25)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RESUMO'!AQ25</f>
        <v/>
      </c>
      <c r="N44" s="129">
        <f>MAX(0,M44-M43)</f>
        <v/>
      </c>
      <c r="O44" s="12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HISTORICOS'!AR25)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RESUMO'!AR25</f>
        <v/>
      </c>
      <c r="N45" s="129">
        <f>MAX(0,M45-M44)</f>
        <v/>
      </c>
      <c r="O45" s="12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HISTORICOS'!AS25)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RESUMO'!AS25</f>
        <v/>
      </c>
      <c r="N46" s="129">
        <f>MAX(0,M46-M45)</f>
        <v/>
      </c>
      <c r="O46" s="12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HISTORICOS'!AT25)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RESUMO'!AT25</f>
        <v/>
      </c>
      <c r="N47" s="129">
        <f>MAX(0,M47-M46)</f>
        <v/>
      </c>
      <c r="O47" s="12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HISTORICOS'!AU25)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RESUMO'!AU25</f>
        <v/>
      </c>
      <c r="N48" s="129">
        <f>MAX(0,M48-M47)</f>
        <v/>
      </c>
      <c r="O48" s="12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HISTORICOS'!AV25)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RESUMO'!AV25</f>
        <v/>
      </c>
      <c r="N49" s="129">
        <f>MAX(0,M49-M48)</f>
        <v/>
      </c>
      <c r="O49" s="12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HISTORICOS'!AW25)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RESUMO'!AW25</f>
        <v/>
      </c>
      <c r="N50" s="129">
        <f>MAX(0,M50-M49)</f>
        <v/>
      </c>
      <c r="O50" s="12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HISTORICOS'!AX25)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RESUMO'!AX25</f>
        <v/>
      </c>
      <c r="N51" s="129">
        <f>MAX(0,M51-M50)</f>
        <v/>
      </c>
      <c r="O51" s="12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HISTORICOS'!AY25)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RESUMO'!AY25</f>
        <v/>
      </c>
      <c r="N52" s="129">
        <f>MAX(0,M52-M51)</f>
        <v/>
      </c>
      <c r="O52" s="12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HISTORICOS'!AZ25)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RESUMO'!AZ25</f>
        <v/>
      </c>
      <c r="N53" s="129">
        <f>MAX(0,M53-M52)</f>
        <v/>
      </c>
      <c r="O53" s="12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HISTORICOS'!BA25)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RESUMO'!BA25</f>
        <v/>
      </c>
      <c r="N54" s="129">
        <f>MAX(0,M54-M53)</f>
        <v/>
      </c>
      <c r="O54" s="12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HISTORICOS'!BB25)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RESUMO'!BB25</f>
        <v/>
      </c>
      <c r="N55" s="129">
        <f>MAX(0,M55-M54)</f>
        <v/>
      </c>
      <c r="O55" s="12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HISTORICOS'!BC25)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RESUMO'!BC25</f>
        <v/>
      </c>
      <c r="N56" s="129">
        <f>MAX(0,M56-M55)</f>
        <v/>
      </c>
      <c r="O56" s="12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HISTORICOS'!BD25)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RESUMO'!BD25</f>
        <v/>
      </c>
      <c r="N57" s="129">
        <f>MAX(0,M57-M56)</f>
        <v/>
      </c>
      <c r="O57" s="12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HISTORICOS'!BE25)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RESUMO'!BE25</f>
        <v/>
      </c>
      <c r="N58" s="129">
        <f>MAX(0,M58-M57)</f>
        <v/>
      </c>
      <c r="O58" s="12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HISTORICOS'!BF25)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RESUMO'!BF25</f>
        <v/>
      </c>
      <c r="N59" s="129">
        <f>MAX(0,M59-M58)</f>
        <v/>
      </c>
      <c r="O59" s="12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HISTORICOS'!BG25)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RESUMO'!BG25</f>
        <v/>
      </c>
      <c r="N60" s="129">
        <f>MAX(0,M60-M59)</f>
        <v/>
      </c>
      <c r="O60" s="12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HISTORICOS'!BH25)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RESUMO'!BH25</f>
        <v/>
      </c>
      <c r="N61" s="129">
        <f>MAX(0,M61-M60)</f>
        <v/>
      </c>
      <c r="O61" s="12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HISTORICOS'!BI25)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RESUMO'!BI25</f>
        <v/>
      </c>
      <c r="N62" s="129">
        <f>MAX(0,M62-M61)</f>
        <v/>
      </c>
      <c r="O62" s="12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HISTORICOS'!BJ25)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RESUMO'!BJ25</f>
        <v/>
      </c>
      <c r="N63" s="129">
        <f>MAX(0,M63-M62)</f>
        <v/>
      </c>
      <c r="O63" s="12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HISTORICOS'!BK25)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RESUMO'!BK25</f>
        <v/>
      </c>
      <c r="N64" s="129">
        <f>MAX(0,M64-M63)</f>
        <v/>
      </c>
      <c r="O64" s="12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HISTORICOS'!BL25)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RESUMO'!BL25</f>
        <v/>
      </c>
      <c r="N65" s="129">
        <f>MAX(0,M65-M64)</f>
        <v/>
      </c>
      <c r="O65" s="12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HISTORICOS'!BM25)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RESUMO'!BM25</f>
        <v/>
      </c>
      <c r="N66" s="129">
        <f>MAX(0,M66-M65)</f>
        <v/>
      </c>
      <c r="O66" s="12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HISTORICOS'!BN25)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RESUMO'!BN25</f>
        <v/>
      </c>
      <c r="N67" s="129">
        <f>MAX(0,M67-M66)</f>
        <v/>
      </c>
      <c r="O67" s="12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HISTORICOS'!BO25)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RESUMO'!BO25</f>
        <v/>
      </c>
      <c r="N68" s="129">
        <f>MAX(0,M68-M67)</f>
        <v/>
      </c>
      <c r="O68" s="12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HISTORICOS'!BP25)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RESUMO'!BP25</f>
        <v/>
      </c>
      <c r="N69" s="129">
        <f>MAX(0,M69-M68)</f>
        <v/>
      </c>
      <c r="O69" s="12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HISTORICOS'!BQ25)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RESUMO'!BQ25</f>
        <v/>
      </c>
      <c r="N70" s="129">
        <f>MAX(0,M70-M69)</f>
        <v/>
      </c>
      <c r="O70" s="12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HISTORICOS'!BR25)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RESUMO'!BR25</f>
        <v/>
      </c>
      <c r="N71" s="129">
        <f>MAX(0,M71-M70)</f>
        <v/>
      </c>
      <c r="O71" s="12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HISTORICOS'!BS25)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RESUMO'!BS25</f>
        <v/>
      </c>
      <c r="N72" s="129">
        <f>MAX(0,M72-M71)</f>
        <v/>
      </c>
      <c r="O72" s="12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HISTORICOS'!BT25)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RESUMO'!BT25</f>
        <v/>
      </c>
      <c r="N73" s="129">
        <f>MAX(0,M73-M72)</f>
        <v/>
      </c>
      <c r="O73" s="12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HISTORICOS'!BU25)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RESUMO'!BU25</f>
        <v/>
      </c>
      <c r="N74" s="129">
        <f>MAX(0,M74-M73)</f>
        <v/>
      </c>
      <c r="O74" s="12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HISTORICOS'!BV25)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RESUMO'!BV25</f>
        <v/>
      </c>
      <c r="N75" s="129">
        <f>MAX(0,M75-M74)</f>
        <v/>
      </c>
      <c r="O75" s="12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HISTORICOS'!BW25)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RESUMO'!BW25</f>
        <v/>
      </c>
      <c r="N76" s="129">
        <f>MAX(0,M76-M75)</f>
        <v/>
      </c>
      <c r="O76" s="12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HISTORICOS'!D26)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PL'!F32</f>
        <v/>
      </c>
      <c r="K5" s="61">
        <f>'VALOR POR PL'!G32</f>
        <v/>
      </c>
      <c r="L5" s="61">
        <f>'DADOS HISTORICOS'!$BZ$26</f>
        <v/>
      </c>
      <c r="M5" s="128">
        <f>'CP RESUMO'!D26</f>
        <v/>
      </c>
      <c r="N5" s="129" t="n">
        <v>0</v>
      </c>
      <c r="O5" s="12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HISTORICOS'!E26)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PL'!H32</f>
        <v/>
      </c>
      <c r="L6" s="50">
        <f>C6/IF(B6&lt;='VALOR POR PL'!$P$5,IFERROR(INDEX('"INCC-FGV"'!$B$2:$B$800,MATCH(B6,'"INCC-FGV"'!$A$2:$A$800,0)),$K$2),$K$2)</f>
        <v/>
      </c>
      <c r="M6" s="128">
        <f>'CP RESUMO'!E26</f>
        <v/>
      </c>
      <c r="N6" s="129">
        <f>MAX(0,M6-M5)</f>
        <v/>
      </c>
      <c r="O6" s="12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HISTORICOS'!F26)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RESUMO'!F26</f>
        <v/>
      </c>
      <c r="N7" s="129">
        <f>MAX(0,M7-M6)</f>
        <v/>
      </c>
      <c r="O7" s="12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HISTORICOS'!G26)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RESUMO'!G26</f>
        <v/>
      </c>
      <c r="N8" s="129">
        <f>MAX(0,M8-M7)</f>
        <v/>
      </c>
      <c r="O8" s="12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HISTORICOS'!H26)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RESUMO'!H26</f>
        <v/>
      </c>
      <c r="N9" s="129">
        <f>MAX(0,M9-M8)</f>
        <v/>
      </c>
      <c r="O9" s="12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HISTORICOS'!I26)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RESUMO'!I26</f>
        <v/>
      </c>
      <c r="N10" s="129">
        <f>MAX(0,M10-M9)</f>
        <v/>
      </c>
      <c r="O10" s="12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HISTORICOS'!J26)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RESUMO'!J26</f>
        <v/>
      </c>
      <c r="N11" s="129">
        <f>MAX(0,M11-M10)</f>
        <v/>
      </c>
      <c r="O11" s="12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HISTORICOS'!K26)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RESUMO'!K26</f>
        <v/>
      </c>
      <c r="N12" s="129">
        <f>MAX(0,M12-M11)</f>
        <v/>
      </c>
      <c r="O12" s="12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HISTORICOS'!L26)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PL'!I32</f>
        <v/>
      </c>
      <c r="L13" s="50">
        <f>C13/IF(B13&lt;='VALOR POR PL'!$P$5,IFERROR(INDEX('"INCC-FGV"'!$B$2:$B$800,MATCH(B13,'"INCC-FGV"'!$A$2:$A$800,0)),$K$2),$K$2)</f>
        <v/>
      </c>
      <c r="M13" s="128">
        <f>'CP RESUMO'!L26</f>
        <v/>
      </c>
      <c r="N13" s="129">
        <f>MAX(0,M13-M12)</f>
        <v/>
      </c>
      <c r="O13" s="12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HISTORICOS'!M26)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RESUMO'!$D$68:$BW$68,MATCH('VALOR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RESUMO'!M26</f>
        <v/>
      </c>
      <c r="N14" s="129">
        <f>MAX(0,M14-M13)</f>
        <v/>
      </c>
      <c r="O14" s="12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HISTORICOS'!N26)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RESUMO'!N26</f>
        <v/>
      </c>
      <c r="N15" s="129">
        <f>MAX(0,M15-M14)</f>
        <v/>
      </c>
      <c r="O15" s="12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HISTORICOS'!O26)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RESUMO'!O26</f>
        <v/>
      </c>
      <c r="N16" s="129">
        <f>MAX(0,M16-M15)</f>
        <v/>
      </c>
      <c r="O16" s="12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HISTORICOS'!P26)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RESUMO'!P26</f>
        <v/>
      </c>
      <c r="N17" s="129">
        <f>MAX(0,M17-M16)</f>
        <v/>
      </c>
      <c r="O17" s="12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HISTORICOS'!Q26)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RESUMO'!Q26</f>
        <v/>
      </c>
      <c r="N18" s="129">
        <f>MAX(0,M18-M17)</f>
        <v/>
      </c>
      <c r="O18" s="12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HISTORICOS'!R26)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RESUMO'!R26</f>
        <v/>
      </c>
      <c r="N19" s="129">
        <f>MAX(0,M19-M18)</f>
        <v/>
      </c>
      <c r="O19" s="12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HISTORICOS'!S26)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RESUMO'!S26</f>
        <v/>
      </c>
      <c r="N20" s="129">
        <f>MAX(0,M20-M19)</f>
        <v/>
      </c>
      <c r="O20" s="12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HISTORICOS'!T26)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RESUMO'!T26</f>
        <v/>
      </c>
      <c r="N21" s="129">
        <f>MAX(0,M21-M20)</f>
        <v/>
      </c>
      <c r="O21" s="12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HISTORICOS'!U26)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RESUMO'!U26</f>
        <v/>
      </c>
      <c r="N22" s="129">
        <f>MAX(0,M22-M21)</f>
        <v/>
      </c>
      <c r="O22" s="12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HISTORICOS'!V26)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RESUMO'!V26</f>
        <v/>
      </c>
      <c r="N23" s="129">
        <f>MAX(0,M23-M22)</f>
        <v/>
      </c>
      <c r="O23" s="12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HISTORICOS'!W26)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RESUMO'!W26</f>
        <v/>
      </c>
      <c r="N24" s="129">
        <f>MAX(0,M24-M23)</f>
        <v/>
      </c>
      <c r="O24" s="12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HISTORICOS'!X26)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RESUMO'!X26</f>
        <v/>
      </c>
      <c r="N25" s="129">
        <f>MAX(0,M25-M24)</f>
        <v/>
      </c>
      <c r="O25" s="12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HISTORICOS'!Y26)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RESUMO'!Y26</f>
        <v/>
      </c>
      <c r="N26" s="129">
        <f>MAX(0,M26-M25)</f>
        <v/>
      </c>
      <c r="O26" s="12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HISTORICOS'!Z26)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RESUMO'!Z26</f>
        <v/>
      </c>
      <c r="N27" s="129">
        <f>MAX(0,M27-M26)</f>
        <v/>
      </c>
      <c r="O27" s="12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HISTORICOS'!AA26)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RESUMO'!AA26</f>
        <v/>
      </c>
      <c r="N28" s="129">
        <f>MAX(0,M28-M27)</f>
        <v/>
      </c>
      <c r="O28" s="12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HISTORICOS'!AB26)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RESUMO'!AB26</f>
        <v/>
      </c>
      <c r="N29" s="129">
        <f>MAX(0,M29-M28)</f>
        <v/>
      </c>
      <c r="O29" s="12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HISTORICOS'!AC26)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RESUMO'!AC26</f>
        <v/>
      </c>
      <c r="N30" s="129">
        <f>MAX(0,M30-M29)</f>
        <v/>
      </c>
      <c r="O30" s="12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HISTORICOS'!AD26)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RESUMO'!AD26</f>
        <v/>
      </c>
      <c r="N31" s="129">
        <f>MAX(0,M31-M30)</f>
        <v/>
      </c>
      <c r="O31" s="12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HISTORICOS'!AE26)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RESUMO'!AE26</f>
        <v/>
      </c>
      <c r="N32" s="129">
        <f>MAX(0,M32-M31)</f>
        <v/>
      </c>
      <c r="O32" s="12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HISTORICOS'!AF26)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RESUMO'!AF26</f>
        <v/>
      </c>
      <c r="N33" s="129">
        <f>MAX(0,M33-M32)</f>
        <v/>
      </c>
      <c r="O33" s="12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HISTORICOS'!AG26)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RESUMO'!AG26</f>
        <v/>
      </c>
      <c r="N34" s="129">
        <f>MAX(0,M34-M33)</f>
        <v/>
      </c>
      <c r="O34" s="12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HISTORICOS'!AH26)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RESUMO'!AH26</f>
        <v/>
      </c>
      <c r="N35" s="129">
        <f>MAX(0,M35-M34)</f>
        <v/>
      </c>
      <c r="O35" s="12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HISTORICOS'!AI26)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RESUMO'!AI26</f>
        <v/>
      </c>
      <c r="N36" s="129">
        <f>MAX(0,M36-M35)</f>
        <v/>
      </c>
      <c r="O36" s="12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HISTORICOS'!AJ26)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RESUMO'!AJ26</f>
        <v/>
      </c>
      <c r="N37" s="129">
        <f>MAX(0,M37-M36)</f>
        <v/>
      </c>
      <c r="O37" s="12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HISTORICOS'!AK26)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RESUMO'!AK26</f>
        <v/>
      </c>
      <c r="N38" s="129">
        <f>MAX(0,M38-M37)</f>
        <v/>
      </c>
      <c r="O38" s="12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HISTORICOS'!AL26)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RESUMO'!AL26</f>
        <v/>
      </c>
      <c r="N39" s="129">
        <f>MAX(0,M39-M38)</f>
        <v/>
      </c>
      <c r="O39" s="12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HISTORICOS'!AM26)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RESUMO'!AM26</f>
        <v/>
      </c>
      <c r="N40" s="129">
        <f>MAX(0,M40-M39)</f>
        <v/>
      </c>
      <c r="O40" s="12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HISTORICOS'!AN26)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RESUMO'!AN26</f>
        <v/>
      </c>
      <c r="N41" s="129">
        <f>MAX(0,M41-M40)</f>
        <v/>
      </c>
      <c r="O41" s="12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HISTORICOS'!AO26)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RESUMO'!AO26</f>
        <v/>
      </c>
      <c r="N42" s="129">
        <f>MAX(0,M42-M41)</f>
        <v/>
      </c>
      <c r="O42" s="12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HISTORICOS'!AP26)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RESUMO'!AP26</f>
        <v/>
      </c>
      <c r="N43" s="129">
        <f>MAX(0,M43-M42)</f>
        <v/>
      </c>
      <c r="O43" s="12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HISTORICOS'!AQ26)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RESUMO'!AQ26</f>
        <v/>
      </c>
      <c r="N44" s="129">
        <f>MAX(0,M44-M43)</f>
        <v/>
      </c>
      <c r="O44" s="12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HISTORICOS'!AR26)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RESUMO'!AR26</f>
        <v/>
      </c>
      <c r="N45" s="129">
        <f>MAX(0,M45-M44)</f>
        <v/>
      </c>
      <c r="O45" s="12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HISTORICOS'!AS26)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RESUMO'!AS26</f>
        <v/>
      </c>
      <c r="N46" s="129">
        <f>MAX(0,M46-M45)</f>
        <v/>
      </c>
      <c r="O46" s="12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HISTORICOS'!AT26)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RESUMO'!AT26</f>
        <v/>
      </c>
      <c r="N47" s="129">
        <f>MAX(0,M47-M46)</f>
        <v/>
      </c>
      <c r="O47" s="12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HISTORICOS'!AU26)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RESUMO'!AU26</f>
        <v/>
      </c>
      <c r="N48" s="129">
        <f>MAX(0,M48-M47)</f>
        <v/>
      </c>
      <c r="O48" s="12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HISTORICOS'!AV26)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RESUMO'!AV26</f>
        <v/>
      </c>
      <c r="N49" s="129">
        <f>MAX(0,M49-M48)</f>
        <v/>
      </c>
      <c r="O49" s="12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HISTORICOS'!AW26)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RESUMO'!AW26</f>
        <v/>
      </c>
      <c r="N50" s="129">
        <f>MAX(0,M50-M49)</f>
        <v/>
      </c>
      <c r="O50" s="12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HISTORICOS'!AX26)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RESUMO'!AX26</f>
        <v/>
      </c>
      <c r="N51" s="129">
        <f>MAX(0,M51-M50)</f>
        <v/>
      </c>
      <c r="O51" s="12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HISTORICOS'!AY26)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RESUMO'!AY26</f>
        <v/>
      </c>
      <c r="N52" s="129">
        <f>MAX(0,M52-M51)</f>
        <v/>
      </c>
      <c r="O52" s="12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HISTORICOS'!AZ26)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RESUMO'!AZ26</f>
        <v/>
      </c>
      <c r="N53" s="129">
        <f>MAX(0,M53-M52)</f>
        <v/>
      </c>
      <c r="O53" s="12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HISTORICOS'!BA26)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RESUMO'!BA26</f>
        <v/>
      </c>
      <c r="N54" s="129">
        <f>MAX(0,M54-M53)</f>
        <v/>
      </c>
      <c r="O54" s="12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HISTORICOS'!BB26)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RESUMO'!BB26</f>
        <v/>
      </c>
      <c r="N55" s="129">
        <f>MAX(0,M55-M54)</f>
        <v/>
      </c>
      <c r="O55" s="12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HISTORICOS'!BC26)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RESUMO'!BC26</f>
        <v/>
      </c>
      <c r="N56" s="129">
        <f>MAX(0,M56-M55)</f>
        <v/>
      </c>
      <c r="O56" s="12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HISTORICOS'!BD26)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RESUMO'!BD26</f>
        <v/>
      </c>
      <c r="N57" s="129">
        <f>MAX(0,M57-M56)</f>
        <v/>
      </c>
      <c r="O57" s="12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HISTORICOS'!BE26)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RESUMO'!BE26</f>
        <v/>
      </c>
      <c r="N58" s="129">
        <f>MAX(0,M58-M57)</f>
        <v/>
      </c>
      <c r="O58" s="12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HISTORICOS'!BF26)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RESUMO'!BF26</f>
        <v/>
      </c>
      <c r="N59" s="129">
        <f>MAX(0,M59-M58)</f>
        <v/>
      </c>
      <c r="O59" s="12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HISTORICOS'!BG26)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RESUMO'!BG26</f>
        <v/>
      </c>
      <c r="N60" s="129">
        <f>MAX(0,M60-M59)</f>
        <v/>
      </c>
      <c r="O60" s="12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HISTORICOS'!BH26)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RESUMO'!BH26</f>
        <v/>
      </c>
      <c r="N61" s="129">
        <f>MAX(0,M61-M60)</f>
        <v/>
      </c>
      <c r="O61" s="12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HISTORICOS'!BI26)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RESUMO'!BI26</f>
        <v/>
      </c>
      <c r="N62" s="129">
        <f>MAX(0,M62-M61)</f>
        <v/>
      </c>
      <c r="O62" s="12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HISTORICOS'!BJ26)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RESUMO'!BJ26</f>
        <v/>
      </c>
      <c r="N63" s="129">
        <f>MAX(0,M63-M62)</f>
        <v/>
      </c>
      <c r="O63" s="12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HISTORICOS'!BK26)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RESUMO'!BK26</f>
        <v/>
      </c>
      <c r="N64" s="129">
        <f>MAX(0,M64-M63)</f>
        <v/>
      </c>
      <c r="O64" s="12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HISTORICOS'!BL26)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RESUMO'!BL26</f>
        <v/>
      </c>
      <c r="N65" s="129">
        <f>MAX(0,M65-M64)</f>
        <v/>
      </c>
      <c r="O65" s="12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HISTORICOS'!BM26)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RESUMO'!BM26</f>
        <v/>
      </c>
      <c r="N66" s="129">
        <f>MAX(0,M66-M65)</f>
        <v/>
      </c>
      <c r="O66" s="12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HISTORICOS'!BN26)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RESUMO'!BN26</f>
        <v/>
      </c>
      <c r="N67" s="129">
        <f>MAX(0,M67-M66)</f>
        <v/>
      </c>
      <c r="O67" s="12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HISTORICOS'!BO26)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RESUMO'!BO26</f>
        <v/>
      </c>
      <c r="N68" s="129">
        <f>MAX(0,M68-M67)</f>
        <v/>
      </c>
      <c r="O68" s="12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HISTORICOS'!BP26)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RESUMO'!BP26</f>
        <v/>
      </c>
      <c r="N69" s="129">
        <f>MAX(0,M69-M68)</f>
        <v/>
      </c>
      <c r="O69" s="12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HISTORICOS'!BQ26)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RESUMO'!BQ26</f>
        <v/>
      </c>
      <c r="N70" s="129">
        <f>MAX(0,M70-M69)</f>
        <v/>
      </c>
      <c r="O70" s="12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HISTORICOS'!BR26)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RESUMO'!BR26</f>
        <v/>
      </c>
      <c r="N71" s="129">
        <f>MAX(0,M71-M70)</f>
        <v/>
      </c>
      <c r="O71" s="12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HISTORICOS'!BS26)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RESUMO'!BS26</f>
        <v/>
      </c>
      <c r="N72" s="129">
        <f>MAX(0,M72-M71)</f>
        <v/>
      </c>
      <c r="O72" s="12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HISTORICOS'!BT26)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RESUMO'!BT26</f>
        <v/>
      </c>
      <c r="N73" s="129">
        <f>MAX(0,M73-M72)</f>
        <v/>
      </c>
      <c r="O73" s="12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HISTORICOS'!BU26)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RESUMO'!BU26</f>
        <v/>
      </c>
      <c r="N74" s="129">
        <f>MAX(0,M74-M73)</f>
        <v/>
      </c>
      <c r="O74" s="12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HISTORICOS'!BV26)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RESUMO'!BV26</f>
        <v/>
      </c>
      <c r="N75" s="129">
        <f>MAX(0,M75-M74)</f>
        <v/>
      </c>
      <c r="O75" s="12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HISTORICOS'!BW26)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RESUMO'!BW26</f>
        <v/>
      </c>
      <c r="N76" s="129">
        <f>MAX(0,M76-M75)</f>
        <v/>
      </c>
      <c r="O76" s="12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HISTORICOS'!D27)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PL'!F33</f>
        <v/>
      </c>
      <c r="K5" s="61">
        <f>'VALOR POR PL'!G33</f>
        <v/>
      </c>
      <c r="L5" s="61">
        <f>'DADOS HISTORICOS'!$BZ$27</f>
        <v/>
      </c>
      <c r="M5" s="128">
        <f>'CP RESUMO'!D27</f>
        <v/>
      </c>
      <c r="N5" s="129" t="n">
        <v>0</v>
      </c>
      <c r="O5" s="12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HISTORICOS'!E27)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PL'!H33</f>
        <v/>
      </c>
      <c r="L6" s="50">
        <f>C6/IF(B6&lt;='VALOR POR PL'!$P$5,IFERROR(INDEX('"INCC-FGV"'!$B$2:$B$800,MATCH(B6,'"INCC-FGV"'!$A$2:$A$800,0)),$K$2),$K$2)</f>
        <v/>
      </c>
      <c r="M6" s="128">
        <f>'CP RESUMO'!E27</f>
        <v/>
      </c>
      <c r="N6" s="129">
        <f>MAX(0,M6-M5)</f>
        <v/>
      </c>
      <c r="O6" s="12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HISTORICOS'!F27)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RESUMO'!F27</f>
        <v/>
      </c>
      <c r="N7" s="129">
        <f>MAX(0,M7-M6)</f>
        <v/>
      </c>
      <c r="O7" s="12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HISTORICOS'!G27)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RESUMO'!G27</f>
        <v/>
      </c>
      <c r="N8" s="129">
        <f>MAX(0,M8-M7)</f>
        <v/>
      </c>
      <c r="O8" s="12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HISTORICOS'!H27)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RESUMO'!H27</f>
        <v/>
      </c>
      <c r="N9" s="129">
        <f>MAX(0,M9-M8)</f>
        <v/>
      </c>
      <c r="O9" s="12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HISTORICOS'!I27)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RESUMO'!I27</f>
        <v/>
      </c>
      <c r="N10" s="129">
        <f>MAX(0,M10-M9)</f>
        <v/>
      </c>
      <c r="O10" s="12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HISTORICOS'!J27)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RESUMO'!J27</f>
        <v/>
      </c>
      <c r="N11" s="129">
        <f>MAX(0,M11-M10)</f>
        <v/>
      </c>
      <c r="O11" s="12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HISTORICOS'!K27)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RESUMO'!K27</f>
        <v/>
      </c>
      <c r="N12" s="129">
        <f>MAX(0,M12-M11)</f>
        <v/>
      </c>
      <c r="O12" s="12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HISTORICOS'!L27)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PL'!I33</f>
        <v/>
      </c>
      <c r="L13" s="50">
        <f>C13/IF(B13&lt;='VALOR POR PL'!$P$5,IFERROR(INDEX('"INCC-FGV"'!$B$2:$B$800,MATCH(B13,'"INCC-FGV"'!$A$2:$A$800,0)),$K$2),$K$2)</f>
        <v/>
      </c>
      <c r="M13" s="128">
        <f>'CP RESUMO'!L27</f>
        <v/>
      </c>
      <c r="N13" s="129">
        <f>MAX(0,M13-M12)</f>
        <v/>
      </c>
      <c r="O13" s="12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HISTORICOS'!M27)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RESUMO'!$D$69:$BW$69,MATCH('VALOR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RESUMO'!M27</f>
        <v/>
      </c>
      <c r="N14" s="129">
        <f>MAX(0,M14-M13)</f>
        <v/>
      </c>
      <c r="O14" s="12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HISTORICOS'!N27)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RESUMO'!N27</f>
        <v/>
      </c>
      <c r="N15" s="129">
        <f>MAX(0,M15-M14)</f>
        <v/>
      </c>
      <c r="O15" s="12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HISTORICOS'!O27)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RESUMO'!O27</f>
        <v/>
      </c>
      <c r="N16" s="129">
        <f>MAX(0,M16-M15)</f>
        <v/>
      </c>
      <c r="O16" s="12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HISTORICOS'!P27)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RESUMO'!P27</f>
        <v/>
      </c>
      <c r="N17" s="129">
        <f>MAX(0,M17-M16)</f>
        <v/>
      </c>
      <c r="O17" s="12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HISTORICOS'!Q27)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RESUMO'!Q27</f>
        <v/>
      </c>
      <c r="N18" s="129">
        <f>MAX(0,M18-M17)</f>
        <v/>
      </c>
      <c r="O18" s="12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HISTORICOS'!R27)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RESUMO'!R27</f>
        <v/>
      </c>
      <c r="N19" s="129">
        <f>MAX(0,M19-M18)</f>
        <v/>
      </c>
      <c r="O19" s="12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HISTORICOS'!S27)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RESUMO'!S27</f>
        <v/>
      </c>
      <c r="N20" s="129">
        <f>MAX(0,M20-M19)</f>
        <v/>
      </c>
      <c r="O20" s="12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HISTORICOS'!T27)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RESUMO'!T27</f>
        <v/>
      </c>
      <c r="N21" s="129">
        <f>MAX(0,M21-M20)</f>
        <v/>
      </c>
      <c r="O21" s="12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HISTORICOS'!U27)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RESUMO'!U27</f>
        <v/>
      </c>
      <c r="N22" s="129">
        <f>MAX(0,M22-M21)</f>
        <v/>
      </c>
      <c r="O22" s="12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HISTORICOS'!V27)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RESUMO'!V27</f>
        <v/>
      </c>
      <c r="N23" s="129">
        <f>MAX(0,M23-M22)</f>
        <v/>
      </c>
      <c r="O23" s="12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HISTORICOS'!W27)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RESUMO'!W27</f>
        <v/>
      </c>
      <c r="N24" s="129">
        <f>MAX(0,M24-M23)</f>
        <v/>
      </c>
      <c r="O24" s="12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HISTORICOS'!X27)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RESUMO'!X27</f>
        <v/>
      </c>
      <c r="N25" s="129">
        <f>MAX(0,M25-M24)</f>
        <v/>
      </c>
      <c r="O25" s="12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HISTORICOS'!Y27)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RESUMO'!Y27</f>
        <v/>
      </c>
      <c r="N26" s="129">
        <f>MAX(0,M26-M25)</f>
        <v/>
      </c>
      <c r="O26" s="12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HISTORICOS'!Z27)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RESUMO'!Z27</f>
        <v/>
      </c>
      <c r="N27" s="129">
        <f>MAX(0,M27-M26)</f>
        <v/>
      </c>
      <c r="O27" s="12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HISTORICOS'!AA27)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RESUMO'!AA27</f>
        <v/>
      </c>
      <c r="N28" s="129">
        <f>MAX(0,M28-M27)</f>
        <v/>
      </c>
      <c r="O28" s="12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HISTORICOS'!AB27)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RESUMO'!AB27</f>
        <v/>
      </c>
      <c r="N29" s="129">
        <f>MAX(0,M29-M28)</f>
        <v/>
      </c>
      <c r="O29" s="12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HISTORICOS'!AC27)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RESUMO'!AC27</f>
        <v/>
      </c>
      <c r="N30" s="129">
        <f>MAX(0,M30-M29)</f>
        <v/>
      </c>
      <c r="O30" s="12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HISTORICOS'!AD27)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RESUMO'!AD27</f>
        <v/>
      </c>
      <c r="N31" s="129">
        <f>MAX(0,M31-M30)</f>
        <v/>
      </c>
      <c r="O31" s="12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HISTORICOS'!AE27)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RESUMO'!AE27</f>
        <v/>
      </c>
      <c r="N32" s="129">
        <f>MAX(0,M32-M31)</f>
        <v/>
      </c>
      <c r="O32" s="12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HISTORICOS'!AF27)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RESUMO'!AF27</f>
        <v/>
      </c>
      <c r="N33" s="129">
        <f>MAX(0,M33-M32)</f>
        <v/>
      </c>
      <c r="O33" s="12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HISTORICOS'!AG27)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RESUMO'!AG27</f>
        <v/>
      </c>
      <c r="N34" s="129">
        <f>MAX(0,M34-M33)</f>
        <v/>
      </c>
      <c r="O34" s="12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HISTORICOS'!AH27)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RESUMO'!AH27</f>
        <v/>
      </c>
      <c r="N35" s="129">
        <f>MAX(0,M35-M34)</f>
        <v/>
      </c>
      <c r="O35" s="12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HISTORICOS'!AI27)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RESUMO'!AI27</f>
        <v/>
      </c>
      <c r="N36" s="129">
        <f>MAX(0,M36-M35)</f>
        <v/>
      </c>
      <c r="O36" s="12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HISTORICOS'!AJ27)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RESUMO'!AJ27</f>
        <v/>
      </c>
      <c r="N37" s="129">
        <f>MAX(0,M37-M36)</f>
        <v/>
      </c>
      <c r="O37" s="12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HISTORICOS'!AK27)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RESUMO'!AK27</f>
        <v/>
      </c>
      <c r="N38" s="129">
        <f>MAX(0,M38-M37)</f>
        <v/>
      </c>
      <c r="O38" s="12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HISTORICOS'!AL27)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RESUMO'!AL27</f>
        <v/>
      </c>
      <c r="N39" s="129">
        <f>MAX(0,M39-M38)</f>
        <v/>
      </c>
      <c r="O39" s="12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HISTORICOS'!AM27)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RESUMO'!AM27</f>
        <v/>
      </c>
      <c r="N40" s="129">
        <f>MAX(0,M40-M39)</f>
        <v/>
      </c>
      <c r="O40" s="12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HISTORICOS'!AN27)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RESUMO'!AN27</f>
        <v/>
      </c>
      <c r="N41" s="129">
        <f>MAX(0,M41-M40)</f>
        <v/>
      </c>
      <c r="O41" s="12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HISTORICOS'!AO27)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RESUMO'!AO27</f>
        <v/>
      </c>
      <c r="N42" s="129">
        <f>MAX(0,M42-M41)</f>
        <v/>
      </c>
      <c r="O42" s="12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HISTORICOS'!AP27)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RESUMO'!AP27</f>
        <v/>
      </c>
      <c r="N43" s="129">
        <f>MAX(0,M43-M42)</f>
        <v/>
      </c>
      <c r="O43" s="12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HISTORICOS'!AQ27)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RESUMO'!AQ27</f>
        <v/>
      </c>
      <c r="N44" s="129">
        <f>MAX(0,M44-M43)</f>
        <v/>
      </c>
      <c r="O44" s="12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HISTORICOS'!AR27)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RESUMO'!AR27</f>
        <v/>
      </c>
      <c r="N45" s="129">
        <f>MAX(0,M45-M44)</f>
        <v/>
      </c>
      <c r="O45" s="12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HISTORICOS'!AS27)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RESUMO'!AS27</f>
        <v/>
      </c>
      <c r="N46" s="129">
        <f>MAX(0,M46-M45)</f>
        <v/>
      </c>
      <c r="O46" s="12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HISTORICOS'!AT27)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RESUMO'!AT27</f>
        <v/>
      </c>
      <c r="N47" s="129">
        <f>MAX(0,M47-M46)</f>
        <v/>
      </c>
      <c r="O47" s="12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HISTORICOS'!AU27)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RESUMO'!AU27</f>
        <v/>
      </c>
      <c r="N48" s="129">
        <f>MAX(0,M48-M47)</f>
        <v/>
      </c>
      <c r="O48" s="12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HISTORICOS'!AV27)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RESUMO'!AV27</f>
        <v/>
      </c>
      <c r="N49" s="129">
        <f>MAX(0,M49-M48)</f>
        <v/>
      </c>
      <c r="O49" s="12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HISTORICOS'!AW27)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RESUMO'!AW27</f>
        <v/>
      </c>
      <c r="N50" s="129">
        <f>MAX(0,M50-M49)</f>
        <v/>
      </c>
      <c r="O50" s="12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HISTORICOS'!AX27)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RESUMO'!AX27</f>
        <v/>
      </c>
      <c r="N51" s="129">
        <f>MAX(0,M51-M50)</f>
        <v/>
      </c>
      <c r="O51" s="12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HISTORICOS'!AY27)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RESUMO'!AY27</f>
        <v/>
      </c>
      <c r="N52" s="129">
        <f>MAX(0,M52-M51)</f>
        <v/>
      </c>
      <c r="O52" s="12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HISTORICOS'!AZ27)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RESUMO'!AZ27</f>
        <v/>
      </c>
      <c r="N53" s="129">
        <f>MAX(0,M53-M52)</f>
        <v/>
      </c>
      <c r="O53" s="12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HISTORICOS'!BA27)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RESUMO'!BA27</f>
        <v/>
      </c>
      <c r="N54" s="129">
        <f>MAX(0,M54-M53)</f>
        <v/>
      </c>
      <c r="O54" s="12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HISTORICOS'!BB27)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RESUMO'!BB27</f>
        <v/>
      </c>
      <c r="N55" s="129">
        <f>MAX(0,M55-M54)</f>
        <v/>
      </c>
      <c r="O55" s="12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HISTORICOS'!BC27)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RESUMO'!BC27</f>
        <v/>
      </c>
      <c r="N56" s="129">
        <f>MAX(0,M56-M55)</f>
        <v/>
      </c>
      <c r="O56" s="12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HISTORICOS'!BD27)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RESUMO'!BD27</f>
        <v/>
      </c>
      <c r="N57" s="129">
        <f>MAX(0,M57-M56)</f>
        <v/>
      </c>
      <c r="O57" s="12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HISTORICOS'!BE27)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RESUMO'!BE27</f>
        <v/>
      </c>
      <c r="N58" s="129">
        <f>MAX(0,M58-M57)</f>
        <v/>
      </c>
      <c r="O58" s="12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HISTORICOS'!BF27)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RESUMO'!BF27</f>
        <v/>
      </c>
      <c r="N59" s="129">
        <f>MAX(0,M59-M58)</f>
        <v/>
      </c>
      <c r="O59" s="12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HISTORICOS'!BG27)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RESUMO'!BG27</f>
        <v/>
      </c>
      <c r="N60" s="129">
        <f>MAX(0,M60-M59)</f>
        <v/>
      </c>
      <c r="O60" s="12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HISTORICOS'!BH27)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RESUMO'!BH27</f>
        <v/>
      </c>
      <c r="N61" s="129">
        <f>MAX(0,M61-M60)</f>
        <v/>
      </c>
      <c r="O61" s="12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HISTORICOS'!BI27)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RESUMO'!BI27</f>
        <v/>
      </c>
      <c r="N62" s="129">
        <f>MAX(0,M62-M61)</f>
        <v/>
      </c>
      <c r="O62" s="12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HISTORICOS'!BJ27)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RESUMO'!BJ27</f>
        <v/>
      </c>
      <c r="N63" s="129">
        <f>MAX(0,M63-M62)</f>
        <v/>
      </c>
      <c r="O63" s="12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HISTORICOS'!BK27)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RESUMO'!BK27</f>
        <v/>
      </c>
      <c r="N64" s="129">
        <f>MAX(0,M64-M63)</f>
        <v/>
      </c>
      <c r="O64" s="12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HISTORICOS'!BL27)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RESUMO'!BL27</f>
        <v/>
      </c>
      <c r="N65" s="129">
        <f>MAX(0,M65-M64)</f>
        <v/>
      </c>
      <c r="O65" s="12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HISTORICOS'!BM27)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RESUMO'!BM27</f>
        <v/>
      </c>
      <c r="N66" s="129">
        <f>MAX(0,M66-M65)</f>
        <v/>
      </c>
      <c r="O66" s="12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HISTORICOS'!BN27)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RESUMO'!BN27</f>
        <v/>
      </c>
      <c r="N67" s="129">
        <f>MAX(0,M67-M66)</f>
        <v/>
      </c>
      <c r="O67" s="12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HISTORICOS'!BO27)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RESUMO'!BO27</f>
        <v/>
      </c>
      <c r="N68" s="129">
        <f>MAX(0,M68-M67)</f>
        <v/>
      </c>
      <c r="O68" s="12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HISTORICOS'!BP27)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RESUMO'!BP27</f>
        <v/>
      </c>
      <c r="N69" s="129">
        <f>MAX(0,M69-M68)</f>
        <v/>
      </c>
      <c r="O69" s="12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HISTORICOS'!BQ27)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RESUMO'!BQ27</f>
        <v/>
      </c>
      <c r="N70" s="129">
        <f>MAX(0,M70-M69)</f>
        <v/>
      </c>
      <c r="O70" s="12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HISTORICOS'!BR27)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RESUMO'!BR27</f>
        <v/>
      </c>
      <c r="N71" s="129">
        <f>MAX(0,M71-M70)</f>
        <v/>
      </c>
      <c r="O71" s="12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HISTORICOS'!BS27)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RESUMO'!BS27</f>
        <v/>
      </c>
      <c r="N72" s="129">
        <f>MAX(0,M72-M71)</f>
        <v/>
      </c>
      <c r="O72" s="12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HISTORICOS'!BT27)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RESUMO'!BT27</f>
        <v/>
      </c>
      <c r="N73" s="129">
        <f>MAX(0,M73-M72)</f>
        <v/>
      </c>
      <c r="O73" s="12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HISTORICOS'!BU27)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RESUMO'!BU27</f>
        <v/>
      </c>
      <c r="N74" s="129">
        <f>MAX(0,M74-M73)</f>
        <v/>
      </c>
      <c r="O74" s="12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HISTORICOS'!BV27)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RESUMO'!BV27</f>
        <v/>
      </c>
      <c r="N75" s="129">
        <f>MAX(0,M75-M74)</f>
        <v/>
      </c>
      <c r="O75" s="12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HISTORICOS'!BW27)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RESUMO'!BW27</f>
        <v/>
      </c>
      <c r="N76" s="129">
        <f>MAX(0,M76-M75)</f>
        <v/>
      </c>
      <c r="O76" s="12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HISTORICOS'!D28)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PL'!F34</f>
        <v/>
      </c>
      <c r="K5" s="61">
        <f>'VALOR POR PL'!G34</f>
        <v/>
      </c>
      <c r="L5" s="61">
        <f>'DADOS HISTORICOS'!$BZ$28</f>
        <v/>
      </c>
      <c r="M5" s="128">
        <f>'CP RESUMO'!D28</f>
        <v/>
      </c>
      <c r="N5" s="129" t="n">
        <v>0</v>
      </c>
      <c r="O5" s="12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HISTORICOS'!E28)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PL'!H34</f>
        <v/>
      </c>
      <c r="L6" s="50">
        <f>C6/IF(B6&lt;='VALOR POR PL'!$P$5,IFERROR(INDEX('"INCC-FGV"'!$B$2:$B$800,MATCH(B6,'"INCC-FGV"'!$A$2:$A$800,0)),$K$2),$K$2)</f>
        <v/>
      </c>
      <c r="M6" s="128">
        <f>'CP RESUMO'!E28</f>
        <v/>
      </c>
      <c r="N6" s="129">
        <f>MAX(0,M6-M5)</f>
        <v/>
      </c>
      <c r="O6" s="12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HISTORICOS'!F28)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RESUMO'!F28</f>
        <v/>
      </c>
      <c r="N7" s="129">
        <f>MAX(0,M7-M6)</f>
        <v/>
      </c>
      <c r="O7" s="12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HISTORICOS'!G28)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RESUMO'!G28</f>
        <v/>
      </c>
      <c r="N8" s="129">
        <f>MAX(0,M8-M7)</f>
        <v/>
      </c>
      <c r="O8" s="12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HISTORICOS'!H28)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RESUMO'!H28</f>
        <v/>
      </c>
      <c r="N9" s="129">
        <f>MAX(0,M9-M8)</f>
        <v/>
      </c>
      <c r="O9" s="12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HISTORICOS'!I28)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RESUMO'!I28</f>
        <v/>
      </c>
      <c r="N10" s="129">
        <f>MAX(0,M10-M9)</f>
        <v/>
      </c>
      <c r="O10" s="12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HISTORICOS'!J28)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RESUMO'!J28</f>
        <v/>
      </c>
      <c r="N11" s="129">
        <f>MAX(0,M11-M10)</f>
        <v/>
      </c>
      <c r="O11" s="12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HISTORICOS'!K28)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RESUMO'!K28</f>
        <v/>
      </c>
      <c r="N12" s="129">
        <f>MAX(0,M12-M11)</f>
        <v/>
      </c>
      <c r="O12" s="12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HISTORICOS'!L28)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PL'!I34</f>
        <v/>
      </c>
      <c r="L13" s="50">
        <f>C13/IF(B13&lt;='VALOR POR PL'!$P$5,IFERROR(INDEX('"INCC-FGV"'!$B$2:$B$800,MATCH(B13,'"INCC-FGV"'!$A$2:$A$800,0)),$K$2),$K$2)</f>
        <v/>
      </c>
      <c r="M13" s="128">
        <f>'CP RESUMO'!L28</f>
        <v/>
      </c>
      <c r="N13" s="129">
        <f>MAX(0,M13-M12)</f>
        <v/>
      </c>
      <c r="O13" s="12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HISTORICOS'!M28)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RESUMO'!$D$70:$BW$70,MATCH('VALOR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RESUMO'!M28</f>
        <v/>
      </c>
      <c r="N14" s="129">
        <f>MAX(0,M14-M13)</f>
        <v/>
      </c>
      <c r="O14" s="12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HISTORICOS'!N28)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PREVISÃO INFORMADA</t>
        </is>
      </c>
      <c r="L15" s="50">
        <f>C15/IF(B15&lt;='VALOR POR PL'!$P$5,IFERROR(INDEX('"INCC-FGV"'!$B$2:$B$800,MATCH(B15,'"INCC-FGV"'!$A$2:$A$800,0)),$K$2),$K$2)</f>
        <v/>
      </c>
      <c r="M15" s="128">
        <f>'CP RESUMO'!N28</f>
        <v/>
      </c>
      <c r="N15" s="129">
        <f>MAX(0,M15-M14)</f>
        <v/>
      </c>
      <c r="O15" s="12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HISTORICOS'!O28)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RESUMO'!O28</f>
        <v/>
      </c>
      <c r="N16" s="129">
        <f>MAX(0,M16-M15)</f>
        <v/>
      </c>
      <c r="O16" s="12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HISTORICOS'!P28)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RESUMO'!P28</f>
        <v/>
      </c>
      <c r="N17" s="129">
        <f>MAX(0,M17-M16)</f>
        <v/>
      </c>
      <c r="O17" s="12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HISTORICOS'!Q28)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RESUMO'!Q28</f>
        <v/>
      </c>
      <c r="N18" s="129">
        <f>MAX(0,M18-M17)</f>
        <v/>
      </c>
      <c r="O18" s="12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HISTORICOS'!R28)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RESUMO'!R28</f>
        <v/>
      </c>
      <c r="N19" s="129">
        <f>MAX(0,M19-M18)</f>
        <v/>
      </c>
      <c r="O19" s="12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HISTORICOS'!S28)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RESUMO'!S28</f>
        <v/>
      </c>
      <c r="N20" s="129">
        <f>MAX(0,M20-M19)</f>
        <v/>
      </c>
      <c r="O20" s="12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HISTORICOS'!T28)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RESUMO'!T28</f>
        <v/>
      </c>
      <c r="N21" s="129">
        <f>MAX(0,M21-M20)</f>
        <v/>
      </c>
      <c r="O21" s="12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HISTORICOS'!U28)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RESUMO'!U28</f>
        <v/>
      </c>
      <c r="N22" s="129">
        <f>MAX(0,M22-M21)</f>
        <v/>
      </c>
      <c r="O22" s="12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HISTORICOS'!V28)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RESUMO'!V28</f>
        <v/>
      </c>
      <c r="N23" s="129">
        <f>MAX(0,M23-M22)</f>
        <v/>
      </c>
      <c r="O23" s="12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HISTORICOS'!W28)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inlineStr">
        <is>
          <t>Previsão informada mantida (decisão do usuário). Premissa: pedido 1 ano antes, 12 pagamentos.</t>
        </is>
      </c>
      <c r="L24" s="50">
        <f>C24/IF(B24&lt;='VALOR POR PL'!$P$5,IFERROR(INDEX('"INCC-FGV"'!$B$2:$B$800,MATCH(B24,'"INCC-FGV"'!$A$2:$A$800,0)),$K$2),$K$2)</f>
        <v/>
      </c>
      <c r="M24" s="128">
        <f>'CP RESUMO'!W28</f>
        <v/>
      </c>
      <c r="N24" s="129">
        <f>MAX(0,M24-M23)</f>
        <v/>
      </c>
      <c r="O24" s="12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HISTORICOS'!X28)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RESUMO'!X28</f>
        <v/>
      </c>
      <c r="N25" s="129">
        <f>MAX(0,M25-M24)</f>
        <v/>
      </c>
      <c r="O25" s="12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HISTORICOS'!Y28)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RESUMO'!Y28</f>
        <v/>
      </c>
      <c r="N26" s="129">
        <f>MAX(0,M26-M25)</f>
        <v/>
      </c>
      <c r="O26" s="12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HISTORICOS'!Z28)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RESUMO'!Z28</f>
        <v/>
      </c>
      <c r="N27" s="129">
        <f>MAX(0,M27-M26)</f>
        <v/>
      </c>
      <c r="O27" s="12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HISTORICOS'!AA28)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RESUMO'!AA28</f>
        <v/>
      </c>
      <c r="N28" s="129">
        <f>MAX(0,M28-M27)</f>
        <v/>
      </c>
      <c r="O28" s="12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HISTORICOS'!AB28)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RESUMO'!AB28</f>
        <v/>
      </c>
      <c r="N29" s="129">
        <f>MAX(0,M29-M28)</f>
        <v/>
      </c>
      <c r="O29" s="12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HISTORICOS'!AC28)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RESUMO'!AC28</f>
        <v/>
      </c>
      <c r="N30" s="129">
        <f>MAX(0,M30-M29)</f>
        <v/>
      </c>
      <c r="O30" s="12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HISTORICOS'!AD28)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RESUMO'!AD28</f>
        <v/>
      </c>
      <c r="N31" s="129">
        <f>MAX(0,M31-M30)</f>
        <v/>
      </c>
      <c r="O31" s="12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HISTORICOS'!AE28)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RESUMO'!AE28</f>
        <v/>
      </c>
      <c r="N32" s="129">
        <f>MAX(0,M32-M31)</f>
        <v/>
      </c>
      <c r="O32" s="12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HISTORICOS'!AF28)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RESUMO'!AF28</f>
        <v/>
      </c>
      <c r="N33" s="129">
        <f>MAX(0,M33-M32)</f>
        <v/>
      </c>
      <c r="O33" s="12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HISTORICOS'!AG28)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RESUMO'!AG28</f>
        <v/>
      </c>
      <c r="N34" s="129">
        <f>MAX(0,M34-M33)</f>
        <v/>
      </c>
      <c r="O34" s="12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HISTORICOS'!AH28)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RESUMO'!AH28</f>
        <v/>
      </c>
      <c r="N35" s="129">
        <f>MAX(0,M35-M34)</f>
        <v/>
      </c>
      <c r="O35" s="12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HISTORICOS'!AI28)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RESUMO'!AI28</f>
        <v/>
      </c>
      <c r="N36" s="129">
        <f>MAX(0,M36-M35)</f>
        <v/>
      </c>
      <c r="O36" s="12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HISTORICOS'!AJ28)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RESUMO'!AJ28</f>
        <v/>
      </c>
      <c r="N37" s="129">
        <f>MAX(0,M37-M36)</f>
        <v/>
      </c>
      <c r="O37" s="12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HISTORICOS'!AK28)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RESUMO'!AK28</f>
        <v/>
      </c>
      <c r="N38" s="129">
        <f>MAX(0,M38-M37)</f>
        <v/>
      </c>
      <c r="O38" s="12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HISTORICOS'!AL28)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RESUMO'!AL28</f>
        <v/>
      </c>
      <c r="N39" s="129">
        <f>MAX(0,M39-M38)</f>
        <v/>
      </c>
      <c r="O39" s="12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HISTORICOS'!AM28)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RESUMO'!AM28</f>
        <v/>
      </c>
      <c r="N40" s="129">
        <f>MAX(0,M40-M39)</f>
        <v/>
      </c>
      <c r="O40" s="12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HISTORICOS'!AN28)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RESUMO'!AN28</f>
        <v/>
      </c>
      <c r="N41" s="129">
        <f>MAX(0,M41-M40)</f>
        <v/>
      </c>
      <c r="O41" s="12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HISTORICOS'!AO28)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RESUMO'!AO28</f>
        <v/>
      </c>
      <c r="N42" s="129">
        <f>MAX(0,M42-M41)</f>
        <v/>
      </c>
      <c r="O42" s="12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HISTORICOS'!AP28)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RESUMO'!AP28</f>
        <v/>
      </c>
      <c r="N43" s="129">
        <f>MAX(0,M43-M42)</f>
        <v/>
      </c>
      <c r="O43" s="12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HISTORICOS'!AQ28)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RESUMO'!AQ28</f>
        <v/>
      </c>
      <c r="N44" s="129">
        <f>MAX(0,M44-M43)</f>
        <v/>
      </c>
      <c r="O44" s="12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HISTORICOS'!AR28)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RESUMO'!AR28</f>
        <v/>
      </c>
      <c r="N45" s="129">
        <f>MAX(0,M45-M44)</f>
        <v/>
      </c>
      <c r="O45" s="12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HISTORICOS'!AS28)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RESUMO'!AS28</f>
        <v/>
      </c>
      <c r="N46" s="129">
        <f>MAX(0,M46-M45)</f>
        <v/>
      </c>
      <c r="O46" s="12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HISTORICOS'!AT28)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RESUMO'!AT28</f>
        <v/>
      </c>
      <c r="N47" s="129">
        <f>MAX(0,M47-M46)</f>
        <v/>
      </c>
      <c r="O47" s="12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HISTORICOS'!AU28)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RESUMO'!AU28</f>
        <v/>
      </c>
      <c r="N48" s="129">
        <f>MAX(0,M48-M47)</f>
        <v/>
      </c>
      <c r="O48" s="12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HISTORICOS'!AV28)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RESUMO'!AV28</f>
        <v/>
      </c>
      <c r="N49" s="129">
        <f>MAX(0,M49-M48)</f>
        <v/>
      </c>
      <c r="O49" s="12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HISTORICOS'!AW28)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RESUMO'!AW28</f>
        <v/>
      </c>
      <c r="N50" s="129">
        <f>MAX(0,M50-M49)</f>
        <v/>
      </c>
      <c r="O50" s="12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HISTORICOS'!AX28)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RESUMO'!AX28</f>
        <v/>
      </c>
      <c r="N51" s="129">
        <f>MAX(0,M51-M50)</f>
        <v/>
      </c>
      <c r="O51" s="12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HISTORICOS'!AY28)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RESUMO'!AY28</f>
        <v/>
      </c>
      <c r="N52" s="129">
        <f>MAX(0,M52-M51)</f>
        <v/>
      </c>
      <c r="O52" s="12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HISTORICOS'!AZ28)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RESUMO'!AZ28</f>
        <v/>
      </c>
      <c r="N53" s="129">
        <f>MAX(0,M53-M52)</f>
        <v/>
      </c>
      <c r="O53" s="12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HISTORICOS'!BA28)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RESUMO'!BA28</f>
        <v/>
      </c>
      <c r="N54" s="129">
        <f>MAX(0,M54-M53)</f>
        <v/>
      </c>
      <c r="O54" s="12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HISTORICOS'!BB28)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RESUMO'!BB28</f>
        <v/>
      </c>
      <c r="N55" s="129">
        <f>MAX(0,M55-M54)</f>
        <v/>
      </c>
      <c r="O55" s="12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HISTORICOS'!BC28)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RESUMO'!BC28</f>
        <v/>
      </c>
      <c r="N56" s="129">
        <f>MAX(0,M56-M55)</f>
        <v/>
      </c>
      <c r="O56" s="12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HISTORICOS'!BD28)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RESUMO'!BD28</f>
        <v/>
      </c>
      <c r="N57" s="129">
        <f>MAX(0,M57-M56)</f>
        <v/>
      </c>
      <c r="O57" s="12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HISTORICOS'!BE28)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RESUMO'!BE28</f>
        <v/>
      </c>
      <c r="N58" s="129">
        <f>MAX(0,M58-M57)</f>
        <v/>
      </c>
      <c r="O58" s="12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HISTORICOS'!BF28)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RESUMO'!BF28</f>
        <v/>
      </c>
      <c r="N59" s="129">
        <f>MAX(0,M59-M58)</f>
        <v/>
      </c>
      <c r="O59" s="12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HISTORICOS'!BG28)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RESUMO'!BG28</f>
        <v/>
      </c>
      <c r="N60" s="129">
        <f>MAX(0,M60-M59)</f>
        <v/>
      </c>
      <c r="O60" s="12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HISTORICOS'!BH28)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RESUMO'!BH28</f>
        <v/>
      </c>
      <c r="N61" s="129">
        <f>MAX(0,M61-M60)</f>
        <v/>
      </c>
      <c r="O61" s="12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HISTORICOS'!BI28)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RESUMO'!BI28</f>
        <v/>
      </c>
      <c r="N62" s="129">
        <f>MAX(0,M62-M61)</f>
        <v/>
      </c>
      <c r="O62" s="12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HISTORICOS'!BJ28)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RESUMO'!BJ28</f>
        <v/>
      </c>
      <c r="N63" s="129">
        <f>MAX(0,M63-M62)</f>
        <v/>
      </c>
      <c r="O63" s="12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HISTORICOS'!BK28)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RESUMO'!BK28</f>
        <v/>
      </c>
      <c r="N64" s="129">
        <f>MAX(0,M64-M63)</f>
        <v/>
      </c>
      <c r="O64" s="12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HISTORICOS'!BL28)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RESUMO'!BL28</f>
        <v/>
      </c>
      <c r="N65" s="129">
        <f>MAX(0,M65-M64)</f>
        <v/>
      </c>
      <c r="O65" s="12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HISTORICOS'!BM28)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RESUMO'!BM28</f>
        <v/>
      </c>
      <c r="N66" s="129">
        <f>MAX(0,M66-M65)</f>
        <v/>
      </c>
      <c r="O66" s="12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HISTORICOS'!BN28)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RESUMO'!BN28</f>
        <v/>
      </c>
      <c r="N67" s="129">
        <f>MAX(0,M67-M66)</f>
        <v/>
      </c>
      <c r="O67" s="12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HISTORICOS'!BO28)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RESUMO'!BO28</f>
        <v/>
      </c>
      <c r="N68" s="129">
        <f>MAX(0,M68-M67)</f>
        <v/>
      </c>
      <c r="O68" s="12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HISTORICOS'!BP28)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RESUMO'!BP28</f>
        <v/>
      </c>
      <c r="N69" s="129">
        <f>MAX(0,M69-M68)</f>
        <v/>
      </c>
      <c r="O69" s="12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HISTORICOS'!BQ28)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RESUMO'!BQ28</f>
        <v/>
      </c>
      <c r="N70" s="129">
        <f>MAX(0,M70-M69)</f>
        <v/>
      </c>
      <c r="O70" s="12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HISTORICOS'!BR28)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RESUMO'!BR28</f>
        <v/>
      </c>
      <c r="N71" s="129">
        <f>MAX(0,M71-M70)</f>
        <v/>
      </c>
      <c r="O71" s="12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HISTORICOS'!BS28)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RESUMO'!BS28</f>
        <v/>
      </c>
      <c r="N72" s="129">
        <f>MAX(0,M72-M71)</f>
        <v/>
      </c>
      <c r="O72" s="12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HISTORICOS'!BT28)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RESUMO'!BT28</f>
        <v/>
      </c>
      <c r="N73" s="129">
        <f>MAX(0,M73-M72)</f>
        <v/>
      </c>
      <c r="O73" s="12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HISTORICOS'!BU28)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RESUMO'!BU28</f>
        <v/>
      </c>
      <c r="N74" s="129">
        <f>MAX(0,M74-M73)</f>
        <v/>
      </c>
      <c r="O74" s="12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HISTORICOS'!BV28)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RESUMO'!BV28</f>
        <v/>
      </c>
      <c r="N75" s="129">
        <f>MAX(0,M75-M74)</f>
        <v/>
      </c>
      <c r="O75" s="12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HISTORICOS'!BW28)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RESUMO'!BW28</f>
        <v/>
      </c>
      <c r="N76" s="129">
        <f>MAX(0,M76-M75)</f>
        <v/>
      </c>
      <c r="O76" s="12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HISTORICOS'!D29)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PL'!F35</f>
        <v/>
      </c>
      <c r="K5" s="61">
        <f>'VALOR POR PL'!G35</f>
        <v/>
      </c>
      <c r="L5" s="61">
        <f>'DADOS HISTORICOS'!$BZ$29</f>
        <v/>
      </c>
      <c r="M5" s="128">
        <f>'CP RESUMO'!D29</f>
        <v/>
      </c>
      <c r="N5" s="129" t="n">
        <v>0</v>
      </c>
      <c r="O5" s="12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HISTORICOS'!E29)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PL'!H35</f>
        <v/>
      </c>
      <c r="L6" s="50">
        <f>C6/IF(B6&lt;='VALOR POR PL'!$P$5,IFERROR(INDEX('"INCC-FGV"'!$B$2:$B$800,MATCH(B6,'"INCC-FGV"'!$A$2:$A$800,0)),$K$2),$K$2)</f>
        <v/>
      </c>
      <c r="M6" s="128">
        <f>'CP RESUMO'!E29</f>
        <v/>
      </c>
      <c r="N6" s="129">
        <f>MAX(0,M6-M5)</f>
        <v/>
      </c>
      <c r="O6" s="12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HISTORICOS'!F29)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RESUMO'!F29</f>
        <v/>
      </c>
      <c r="N7" s="129">
        <f>MAX(0,M7-M6)</f>
        <v/>
      </c>
      <c r="O7" s="12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HISTORICOS'!G29)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RESUMO'!G29</f>
        <v/>
      </c>
      <c r="N8" s="129">
        <f>MAX(0,M8-M7)</f>
        <v/>
      </c>
      <c r="O8" s="12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HISTORICOS'!H29)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RESUMO'!H29</f>
        <v/>
      </c>
      <c r="N9" s="129">
        <f>MAX(0,M9-M8)</f>
        <v/>
      </c>
      <c r="O9" s="12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HISTORICOS'!I29)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RESUMO'!I29</f>
        <v/>
      </c>
      <c r="N10" s="129">
        <f>MAX(0,M10-M9)</f>
        <v/>
      </c>
      <c r="O10" s="12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HISTORICOS'!J29)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RESUMO'!J29</f>
        <v/>
      </c>
      <c r="N11" s="129">
        <f>MAX(0,M11-M10)</f>
        <v/>
      </c>
      <c r="O11" s="12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HISTORICOS'!K29)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RESUMO'!K29</f>
        <v/>
      </c>
      <c r="N12" s="129">
        <f>MAX(0,M12-M11)</f>
        <v/>
      </c>
      <c r="O12" s="12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HISTORICOS'!L29)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PL'!I35</f>
        <v/>
      </c>
      <c r="L13" s="50">
        <f>C13/IF(B13&lt;='VALOR POR PL'!$P$5,IFERROR(INDEX('"INCC-FGV"'!$B$2:$B$800,MATCH(B13,'"INCC-FGV"'!$A$2:$A$800,0)),$K$2),$K$2)</f>
        <v/>
      </c>
      <c r="M13" s="128">
        <f>'CP RESUMO'!L29</f>
        <v/>
      </c>
      <c r="N13" s="129">
        <f>MAX(0,M13-M12)</f>
        <v/>
      </c>
      <c r="O13" s="12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HISTORICOS'!M29)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RESUMO'!$D$71:$BW$71,MATCH('VALOR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RESUMO'!M29</f>
        <v/>
      </c>
      <c r="N14" s="129">
        <f>MAX(0,M14-M13)</f>
        <v/>
      </c>
      <c r="O14" s="12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HISTORICOS'!N29)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PREVISÃO INFORMADA</t>
        </is>
      </c>
      <c r="L15" s="50">
        <f>C15/IF(B15&lt;='VALOR POR PL'!$P$5,IFERROR(INDEX('"INCC-FGV"'!$B$2:$B$800,MATCH(B15,'"INCC-FGV"'!$A$2:$A$800,0)),$K$2),$K$2)</f>
        <v/>
      </c>
      <c r="M15" s="128">
        <f>'CP RESUMO'!N29</f>
        <v/>
      </c>
      <c r="N15" s="129">
        <f>MAX(0,M15-M14)</f>
        <v/>
      </c>
      <c r="O15" s="12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HISTORICOS'!O29)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RESUMO'!O29</f>
        <v/>
      </c>
      <c r="N16" s="129">
        <f>MAX(0,M16-M15)</f>
        <v/>
      </c>
      <c r="O16" s="12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HISTORICOS'!P29)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RESUMO'!P29</f>
        <v/>
      </c>
      <c r="N17" s="129">
        <f>MAX(0,M17-M16)</f>
        <v/>
      </c>
      <c r="O17" s="12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HISTORICOS'!Q29)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RESUMO'!Q29</f>
        <v/>
      </c>
      <c r="N18" s="129">
        <f>MAX(0,M18-M17)</f>
        <v/>
      </c>
      <c r="O18" s="12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HISTORICOS'!R29)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RESUMO'!R29</f>
        <v/>
      </c>
      <c r="N19" s="129">
        <f>MAX(0,M19-M18)</f>
        <v/>
      </c>
      <c r="O19" s="12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HISTORICOS'!S29)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RESUMO'!S29</f>
        <v/>
      </c>
      <c r="N20" s="129">
        <f>MAX(0,M20-M19)</f>
        <v/>
      </c>
      <c r="O20" s="12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HISTORICOS'!T29)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RESUMO'!T29</f>
        <v/>
      </c>
      <c r="N21" s="129">
        <f>MAX(0,M21-M20)</f>
        <v/>
      </c>
      <c r="O21" s="12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HISTORICOS'!U29)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RESUMO'!U29</f>
        <v/>
      </c>
      <c r="N22" s="129">
        <f>MAX(0,M22-M21)</f>
        <v/>
      </c>
      <c r="O22" s="12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HISTORICOS'!V29)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RESUMO'!V29</f>
        <v/>
      </c>
      <c r="N23" s="129">
        <f>MAX(0,M23-M22)</f>
        <v/>
      </c>
      <c r="O23" s="12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HISTORICOS'!W29)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inlineStr">
        <is>
          <t>Previsão informada mantida (decisão do usuário). Premissa: 60% em 10 pagamentos + 40% por medição direta.</t>
        </is>
      </c>
      <c r="L24" s="50">
        <f>C24/IF(B24&lt;='VALOR POR PL'!$P$5,IFERROR(INDEX('"INCC-FGV"'!$B$2:$B$800,MATCH(B24,'"INCC-FGV"'!$A$2:$A$800,0)),$K$2),$K$2)</f>
        <v/>
      </c>
      <c r="M24" s="128">
        <f>'CP RESUMO'!W29</f>
        <v/>
      </c>
      <c r="N24" s="129">
        <f>MAX(0,M24-M23)</f>
        <v/>
      </c>
      <c r="O24" s="12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HISTORICOS'!X29)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RESUMO'!X29</f>
        <v/>
      </c>
      <c r="N25" s="129">
        <f>MAX(0,M25-M24)</f>
        <v/>
      </c>
      <c r="O25" s="12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HISTORICOS'!Y29)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RESUMO'!Y29</f>
        <v/>
      </c>
      <c r="N26" s="129">
        <f>MAX(0,M26-M25)</f>
        <v/>
      </c>
      <c r="O26" s="12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HISTORICOS'!Z29)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RESUMO'!Z29</f>
        <v/>
      </c>
      <c r="N27" s="129">
        <f>MAX(0,M27-M26)</f>
        <v/>
      </c>
      <c r="O27" s="12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HISTORICOS'!AA29)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RESUMO'!AA29</f>
        <v/>
      </c>
      <c r="N28" s="129">
        <f>MAX(0,M28-M27)</f>
        <v/>
      </c>
      <c r="O28" s="12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HISTORICOS'!AB29)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RESUMO'!AB29</f>
        <v/>
      </c>
      <c r="N29" s="129">
        <f>MAX(0,M29-M28)</f>
        <v/>
      </c>
      <c r="O29" s="12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HISTORICOS'!AC29)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RESUMO'!AC29</f>
        <v/>
      </c>
      <c r="N30" s="129">
        <f>MAX(0,M30-M29)</f>
        <v/>
      </c>
      <c r="O30" s="12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HISTORICOS'!AD29)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RESUMO'!AD29</f>
        <v/>
      </c>
      <c r="N31" s="129">
        <f>MAX(0,M31-M30)</f>
        <v/>
      </c>
      <c r="O31" s="12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HISTORICOS'!AE29)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RESUMO'!AE29</f>
        <v/>
      </c>
      <c r="N32" s="129">
        <f>MAX(0,M32-M31)</f>
        <v/>
      </c>
      <c r="O32" s="12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HISTORICOS'!AF29)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RESUMO'!AF29</f>
        <v/>
      </c>
      <c r="N33" s="129">
        <f>MAX(0,M33-M32)</f>
        <v/>
      </c>
      <c r="O33" s="12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HISTORICOS'!AG29)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RESUMO'!AG29</f>
        <v/>
      </c>
      <c r="N34" s="129">
        <f>MAX(0,M34-M33)</f>
        <v/>
      </c>
      <c r="O34" s="12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HISTORICOS'!AH29)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RESUMO'!AH29</f>
        <v/>
      </c>
      <c r="N35" s="129">
        <f>MAX(0,M35-M34)</f>
        <v/>
      </c>
      <c r="O35" s="12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HISTORICOS'!AI29)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RESUMO'!AI29</f>
        <v/>
      </c>
      <c r="N36" s="129">
        <f>MAX(0,M36-M35)</f>
        <v/>
      </c>
      <c r="O36" s="12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HISTORICOS'!AJ29)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RESUMO'!AJ29</f>
        <v/>
      </c>
      <c r="N37" s="129">
        <f>MAX(0,M37-M36)</f>
        <v/>
      </c>
      <c r="O37" s="12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HISTORICOS'!AK29)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RESUMO'!AK29</f>
        <v/>
      </c>
      <c r="N38" s="129">
        <f>MAX(0,M38-M37)</f>
        <v/>
      </c>
      <c r="O38" s="12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HISTORICOS'!AL29)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RESUMO'!AL29</f>
        <v/>
      </c>
      <c r="N39" s="129">
        <f>MAX(0,M39-M38)</f>
        <v/>
      </c>
      <c r="O39" s="12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HISTORICOS'!AM29)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RESUMO'!AM29</f>
        <v/>
      </c>
      <c r="N40" s="129">
        <f>MAX(0,M40-M39)</f>
        <v/>
      </c>
      <c r="O40" s="12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HISTORICOS'!AN29)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RESUMO'!AN29</f>
        <v/>
      </c>
      <c r="N41" s="129">
        <f>MAX(0,M41-M40)</f>
        <v/>
      </c>
      <c r="O41" s="12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HISTORICOS'!AO29)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RESUMO'!AO29</f>
        <v/>
      </c>
      <c r="N42" s="129">
        <f>MAX(0,M42-M41)</f>
        <v/>
      </c>
      <c r="O42" s="12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HISTORICOS'!AP29)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RESUMO'!AP29</f>
        <v/>
      </c>
      <c r="N43" s="129">
        <f>MAX(0,M43-M42)</f>
        <v/>
      </c>
      <c r="O43" s="12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HISTORICOS'!AQ29)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RESUMO'!AQ29</f>
        <v/>
      </c>
      <c r="N44" s="129">
        <f>MAX(0,M44-M43)</f>
        <v/>
      </c>
      <c r="O44" s="12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HISTORICOS'!AR29)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RESUMO'!AR29</f>
        <v/>
      </c>
      <c r="N45" s="129">
        <f>MAX(0,M45-M44)</f>
        <v/>
      </c>
      <c r="O45" s="12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HISTORICOS'!AS29)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RESUMO'!AS29</f>
        <v/>
      </c>
      <c r="N46" s="129">
        <f>MAX(0,M46-M45)</f>
        <v/>
      </c>
      <c r="O46" s="12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HISTORICOS'!AT29)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RESUMO'!AT29</f>
        <v/>
      </c>
      <c r="N47" s="129">
        <f>MAX(0,M47-M46)</f>
        <v/>
      </c>
      <c r="O47" s="12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HISTORICOS'!AU29)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RESUMO'!AU29</f>
        <v/>
      </c>
      <c r="N48" s="129">
        <f>MAX(0,M48-M47)</f>
        <v/>
      </c>
      <c r="O48" s="12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HISTORICOS'!AV29)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RESUMO'!AV29</f>
        <v/>
      </c>
      <c r="N49" s="129">
        <f>MAX(0,M49-M48)</f>
        <v/>
      </c>
      <c r="O49" s="12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HISTORICOS'!AW29)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RESUMO'!AW29</f>
        <v/>
      </c>
      <c r="N50" s="129">
        <f>MAX(0,M50-M49)</f>
        <v/>
      </c>
      <c r="O50" s="12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HISTORICOS'!AX29)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RESUMO'!AX29</f>
        <v/>
      </c>
      <c r="N51" s="129">
        <f>MAX(0,M51-M50)</f>
        <v/>
      </c>
      <c r="O51" s="12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HISTORICOS'!AY29)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RESUMO'!AY29</f>
        <v/>
      </c>
      <c r="N52" s="129">
        <f>MAX(0,M52-M51)</f>
        <v/>
      </c>
      <c r="O52" s="12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HISTORICOS'!AZ29)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RESUMO'!AZ29</f>
        <v/>
      </c>
      <c r="N53" s="129">
        <f>MAX(0,M53-M52)</f>
        <v/>
      </c>
      <c r="O53" s="12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HISTORICOS'!BA29)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RESUMO'!BA29</f>
        <v/>
      </c>
      <c r="N54" s="129">
        <f>MAX(0,M54-M53)</f>
        <v/>
      </c>
      <c r="O54" s="12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HISTORICOS'!BB29)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RESUMO'!BB29</f>
        <v/>
      </c>
      <c r="N55" s="129">
        <f>MAX(0,M55-M54)</f>
        <v/>
      </c>
      <c r="O55" s="12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HISTORICOS'!BC29)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RESUMO'!BC29</f>
        <v/>
      </c>
      <c r="N56" s="129">
        <f>MAX(0,M56-M55)</f>
        <v/>
      </c>
      <c r="O56" s="12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HISTORICOS'!BD29)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RESUMO'!BD29</f>
        <v/>
      </c>
      <c r="N57" s="129">
        <f>MAX(0,M57-M56)</f>
        <v/>
      </c>
      <c r="O57" s="12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HISTORICOS'!BE29)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RESUMO'!BE29</f>
        <v/>
      </c>
      <c r="N58" s="129">
        <f>MAX(0,M58-M57)</f>
        <v/>
      </c>
      <c r="O58" s="12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HISTORICOS'!BF29)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RESUMO'!BF29</f>
        <v/>
      </c>
      <c r="N59" s="129">
        <f>MAX(0,M59-M58)</f>
        <v/>
      </c>
      <c r="O59" s="12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HISTORICOS'!BG29)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RESUMO'!BG29</f>
        <v/>
      </c>
      <c r="N60" s="129">
        <f>MAX(0,M60-M59)</f>
        <v/>
      </c>
      <c r="O60" s="12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HISTORICOS'!BH29)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RESUMO'!BH29</f>
        <v/>
      </c>
      <c r="N61" s="129">
        <f>MAX(0,M61-M60)</f>
        <v/>
      </c>
      <c r="O61" s="12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HISTORICOS'!BI29)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RESUMO'!BI29</f>
        <v/>
      </c>
      <c r="N62" s="129">
        <f>MAX(0,M62-M61)</f>
        <v/>
      </c>
      <c r="O62" s="12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HISTORICOS'!BJ29)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RESUMO'!BJ29</f>
        <v/>
      </c>
      <c r="N63" s="129">
        <f>MAX(0,M63-M62)</f>
        <v/>
      </c>
      <c r="O63" s="12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HISTORICOS'!BK29)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RESUMO'!BK29</f>
        <v/>
      </c>
      <c r="N64" s="129">
        <f>MAX(0,M64-M63)</f>
        <v/>
      </c>
      <c r="O64" s="12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HISTORICOS'!BL29)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RESUMO'!BL29</f>
        <v/>
      </c>
      <c r="N65" s="129">
        <f>MAX(0,M65-M64)</f>
        <v/>
      </c>
      <c r="O65" s="12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HISTORICOS'!BM29)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RESUMO'!BM29</f>
        <v/>
      </c>
      <c r="N66" s="129">
        <f>MAX(0,M66-M65)</f>
        <v/>
      </c>
      <c r="O66" s="12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HISTORICOS'!BN29)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RESUMO'!BN29</f>
        <v/>
      </c>
      <c r="N67" s="129">
        <f>MAX(0,M67-M66)</f>
        <v/>
      </c>
      <c r="O67" s="12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HISTORICOS'!BO29)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RESUMO'!BO29</f>
        <v/>
      </c>
      <c r="N68" s="129">
        <f>MAX(0,M68-M67)</f>
        <v/>
      </c>
      <c r="O68" s="12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HISTORICOS'!BP29)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RESUMO'!BP29</f>
        <v/>
      </c>
      <c r="N69" s="129">
        <f>MAX(0,M69-M68)</f>
        <v/>
      </c>
      <c r="O69" s="12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HISTORICOS'!BQ29)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RESUMO'!BQ29</f>
        <v/>
      </c>
      <c r="N70" s="129">
        <f>MAX(0,M70-M69)</f>
        <v/>
      </c>
      <c r="O70" s="12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HISTORICOS'!BR29)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RESUMO'!BR29</f>
        <v/>
      </c>
      <c r="N71" s="129">
        <f>MAX(0,M71-M70)</f>
        <v/>
      </c>
      <c r="O71" s="12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HISTORICOS'!BS29)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RESUMO'!BS29</f>
        <v/>
      </c>
      <c r="N72" s="129">
        <f>MAX(0,M72-M71)</f>
        <v/>
      </c>
      <c r="O72" s="12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HISTORICOS'!BT29)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RESUMO'!BT29</f>
        <v/>
      </c>
      <c r="N73" s="129">
        <f>MAX(0,M73-M72)</f>
        <v/>
      </c>
      <c r="O73" s="12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HISTORICOS'!BU29)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RESUMO'!BU29</f>
        <v/>
      </c>
      <c r="N74" s="129">
        <f>MAX(0,M74-M73)</f>
        <v/>
      </c>
      <c r="O74" s="12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HISTORICOS'!BV29)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RESUMO'!BV29</f>
        <v/>
      </c>
      <c r="N75" s="129">
        <f>MAX(0,M75-M74)</f>
        <v/>
      </c>
      <c r="O75" s="12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HISTORICOS'!BW29)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RESUMO'!BW29</f>
        <v/>
      </c>
      <c r="N76" s="129">
        <f>MAX(0,M76-M75)</f>
        <v/>
      </c>
      <c r="O76" s="12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HISTORICOS'!D30)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PL'!F36</f>
        <v/>
      </c>
      <c r="K5" s="61">
        <f>'VALOR POR PL'!G36</f>
        <v/>
      </c>
      <c r="L5" s="61">
        <f>'DADOS HISTORICOS'!$BZ$30</f>
        <v/>
      </c>
      <c r="M5" s="128">
        <f>'CP RESUMO'!D30</f>
        <v/>
      </c>
      <c r="N5" s="129" t="n">
        <v>0</v>
      </c>
      <c r="O5" s="12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HISTORICOS'!E30)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PL'!H36</f>
        <v/>
      </c>
      <c r="L6" s="50">
        <f>C6/IF(B6&lt;='VALOR POR PL'!$P$5,IFERROR(INDEX('"INCC-FGV"'!$B$2:$B$800,MATCH(B6,'"INCC-FGV"'!$A$2:$A$800,0)),$K$2),$K$2)</f>
        <v/>
      </c>
      <c r="M6" s="128">
        <f>'CP RESUMO'!E30</f>
        <v/>
      </c>
      <c r="N6" s="129">
        <f>MAX(0,M6-M5)</f>
        <v/>
      </c>
      <c r="O6" s="12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HISTORICOS'!F30)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RESUMO'!F30</f>
        <v/>
      </c>
      <c r="N7" s="129">
        <f>MAX(0,M7-M6)</f>
        <v/>
      </c>
      <c r="O7" s="12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HISTORICOS'!G30)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RESUMO'!G30</f>
        <v/>
      </c>
      <c r="N8" s="129">
        <f>MAX(0,M8-M7)</f>
        <v/>
      </c>
      <c r="O8" s="12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HISTORICOS'!H30)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RESUMO'!H30</f>
        <v/>
      </c>
      <c r="N9" s="129">
        <f>MAX(0,M9-M8)</f>
        <v/>
      </c>
      <c r="O9" s="12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HISTORICOS'!I30)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RESUMO'!I30</f>
        <v/>
      </c>
      <c r="N10" s="129">
        <f>MAX(0,M10-M9)</f>
        <v/>
      </c>
      <c r="O10" s="12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HISTORICOS'!J30)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RESUMO'!J30</f>
        <v/>
      </c>
      <c r="N11" s="129">
        <f>MAX(0,M11-M10)</f>
        <v/>
      </c>
      <c r="O11" s="12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HISTORICOS'!K30)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RESUMO'!K30</f>
        <v/>
      </c>
      <c r="N12" s="129">
        <f>MAX(0,M12-M11)</f>
        <v/>
      </c>
      <c r="O12" s="12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HISTORICOS'!L30)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PL'!I36</f>
        <v/>
      </c>
      <c r="L13" s="50">
        <f>C13/IF(B13&lt;='VALOR POR PL'!$P$5,IFERROR(INDEX('"INCC-FGV"'!$B$2:$B$800,MATCH(B13,'"INCC-FGV"'!$A$2:$A$800,0)),$K$2),$K$2)</f>
        <v/>
      </c>
      <c r="M13" s="128">
        <f>'CP RESUMO'!L30</f>
        <v/>
      </c>
      <c r="N13" s="129">
        <f>MAX(0,M13-M12)</f>
        <v/>
      </c>
      <c r="O13" s="12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HISTORICOS'!M30)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RESUMO'!$D$72:$BW$72,MATCH('VALOR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RESUMO'!M30</f>
        <v/>
      </c>
      <c r="N14" s="129">
        <f>MAX(0,M14-M13)</f>
        <v/>
      </c>
      <c r="O14" s="12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HISTORICOS'!N30)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RESUMO'!N30</f>
        <v/>
      </c>
      <c r="N15" s="129">
        <f>MAX(0,M15-M14)</f>
        <v/>
      </c>
      <c r="O15" s="12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HISTORICOS'!O30)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RESUMO'!O30</f>
        <v/>
      </c>
      <c r="N16" s="129">
        <f>MAX(0,M16-M15)</f>
        <v/>
      </c>
      <c r="O16" s="12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HISTORICOS'!P30)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RESUMO'!P30</f>
        <v/>
      </c>
      <c r="N17" s="129">
        <f>MAX(0,M17-M16)</f>
        <v/>
      </c>
      <c r="O17" s="12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HISTORICOS'!Q30)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RESUMO'!Q30</f>
        <v/>
      </c>
      <c r="N18" s="129">
        <f>MAX(0,M18-M17)</f>
        <v/>
      </c>
      <c r="O18" s="12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HISTORICOS'!R30)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RESUMO'!R30</f>
        <v/>
      </c>
      <c r="N19" s="129">
        <f>MAX(0,M19-M18)</f>
        <v/>
      </c>
      <c r="O19" s="12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HISTORICOS'!S30)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RESUMO'!S30</f>
        <v/>
      </c>
      <c r="N20" s="129">
        <f>MAX(0,M20-M19)</f>
        <v/>
      </c>
      <c r="O20" s="12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HISTORICOS'!T30)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RESUMO'!T30</f>
        <v/>
      </c>
      <c r="N21" s="129">
        <f>MAX(0,M21-M20)</f>
        <v/>
      </c>
      <c r="O21" s="12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HISTORICOS'!U30)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RESUMO'!U30</f>
        <v/>
      </c>
      <c r="N22" s="129">
        <f>MAX(0,M22-M21)</f>
        <v/>
      </c>
      <c r="O22" s="12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HISTORICOS'!V30)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RESUMO'!V30</f>
        <v/>
      </c>
      <c r="N23" s="129">
        <f>MAX(0,M23-M22)</f>
        <v/>
      </c>
      <c r="O23" s="12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HISTORICOS'!W30)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RESUMO'!W30</f>
        <v/>
      </c>
      <c r="N24" s="129">
        <f>MAX(0,M24-M23)</f>
        <v/>
      </c>
      <c r="O24" s="12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HISTORICOS'!X30)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RESUMO'!X30</f>
        <v/>
      </c>
      <c r="N25" s="129">
        <f>MAX(0,M25-M24)</f>
        <v/>
      </c>
      <c r="O25" s="12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HISTORICOS'!Y30)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RESUMO'!Y30</f>
        <v/>
      </c>
      <c r="N26" s="129">
        <f>MAX(0,M26-M25)</f>
        <v/>
      </c>
      <c r="O26" s="12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HISTORICOS'!Z30)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RESUMO'!Z30</f>
        <v/>
      </c>
      <c r="N27" s="129">
        <f>MAX(0,M27-M26)</f>
        <v/>
      </c>
      <c r="O27" s="12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HISTORICOS'!AA30)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RESUMO'!AA30</f>
        <v/>
      </c>
      <c r="N28" s="129">
        <f>MAX(0,M28-M27)</f>
        <v/>
      </c>
      <c r="O28" s="12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HISTORICOS'!AB30)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RESUMO'!AB30</f>
        <v/>
      </c>
      <c r="N29" s="129">
        <f>MAX(0,M29-M28)</f>
        <v/>
      </c>
      <c r="O29" s="12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HISTORICOS'!AC30)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RESUMO'!AC30</f>
        <v/>
      </c>
      <c r="N30" s="129">
        <f>MAX(0,M30-M29)</f>
        <v/>
      </c>
      <c r="O30" s="12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HISTORICOS'!AD30)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RESUMO'!AD30</f>
        <v/>
      </c>
      <c r="N31" s="129">
        <f>MAX(0,M31-M30)</f>
        <v/>
      </c>
      <c r="O31" s="12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HISTORICOS'!AE30)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RESUMO'!AE30</f>
        <v/>
      </c>
      <c r="N32" s="129">
        <f>MAX(0,M32-M31)</f>
        <v/>
      </c>
      <c r="O32" s="12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HISTORICOS'!AF30)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RESUMO'!AF30</f>
        <v/>
      </c>
      <c r="N33" s="129">
        <f>MAX(0,M33-M32)</f>
        <v/>
      </c>
      <c r="O33" s="12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HISTORICOS'!AG30)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RESUMO'!AG30</f>
        <v/>
      </c>
      <c r="N34" s="129">
        <f>MAX(0,M34-M33)</f>
        <v/>
      </c>
      <c r="O34" s="12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HISTORICOS'!AH30)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RESUMO'!AH30</f>
        <v/>
      </c>
      <c r="N35" s="129">
        <f>MAX(0,M35-M34)</f>
        <v/>
      </c>
      <c r="O35" s="12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HISTORICOS'!AI30)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RESUMO'!AI30</f>
        <v/>
      </c>
      <c r="N36" s="129">
        <f>MAX(0,M36-M35)</f>
        <v/>
      </c>
      <c r="O36" s="12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HISTORICOS'!AJ30)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RESUMO'!AJ30</f>
        <v/>
      </c>
      <c r="N37" s="129">
        <f>MAX(0,M37-M36)</f>
        <v/>
      </c>
      <c r="O37" s="12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HISTORICOS'!AK30)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RESUMO'!AK30</f>
        <v/>
      </c>
      <c r="N38" s="129">
        <f>MAX(0,M38-M37)</f>
        <v/>
      </c>
      <c r="O38" s="12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HISTORICOS'!AL30)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RESUMO'!AL30</f>
        <v/>
      </c>
      <c r="N39" s="129">
        <f>MAX(0,M39-M38)</f>
        <v/>
      </c>
      <c r="O39" s="12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HISTORICOS'!AM30)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RESUMO'!AM30</f>
        <v/>
      </c>
      <c r="N40" s="129">
        <f>MAX(0,M40-M39)</f>
        <v/>
      </c>
      <c r="O40" s="12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HISTORICOS'!AN30)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RESUMO'!AN30</f>
        <v/>
      </c>
      <c r="N41" s="129">
        <f>MAX(0,M41-M40)</f>
        <v/>
      </c>
      <c r="O41" s="12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HISTORICOS'!AO30)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RESUMO'!AO30</f>
        <v/>
      </c>
      <c r="N42" s="129">
        <f>MAX(0,M42-M41)</f>
        <v/>
      </c>
      <c r="O42" s="12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HISTORICOS'!AP30)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RESUMO'!AP30</f>
        <v/>
      </c>
      <c r="N43" s="129">
        <f>MAX(0,M43-M42)</f>
        <v/>
      </c>
      <c r="O43" s="12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HISTORICOS'!AQ30)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RESUMO'!AQ30</f>
        <v/>
      </c>
      <c r="N44" s="129">
        <f>MAX(0,M44-M43)</f>
        <v/>
      </c>
      <c r="O44" s="12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HISTORICOS'!AR30)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RESUMO'!AR30</f>
        <v/>
      </c>
      <c r="N45" s="129">
        <f>MAX(0,M45-M44)</f>
        <v/>
      </c>
      <c r="O45" s="12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HISTORICOS'!AS30)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RESUMO'!AS30</f>
        <v/>
      </c>
      <c r="N46" s="129">
        <f>MAX(0,M46-M45)</f>
        <v/>
      </c>
      <c r="O46" s="12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HISTORICOS'!AT30)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RESUMO'!AT30</f>
        <v/>
      </c>
      <c r="N47" s="129">
        <f>MAX(0,M47-M46)</f>
        <v/>
      </c>
      <c r="O47" s="12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HISTORICOS'!AU30)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RESUMO'!AU30</f>
        <v/>
      </c>
      <c r="N48" s="129">
        <f>MAX(0,M48-M47)</f>
        <v/>
      </c>
      <c r="O48" s="12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HISTORICOS'!AV30)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RESUMO'!AV30</f>
        <v/>
      </c>
      <c r="N49" s="129">
        <f>MAX(0,M49-M48)</f>
        <v/>
      </c>
      <c r="O49" s="12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HISTORICOS'!AW30)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RESUMO'!AW30</f>
        <v/>
      </c>
      <c r="N50" s="129">
        <f>MAX(0,M50-M49)</f>
        <v/>
      </c>
      <c r="O50" s="12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HISTORICOS'!AX30)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RESUMO'!AX30</f>
        <v/>
      </c>
      <c r="N51" s="129">
        <f>MAX(0,M51-M50)</f>
        <v/>
      </c>
      <c r="O51" s="12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HISTORICOS'!AY30)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RESUMO'!AY30</f>
        <v/>
      </c>
      <c r="N52" s="129">
        <f>MAX(0,M52-M51)</f>
        <v/>
      </c>
      <c r="O52" s="12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HISTORICOS'!AZ30)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RESUMO'!AZ30</f>
        <v/>
      </c>
      <c r="N53" s="129">
        <f>MAX(0,M53-M52)</f>
        <v/>
      </c>
      <c r="O53" s="12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HISTORICOS'!BA30)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RESUMO'!BA30</f>
        <v/>
      </c>
      <c r="N54" s="129">
        <f>MAX(0,M54-M53)</f>
        <v/>
      </c>
      <c r="O54" s="12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HISTORICOS'!BB30)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RESUMO'!BB30</f>
        <v/>
      </c>
      <c r="N55" s="129">
        <f>MAX(0,M55-M54)</f>
        <v/>
      </c>
      <c r="O55" s="12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HISTORICOS'!BC30)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RESUMO'!BC30</f>
        <v/>
      </c>
      <c r="N56" s="129">
        <f>MAX(0,M56-M55)</f>
        <v/>
      </c>
      <c r="O56" s="12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HISTORICOS'!BD30)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RESUMO'!BD30</f>
        <v/>
      </c>
      <c r="N57" s="129">
        <f>MAX(0,M57-M56)</f>
        <v/>
      </c>
      <c r="O57" s="12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HISTORICOS'!BE30)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RESUMO'!BE30</f>
        <v/>
      </c>
      <c r="N58" s="129">
        <f>MAX(0,M58-M57)</f>
        <v/>
      </c>
      <c r="O58" s="12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HISTORICOS'!BF30)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RESUMO'!BF30</f>
        <v/>
      </c>
      <c r="N59" s="129">
        <f>MAX(0,M59-M58)</f>
        <v/>
      </c>
      <c r="O59" s="12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HISTORICOS'!BG30)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RESUMO'!BG30</f>
        <v/>
      </c>
      <c r="N60" s="129">
        <f>MAX(0,M60-M59)</f>
        <v/>
      </c>
      <c r="O60" s="12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HISTORICOS'!BH30)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RESUMO'!BH30</f>
        <v/>
      </c>
      <c r="N61" s="129">
        <f>MAX(0,M61-M60)</f>
        <v/>
      </c>
      <c r="O61" s="12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HISTORICOS'!BI30)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RESUMO'!BI30</f>
        <v/>
      </c>
      <c r="N62" s="129">
        <f>MAX(0,M62-M61)</f>
        <v/>
      </c>
      <c r="O62" s="12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HISTORICOS'!BJ30)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RESUMO'!BJ30</f>
        <v/>
      </c>
      <c r="N63" s="129">
        <f>MAX(0,M63-M62)</f>
        <v/>
      </c>
      <c r="O63" s="12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HISTORICOS'!BK30)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RESUMO'!BK30</f>
        <v/>
      </c>
      <c r="N64" s="129">
        <f>MAX(0,M64-M63)</f>
        <v/>
      </c>
      <c r="O64" s="12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HISTORICOS'!BL30)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RESUMO'!BL30</f>
        <v/>
      </c>
      <c r="N65" s="129">
        <f>MAX(0,M65-M64)</f>
        <v/>
      </c>
      <c r="O65" s="12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HISTORICOS'!BM30)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RESUMO'!BM30</f>
        <v/>
      </c>
      <c r="N66" s="129">
        <f>MAX(0,M66-M65)</f>
        <v/>
      </c>
      <c r="O66" s="12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HISTORICOS'!BN30)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RESUMO'!BN30</f>
        <v/>
      </c>
      <c r="N67" s="129">
        <f>MAX(0,M67-M66)</f>
        <v/>
      </c>
      <c r="O67" s="12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HISTORICOS'!BO30)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RESUMO'!BO30</f>
        <v/>
      </c>
      <c r="N68" s="129">
        <f>MAX(0,M68-M67)</f>
        <v/>
      </c>
      <c r="O68" s="12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HISTORICOS'!BP30)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RESUMO'!BP30</f>
        <v/>
      </c>
      <c r="N69" s="129">
        <f>MAX(0,M69-M68)</f>
        <v/>
      </c>
      <c r="O69" s="12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HISTORICOS'!BQ30)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RESUMO'!BQ30</f>
        <v/>
      </c>
      <c r="N70" s="129">
        <f>MAX(0,M70-M69)</f>
        <v/>
      </c>
      <c r="O70" s="12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HISTORICOS'!BR30)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RESUMO'!BR30</f>
        <v/>
      </c>
      <c r="N71" s="129">
        <f>MAX(0,M71-M70)</f>
        <v/>
      </c>
      <c r="O71" s="12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HISTORICOS'!BS30)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RESUMO'!BS30</f>
        <v/>
      </c>
      <c r="N72" s="129">
        <f>MAX(0,M72-M71)</f>
        <v/>
      </c>
      <c r="O72" s="12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HISTORICOS'!BT30)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RESUMO'!BT30</f>
        <v/>
      </c>
      <c r="N73" s="129">
        <f>MAX(0,M73-M72)</f>
        <v/>
      </c>
      <c r="O73" s="12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HISTORICOS'!BU30)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RESUMO'!BU30</f>
        <v/>
      </c>
      <c r="N74" s="129">
        <f>MAX(0,M74-M73)</f>
        <v/>
      </c>
      <c r="O74" s="12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HISTORICOS'!BV30)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RESUMO'!BV30</f>
        <v/>
      </c>
      <c r="N75" s="129">
        <f>MAX(0,M75-M74)</f>
        <v/>
      </c>
      <c r="O75" s="12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HISTORICOS'!BW30)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RESUMO'!BW30</f>
        <v/>
      </c>
      <c r="N76" s="129">
        <f>MAX(0,M76-M75)</f>
        <v/>
      </c>
      <c r="O76" s="12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HISTORICOS'!D31)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PL'!F37</f>
        <v/>
      </c>
      <c r="K5" s="61">
        <f>'VALOR POR PL'!G37</f>
        <v/>
      </c>
      <c r="L5" s="61">
        <f>'DADOS HISTORICOS'!$BZ$31</f>
        <v/>
      </c>
      <c r="M5" s="128">
        <f>'CP RESUMO'!D31</f>
        <v/>
      </c>
      <c r="N5" s="129" t="n">
        <v>0</v>
      </c>
      <c r="O5" s="12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HISTORICOS'!E31)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PL'!H37</f>
        <v/>
      </c>
      <c r="L6" s="50">
        <f>C6/IF(B6&lt;='VALOR POR PL'!$P$5,IFERROR(INDEX('"INCC-FGV"'!$B$2:$B$800,MATCH(B6,'"INCC-FGV"'!$A$2:$A$800,0)),$K$2),$K$2)</f>
        <v/>
      </c>
      <c r="M6" s="128">
        <f>'CP RESUMO'!E31</f>
        <v/>
      </c>
      <c r="N6" s="129">
        <f>MAX(0,M6-M5)</f>
        <v/>
      </c>
      <c r="O6" s="12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HISTORICOS'!F31)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RESUMO'!F31</f>
        <v/>
      </c>
      <c r="N7" s="129">
        <f>MAX(0,M7-M6)</f>
        <v/>
      </c>
      <c r="O7" s="12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HISTORICOS'!G31)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RESUMO'!G31</f>
        <v/>
      </c>
      <c r="N8" s="129">
        <f>MAX(0,M8-M7)</f>
        <v/>
      </c>
      <c r="O8" s="12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HISTORICOS'!H31)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RESUMO'!H31</f>
        <v/>
      </c>
      <c r="N9" s="129">
        <f>MAX(0,M9-M8)</f>
        <v/>
      </c>
      <c r="O9" s="12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HISTORICOS'!I31)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RESUMO'!I31</f>
        <v/>
      </c>
      <c r="N10" s="129">
        <f>MAX(0,M10-M9)</f>
        <v/>
      </c>
      <c r="O10" s="12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HISTORICOS'!J31)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RESUMO'!J31</f>
        <v/>
      </c>
      <c r="N11" s="129">
        <f>MAX(0,M11-M10)</f>
        <v/>
      </c>
      <c r="O11" s="12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HISTORICOS'!K31)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RESUMO'!K31</f>
        <v/>
      </c>
      <c r="N12" s="129">
        <f>MAX(0,M12-M11)</f>
        <v/>
      </c>
      <c r="O12" s="12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HISTORICOS'!L31)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PL'!I37</f>
        <v/>
      </c>
      <c r="L13" s="50">
        <f>C13/IF(B13&lt;='VALOR POR PL'!$P$5,IFERROR(INDEX('"INCC-FGV"'!$B$2:$B$800,MATCH(B13,'"INCC-FGV"'!$A$2:$A$800,0)),$K$2),$K$2)</f>
        <v/>
      </c>
      <c r="M13" s="128">
        <f>'CP RESUMO'!L31</f>
        <v/>
      </c>
      <c r="N13" s="129">
        <f>MAX(0,M13-M12)</f>
        <v/>
      </c>
      <c r="O13" s="12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HISTORICOS'!M31)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RESUMO'!$D$73:$BW$73,MATCH('VALOR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RESUMO'!M31</f>
        <v/>
      </c>
      <c r="N14" s="129">
        <f>MAX(0,M14-M13)</f>
        <v/>
      </c>
      <c r="O14" s="12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HISTORICOS'!N31)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RESUMO'!N31</f>
        <v/>
      </c>
      <c r="N15" s="129">
        <f>MAX(0,M15-M14)</f>
        <v/>
      </c>
      <c r="O15" s="12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HISTORICOS'!O31)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RESUMO'!O31</f>
        <v/>
      </c>
      <c r="N16" s="129">
        <f>MAX(0,M16-M15)</f>
        <v/>
      </c>
      <c r="O16" s="12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HISTORICOS'!P31)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RESUMO'!P31</f>
        <v/>
      </c>
      <c r="N17" s="129">
        <f>MAX(0,M17-M16)</f>
        <v/>
      </c>
      <c r="O17" s="12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HISTORICOS'!Q31)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RESUMO'!Q31</f>
        <v/>
      </c>
      <c r="N18" s="129">
        <f>MAX(0,M18-M17)</f>
        <v/>
      </c>
      <c r="O18" s="12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HISTORICOS'!R31)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RESUMO'!R31</f>
        <v/>
      </c>
      <c r="N19" s="129">
        <f>MAX(0,M19-M18)</f>
        <v/>
      </c>
      <c r="O19" s="12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HISTORICOS'!S31)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RESUMO'!S31</f>
        <v/>
      </c>
      <c r="N20" s="129">
        <f>MAX(0,M20-M19)</f>
        <v/>
      </c>
      <c r="O20" s="12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HISTORICOS'!T31)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RESUMO'!T31</f>
        <v/>
      </c>
      <c r="N21" s="129">
        <f>MAX(0,M21-M20)</f>
        <v/>
      </c>
      <c r="O21" s="12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HISTORICOS'!U31)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RESUMO'!U31</f>
        <v/>
      </c>
      <c r="N22" s="129">
        <f>MAX(0,M22-M21)</f>
        <v/>
      </c>
      <c r="O22" s="12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HISTORICOS'!V31)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RESUMO'!V31</f>
        <v/>
      </c>
      <c r="N23" s="129">
        <f>MAX(0,M23-M22)</f>
        <v/>
      </c>
      <c r="O23" s="12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HISTORICOS'!W31)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RESUMO'!W31</f>
        <v/>
      </c>
      <c r="N24" s="129">
        <f>MAX(0,M24-M23)</f>
        <v/>
      </c>
      <c r="O24" s="12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HISTORICOS'!X31)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RESUMO'!X31</f>
        <v/>
      </c>
      <c r="N25" s="129">
        <f>MAX(0,M25-M24)</f>
        <v/>
      </c>
      <c r="O25" s="12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HISTORICOS'!Y31)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RESUMO'!Y31</f>
        <v/>
      </c>
      <c r="N26" s="129">
        <f>MAX(0,M26-M25)</f>
        <v/>
      </c>
      <c r="O26" s="12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HISTORICOS'!Z31)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RESUMO'!Z31</f>
        <v/>
      </c>
      <c r="N27" s="129">
        <f>MAX(0,M27-M26)</f>
        <v/>
      </c>
      <c r="O27" s="12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HISTORICOS'!AA31)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RESUMO'!AA31</f>
        <v/>
      </c>
      <c r="N28" s="129">
        <f>MAX(0,M28-M27)</f>
        <v/>
      </c>
      <c r="O28" s="12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HISTORICOS'!AB31)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RESUMO'!AB31</f>
        <v/>
      </c>
      <c r="N29" s="129">
        <f>MAX(0,M29-M28)</f>
        <v/>
      </c>
      <c r="O29" s="12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HISTORICOS'!AC31)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RESUMO'!AC31</f>
        <v/>
      </c>
      <c r="N30" s="129">
        <f>MAX(0,M30-M29)</f>
        <v/>
      </c>
      <c r="O30" s="12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HISTORICOS'!AD31)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RESUMO'!AD31</f>
        <v/>
      </c>
      <c r="N31" s="129">
        <f>MAX(0,M31-M30)</f>
        <v/>
      </c>
      <c r="O31" s="12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HISTORICOS'!AE31)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RESUMO'!AE31</f>
        <v/>
      </c>
      <c r="N32" s="129">
        <f>MAX(0,M32-M31)</f>
        <v/>
      </c>
      <c r="O32" s="12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HISTORICOS'!AF31)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RESUMO'!AF31</f>
        <v/>
      </c>
      <c r="N33" s="129">
        <f>MAX(0,M33-M32)</f>
        <v/>
      </c>
      <c r="O33" s="12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HISTORICOS'!AG31)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RESUMO'!AG31</f>
        <v/>
      </c>
      <c r="N34" s="129">
        <f>MAX(0,M34-M33)</f>
        <v/>
      </c>
      <c r="O34" s="12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HISTORICOS'!AH31)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RESUMO'!AH31</f>
        <v/>
      </c>
      <c r="N35" s="129">
        <f>MAX(0,M35-M34)</f>
        <v/>
      </c>
      <c r="O35" s="12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HISTORICOS'!AI31)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RESUMO'!AI31</f>
        <v/>
      </c>
      <c r="N36" s="129">
        <f>MAX(0,M36-M35)</f>
        <v/>
      </c>
      <c r="O36" s="12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HISTORICOS'!AJ31)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RESUMO'!AJ31</f>
        <v/>
      </c>
      <c r="N37" s="129">
        <f>MAX(0,M37-M36)</f>
        <v/>
      </c>
      <c r="O37" s="12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HISTORICOS'!AK31)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RESUMO'!AK31</f>
        <v/>
      </c>
      <c r="N38" s="129">
        <f>MAX(0,M38-M37)</f>
        <v/>
      </c>
      <c r="O38" s="12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HISTORICOS'!AL31)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RESUMO'!AL31</f>
        <v/>
      </c>
      <c r="N39" s="129">
        <f>MAX(0,M39-M38)</f>
        <v/>
      </c>
      <c r="O39" s="12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HISTORICOS'!AM31)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RESUMO'!AM31</f>
        <v/>
      </c>
      <c r="N40" s="129">
        <f>MAX(0,M40-M39)</f>
        <v/>
      </c>
      <c r="O40" s="12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HISTORICOS'!AN31)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RESUMO'!AN31</f>
        <v/>
      </c>
      <c r="N41" s="129">
        <f>MAX(0,M41-M40)</f>
        <v/>
      </c>
      <c r="O41" s="12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HISTORICOS'!AO31)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RESUMO'!AO31</f>
        <v/>
      </c>
      <c r="N42" s="129">
        <f>MAX(0,M42-M41)</f>
        <v/>
      </c>
      <c r="O42" s="12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HISTORICOS'!AP31)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RESUMO'!AP31</f>
        <v/>
      </c>
      <c r="N43" s="129">
        <f>MAX(0,M43-M42)</f>
        <v/>
      </c>
      <c r="O43" s="12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HISTORICOS'!AQ31)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RESUMO'!AQ31</f>
        <v/>
      </c>
      <c r="N44" s="129">
        <f>MAX(0,M44-M43)</f>
        <v/>
      </c>
      <c r="O44" s="12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HISTORICOS'!AR31)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RESUMO'!AR31</f>
        <v/>
      </c>
      <c r="N45" s="129">
        <f>MAX(0,M45-M44)</f>
        <v/>
      </c>
      <c r="O45" s="12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HISTORICOS'!AS31)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RESUMO'!AS31</f>
        <v/>
      </c>
      <c r="N46" s="129">
        <f>MAX(0,M46-M45)</f>
        <v/>
      </c>
      <c r="O46" s="12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HISTORICOS'!AT31)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RESUMO'!AT31</f>
        <v/>
      </c>
      <c r="N47" s="129">
        <f>MAX(0,M47-M46)</f>
        <v/>
      </c>
      <c r="O47" s="12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HISTORICOS'!AU31)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RESUMO'!AU31</f>
        <v/>
      </c>
      <c r="N48" s="129">
        <f>MAX(0,M48-M47)</f>
        <v/>
      </c>
      <c r="O48" s="12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HISTORICOS'!AV31)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RESUMO'!AV31</f>
        <v/>
      </c>
      <c r="N49" s="129">
        <f>MAX(0,M49-M48)</f>
        <v/>
      </c>
      <c r="O49" s="12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HISTORICOS'!AW31)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RESUMO'!AW31</f>
        <v/>
      </c>
      <c r="N50" s="129">
        <f>MAX(0,M50-M49)</f>
        <v/>
      </c>
      <c r="O50" s="12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HISTORICOS'!AX31)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RESUMO'!AX31</f>
        <v/>
      </c>
      <c r="N51" s="129">
        <f>MAX(0,M51-M50)</f>
        <v/>
      </c>
      <c r="O51" s="12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HISTORICOS'!AY31)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RESUMO'!AY31</f>
        <v/>
      </c>
      <c r="N52" s="129">
        <f>MAX(0,M52-M51)</f>
        <v/>
      </c>
      <c r="O52" s="12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HISTORICOS'!AZ31)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RESUMO'!AZ31</f>
        <v/>
      </c>
      <c r="N53" s="129">
        <f>MAX(0,M53-M52)</f>
        <v/>
      </c>
      <c r="O53" s="12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HISTORICOS'!BA31)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RESUMO'!BA31</f>
        <v/>
      </c>
      <c r="N54" s="129">
        <f>MAX(0,M54-M53)</f>
        <v/>
      </c>
      <c r="O54" s="12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HISTORICOS'!BB31)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RESUMO'!BB31</f>
        <v/>
      </c>
      <c r="N55" s="129">
        <f>MAX(0,M55-M54)</f>
        <v/>
      </c>
      <c r="O55" s="12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HISTORICOS'!BC31)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RESUMO'!BC31</f>
        <v/>
      </c>
      <c r="N56" s="129">
        <f>MAX(0,M56-M55)</f>
        <v/>
      </c>
      <c r="O56" s="12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HISTORICOS'!BD31)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RESUMO'!BD31</f>
        <v/>
      </c>
      <c r="N57" s="129">
        <f>MAX(0,M57-M56)</f>
        <v/>
      </c>
      <c r="O57" s="12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HISTORICOS'!BE31)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RESUMO'!BE31</f>
        <v/>
      </c>
      <c r="N58" s="129">
        <f>MAX(0,M58-M57)</f>
        <v/>
      </c>
      <c r="O58" s="12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HISTORICOS'!BF31)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RESUMO'!BF31</f>
        <v/>
      </c>
      <c r="N59" s="129">
        <f>MAX(0,M59-M58)</f>
        <v/>
      </c>
      <c r="O59" s="12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HISTORICOS'!BG31)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RESUMO'!BG31</f>
        <v/>
      </c>
      <c r="N60" s="129">
        <f>MAX(0,M60-M59)</f>
        <v/>
      </c>
      <c r="O60" s="12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HISTORICOS'!BH31)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RESUMO'!BH31</f>
        <v/>
      </c>
      <c r="N61" s="129">
        <f>MAX(0,M61-M60)</f>
        <v/>
      </c>
      <c r="O61" s="12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HISTORICOS'!BI31)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RESUMO'!BI31</f>
        <v/>
      </c>
      <c r="N62" s="129">
        <f>MAX(0,M62-M61)</f>
        <v/>
      </c>
      <c r="O62" s="12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HISTORICOS'!BJ31)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RESUMO'!BJ31</f>
        <v/>
      </c>
      <c r="N63" s="129">
        <f>MAX(0,M63-M62)</f>
        <v/>
      </c>
      <c r="O63" s="12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HISTORICOS'!BK31)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RESUMO'!BK31</f>
        <v/>
      </c>
      <c r="N64" s="129">
        <f>MAX(0,M64-M63)</f>
        <v/>
      </c>
      <c r="O64" s="12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HISTORICOS'!BL31)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RESUMO'!BL31</f>
        <v/>
      </c>
      <c r="N65" s="129">
        <f>MAX(0,M65-M64)</f>
        <v/>
      </c>
      <c r="O65" s="12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HISTORICOS'!BM31)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RESUMO'!BM31</f>
        <v/>
      </c>
      <c r="N66" s="129">
        <f>MAX(0,M66-M65)</f>
        <v/>
      </c>
      <c r="O66" s="12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HISTORICOS'!BN31)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RESUMO'!BN31</f>
        <v/>
      </c>
      <c r="N67" s="129">
        <f>MAX(0,M67-M66)</f>
        <v/>
      </c>
      <c r="O67" s="12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HISTORICOS'!BO31)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RESUMO'!BO31</f>
        <v/>
      </c>
      <c r="N68" s="129">
        <f>MAX(0,M68-M67)</f>
        <v/>
      </c>
      <c r="O68" s="12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HISTORICOS'!BP31)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RESUMO'!BP31</f>
        <v/>
      </c>
      <c r="N69" s="129">
        <f>MAX(0,M69-M68)</f>
        <v/>
      </c>
      <c r="O69" s="12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HISTORICOS'!BQ31)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RESUMO'!BQ31</f>
        <v/>
      </c>
      <c r="N70" s="129">
        <f>MAX(0,M70-M69)</f>
        <v/>
      </c>
      <c r="O70" s="12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HISTORICOS'!BR31)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RESUMO'!BR31</f>
        <v/>
      </c>
      <c r="N71" s="129">
        <f>MAX(0,M71-M70)</f>
        <v/>
      </c>
      <c r="O71" s="12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HISTORICOS'!BS31)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RESUMO'!BS31</f>
        <v/>
      </c>
      <c r="N72" s="129">
        <f>MAX(0,M72-M71)</f>
        <v/>
      </c>
      <c r="O72" s="12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HISTORICOS'!BT31)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RESUMO'!BT31</f>
        <v/>
      </c>
      <c r="N73" s="129">
        <f>MAX(0,M73-M72)</f>
        <v/>
      </c>
      <c r="O73" s="12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HISTORICOS'!BU31)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RESUMO'!BU31</f>
        <v/>
      </c>
      <c r="N74" s="129">
        <f>MAX(0,M74-M73)</f>
        <v/>
      </c>
      <c r="O74" s="12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HISTORICOS'!BV31)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RESUMO'!BV31</f>
        <v/>
      </c>
      <c r="N75" s="129">
        <f>MAX(0,M75-M74)</f>
        <v/>
      </c>
      <c r="O75" s="12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HISTORICOS'!BW31)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RESUMO'!BW31</f>
        <v/>
      </c>
      <c r="N76" s="129">
        <f>MAX(0,M76-M75)</f>
        <v/>
      </c>
      <c r="O76" s="12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HISTORICOS'!D32)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PL'!F38</f>
        <v/>
      </c>
      <c r="K5" s="61">
        <f>'VALOR POR PL'!G38</f>
        <v/>
      </c>
      <c r="L5" s="61">
        <f>'DADOS HISTORICOS'!$BZ$32</f>
        <v/>
      </c>
      <c r="M5" s="128">
        <f>'CP RESUMO'!D32</f>
        <v/>
      </c>
      <c r="N5" s="129" t="n">
        <v>0</v>
      </c>
      <c r="O5" s="12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HISTORICOS'!E32)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PL'!H38</f>
        <v/>
      </c>
      <c r="L6" s="50">
        <f>C6/IF(B6&lt;='VALOR POR PL'!$P$5,IFERROR(INDEX('"INCC-FGV"'!$B$2:$B$800,MATCH(B6,'"INCC-FGV"'!$A$2:$A$800,0)),$K$2),$K$2)</f>
        <v/>
      </c>
      <c r="M6" s="128">
        <f>'CP RESUMO'!E32</f>
        <v/>
      </c>
      <c r="N6" s="129">
        <f>MAX(0,M6-M5)</f>
        <v/>
      </c>
      <c r="O6" s="12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HISTORICOS'!F32)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RESUMO'!F32</f>
        <v/>
      </c>
      <c r="N7" s="129">
        <f>MAX(0,M7-M6)</f>
        <v/>
      </c>
      <c r="O7" s="12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HISTORICOS'!G32)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RESUMO'!G32</f>
        <v/>
      </c>
      <c r="N8" s="129">
        <f>MAX(0,M8-M7)</f>
        <v/>
      </c>
      <c r="O8" s="12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HISTORICOS'!H32)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RESUMO'!H32</f>
        <v/>
      </c>
      <c r="N9" s="129">
        <f>MAX(0,M9-M8)</f>
        <v/>
      </c>
      <c r="O9" s="12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HISTORICOS'!I32)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RESUMO'!I32</f>
        <v/>
      </c>
      <c r="N10" s="129">
        <f>MAX(0,M10-M9)</f>
        <v/>
      </c>
      <c r="O10" s="12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HISTORICOS'!J32)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RESUMO'!J32</f>
        <v/>
      </c>
      <c r="N11" s="129">
        <f>MAX(0,M11-M10)</f>
        <v/>
      </c>
      <c r="O11" s="12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HISTORICOS'!K32)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RESUMO'!K32</f>
        <v/>
      </c>
      <c r="N12" s="129">
        <f>MAX(0,M12-M11)</f>
        <v/>
      </c>
      <c r="O12" s="12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HISTORICOS'!L32)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PL'!I38</f>
        <v/>
      </c>
      <c r="L13" s="50">
        <f>C13/IF(B13&lt;='VALOR POR PL'!$P$5,IFERROR(INDEX('"INCC-FGV"'!$B$2:$B$800,MATCH(B13,'"INCC-FGV"'!$A$2:$A$800,0)),$K$2),$K$2)</f>
        <v/>
      </c>
      <c r="M13" s="128">
        <f>'CP RESUMO'!L32</f>
        <v/>
      </c>
      <c r="N13" s="129">
        <f>MAX(0,M13-M12)</f>
        <v/>
      </c>
      <c r="O13" s="12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HISTORICOS'!M32)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RESUMO'!$D$74:$BW$74,MATCH('VALOR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RESUMO'!M32</f>
        <v/>
      </c>
      <c r="N14" s="129">
        <f>MAX(0,M14-M13)</f>
        <v/>
      </c>
      <c r="O14" s="12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HISTORICOS'!N32)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RESUMO'!N32</f>
        <v/>
      </c>
      <c r="N15" s="129">
        <f>MAX(0,M15-M14)</f>
        <v/>
      </c>
      <c r="O15" s="12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HISTORICOS'!O32)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RESUMO'!O32</f>
        <v/>
      </c>
      <c r="N16" s="129">
        <f>MAX(0,M16-M15)</f>
        <v/>
      </c>
      <c r="O16" s="12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HISTORICOS'!P32)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RESUMO'!P32</f>
        <v/>
      </c>
      <c r="N17" s="129">
        <f>MAX(0,M17-M16)</f>
        <v/>
      </c>
      <c r="O17" s="12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HISTORICOS'!Q32)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RESUMO'!Q32</f>
        <v/>
      </c>
      <c r="N18" s="129">
        <f>MAX(0,M18-M17)</f>
        <v/>
      </c>
      <c r="O18" s="12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HISTORICOS'!R32)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RESUMO'!R32</f>
        <v/>
      </c>
      <c r="N19" s="129">
        <f>MAX(0,M19-M18)</f>
        <v/>
      </c>
      <c r="O19" s="12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HISTORICOS'!S32)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RESUMO'!S32</f>
        <v/>
      </c>
      <c r="N20" s="129">
        <f>MAX(0,M20-M19)</f>
        <v/>
      </c>
      <c r="O20" s="12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HISTORICOS'!T32)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RESUMO'!T32</f>
        <v/>
      </c>
      <c r="N21" s="129">
        <f>MAX(0,M21-M20)</f>
        <v/>
      </c>
      <c r="O21" s="12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HISTORICOS'!U32)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RESUMO'!U32</f>
        <v/>
      </c>
      <c r="N22" s="129">
        <f>MAX(0,M22-M21)</f>
        <v/>
      </c>
      <c r="O22" s="12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HISTORICOS'!V32)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RESUMO'!V32</f>
        <v/>
      </c>
      <c r="N23" s="129">
        <f>MAX(0,M23-M22)</f>
        <v/>
      </c>
      <c r="O23" s="12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HISTORICOS'!W32)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RESUMO'!W32</f>
        <v/>
      </c>
      <c r="N24" s="129">
        <f>MAX(0,M24-M23)</f>
        <v/>
      </c>
      <c r="O24" s="12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HISTORICOS'!X32)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RESUMO'!X32</f>
        <v/>
      </c>
      <c r="N25" s="129">
        <f>MAX(0,M25-M24)</f>
        <v/>
      </c>
      <c r="O25" s="12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HISTORICOS'!Y32)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RESUMO'!Y32</f>
        <v/>
      </c>
      <c r="N26" s="129">
        <f>MAX(0,M26-M25)</f>
        <v/>
      </c>
      <c r="O26" s="12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HISTORICOS'!Z32)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RESUMO'!Z32</f>
        <v/>
      </c>
      <c r="N27" s="129">
        <f>MAX(0,M27-M26)</f>
        <v/>
      </c>
      <c r="O27" s="12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HISTORICOS'!AA32)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RESUMO'!AA32</f>
        <v/>
      </c>
      <c r="N28" s="129">
        <f>MAX(0,M28-M27)</f>
        <v/>
      </c>
      <c r="O28" s="12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HISTORICOS'!AB32)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RESUMO'!AB32</f>
        <v/>
      </c>
      <c r="N29" s="129">
        <f>MAX(0,M29-M28)</f>
        <v/>
      </c>
      <c r="O29" s="12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HISTORICOS'!AC32)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RESUMO'!AC32</f>
        <v/>
      </c>
      <c r="N30" s="129">
        <f>MAX(0,M30-M29)</f>
        <v/>
      </c>
      <c r="O30" s="12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HISTORICOS'!AD32)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RESUMO'!AD32</f>
        <v/>
      </c>
      <c r="N31" s="129">
        <f>MAX(0,M31-M30)</f>
        <v/>
      </c>
      <c r="O31" s="12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HISTORICOS'!AE32)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RESUMO'!AE32</f>
        <v/>
      </c>
      <c r="N32" s="129">
        <f>MAX(0,M32-M31)</f>
        <v/>
      </c>
      <c r="O32" s="12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HISTORICOS'!AF32)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RESUMO'!AF32</f>
        <v/>
      </c>
      <c r="N33" s="129">
        <f>MAX(0,M33-M32)</f>
        <v/>
      </c>
      <c r="O33" s="12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HISTORICOS'!AG32)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RESUMO'!AG32</f>
        <v/>
      </c>
      <c r="N34" s="129">
        <f>MAX(0,M34-M33)</f>
        <v/>
      </c>
      <c r="O34" s="12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HISTORICOS'!AH32)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RESUMO'!AH32</f>
        <v/>
      </c>
      <c r="N35" s="129">
        <f>MAX(0,M35-M34)</f>
        <v/>
      </c>
      <c r="O35" s="12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HISTORICOS'!AI32)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RESUMO'!AI32</f>
        <v/>
      </c>
      <c r="N36" s="129">
        <f>MAX(0,M36-M35)</f>
        <v/>
      </c>
      <c r="O36" s="12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HISTORICOS'!AJ32)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RESUMO'!AJ32</f>
        <v/>
      </c>
      <c r="N37" s="129">
        <f>MAX(0,M37-M36)</f>
        <v/>
      </c>
      <c r="O37" s="12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HISTORICOS'!AK32)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RESUMO'!AK32</f>
        <v/>
      </c>
      <c r="N38" s="129">
        <f>MAX(0,M38-M37)</f>
        <v/>
      </c>
      <c r="O38" s="12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HISTORICOS'!AL32)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RESUMO'!AL32</f>
        <v/>
      </c>
      <c r="N39" s="129">
        <f>MAX(0,M39-M38)</f>
        <v/>
      </c>
      <c r="O39" s="12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HISTORICOS'!AM32)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RESUMO'!AM32</f>
        <v/>
      </c>
      <c r="N40" s="129">
        <f>MAX(0,M40-M39)</f>
        <v/>
      </c>
      <c r="O40" s="12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HISTORICOS'!AN32)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RESUMO'!AN32</f>
        <v/>
      </c>
      <c r="N41" s="129">
        <f>MAX(0,M41-M40)</f>
        <v/>
      </c>
      <c r="O41" s="12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HISTORICOS'!AO32)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RESUMO'!AO32</f>
        <v/>
      </c>
      <c r="N42" s="129">
        <f>MAX(0,M42-M41)</f>
        <v/>
      </c>
      <c r="O42" s="12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HISTORICOS'!AP32)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RESUMO'!AP32</f>
        <v/>
      </c>
      <c r="N43" s="129">
        <f>MAX(0,M43-M42)</f>
        <v/>
      </c>
      <c r="O43" s="12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HISTORICOS'!AQ32)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RESUMO'!AQ32</f>
        <v/>
      </c>
      <c r="N44" s="129">
        <f>MAX(0,M44-M43)</f>
        <v/>
      </c>
      <c r="O44" s="12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HISTORICOS'!AR32)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RESUMO'!AR32</f>
        <v/>
      </c>
      <c r="N45" s="129">
        <f>MAX(0,M45-M44)</f>
        <v/>
      </c>
      <c r="O45" s="12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HISTORICOS'!AS32)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RESUMO'!AS32</f>
        <v/>
      </c>
      <c r="N46" s="129">
        <f>MAX(0,M46-M45)</f>
        <v/>
      </c>
      <c r="O46" s="12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HISTORICOS'!AT32)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RESUMO'!AT32</f>
        <v/>
      </c>
      <c r="N47" s="129">
        <f>MAX(0,M47-M46)</f>
        <v/>
      </c>
      <c r="O47" s="12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HISTORICOS'!AU32)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RESUMO'!AU32</f>
        <v/>
      </c>
      <c r="N48" s="129">
        <f>MAX(0,M48-M47)</f>
        <v/>
      </c>
      <c r="O48" s="12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HISTORICOS'!AV32)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RESUMO'!AV32</f>
        <v/>
      </c>
      <c r="N49" s="129">
        <f>MAX(0,M49-M48)</f>
        <v/>
      </c>
      <c r="O49" s="12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HISTORICOS'!AW32)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RESUMO'!AW32</f>
        <v/>
      </c>
      <c r="N50" s="129">
        <f>MAX(0,M50-M49)</f>
        <v/>
      </c>
      <c r="O50" s="12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HISTORICOS'!AX32)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RESUMO'!AX32</f>
        <v/>
      </c>
      <c r="N51" s="129">
        <f>MAX(0,M51-M50)</f>
        <v/>
      </c>
      <c r="O51" s="12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HISTORICOS'!AY32)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RESUMO'!AY32</f>
        <v/>
      </c>
      <c r="N52" s="129">
        <f>MAX(0,M52-M51)</f>
        <v/>
      </c>
      <c r="O52" s="12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HISTORICOS'!AZ32)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RESUMO'!AZ32</f>
        <v/>
      </c>
      <c r="N53" s="129">
        <f>MAX(0,M53-M52)</f>
        <v/>
      </c>
      <c r="O53" s="12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HISTORICOS'!BA32)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RESUMO'!BA32</f>
        <v/>
      </c>
      <c r="N54" s="129">
        <f>MAX(0,M54-M53)</f>
        <v/>
      </c>
      <c r="O54" s="12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HISTORICOS'!BB32)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RESUMO'!BB32</f>
        <v/>
      </c>
      <c r="N55" s="129">
        <f>MAX(0,M55-M54)</f>
        <v/>
      </c>
      <c r="O55" s="12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HISTORICOS'!BC32)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RESUMO'!BC32</f>
        <v/>
      </c>
      <c r="N56" s="129">
        <f>MAX(0,M56-M55)</f>
        <v/>
      </c>
      <c r="O56" s="12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HISTORICOS'!BD32)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RESUMO'!BD32</f>
        <v/>
      </c>
      <c r="N57" s="129">
        <f>MAX(0,M57-M56)</f>
        <v/>
      </c>
      <c r="O57" s="12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HISTORICOS'!BE32)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RESUMO'!BE32</f>
        <v/>
      </c>
      <c r="N58" s="129">
        <f>MAX(0,M58-M57)</f>
        <v/>
      </c>
      <c r="O58" s="12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HISTORICOS'!BF32)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RESUMO'!BF32</f>
        <v/>
      </c>
      <c r="N59" s="129">
        <f>MAX(0,M59-M58)</f>
        <v/>
      </c>
      <c r="O59" s="12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HISTORICOS'!BG32)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RESUMO'!BG32</f>
        <v/>
      </c>
      <c r="N60" s="129">
        <f>MAX(0,M60-M59)</f>
        <v/>
      </c>
      <c r="O60" s="12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HISTORICOS'!BH32)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RESUMO'!BH32</f>
        <v/>
      </c>
      <c r="N61" s="129">
        <f>MAX(0,M61-M60)</f>
        <v/>
      </c>
      <c r="O61" s="12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HISTORICOS'!BI32)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RESUMO'!BI32</f>
        <v/>
      </c>
      <c r="N62" s="129">
        <f>MAX(0,M62-M61)</f>
        <v/>
      </c>
      <c r="O62" s="12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HISTORICOS'!BJ32)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RESUMO'!BJ32</f>
        <v/>
      </c>
      <c r="N63" s="129">
        <f>MAX(0,M63-M62)</f>
        <v/>
      </c>
      <c r="O63" s="12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HISTORICOS'!BK32)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RESUMO'!BK32</f>
        <v/>
      </c>
      <c r="N64" s="129">
        <f>MAX(0,M64-M63)</f>
        <v/>
      </c>
      <c r="O64" s="12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HISTORICOS'!BL32)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RESUMO'!BL32</f>
        <v/>
      </c>
      <c r="N65" s="129">
        <f>MAX(0,M65-M64)</f>
        <v/>
      </c>
      <c r="O65" s="12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HISTORICOS'!BM32)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RESUMO'!BM32</f>
        <v/>
      </c>
      <c r="N66" s="129">
        <f>MAX(0,M66-M65)</f>
        <v/>
      </c>
      <c r="O66" s="12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HISTORICOS'!BN32)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RESUMO'!BN32</f>
        <v/>
      </c>
      <c r="N67" s="129">
        <f>MAX(0,M67-M66)</f>
        <v/>
      </c>
      <c r="O67" s="12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HISTORICOS'!BO32)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RESUMO'!BO32</f>
        <v/>
      </c>
      <c r="N68" s="129">
        <f>MAX(0,M68-M67)</f>
        <v/>
      </c>
      <c r="O68" s="12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HISTORICOS'!BP32)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RESUMO'!BP32</f>
        <v/>
      </c>
      <c r="N69" s="129">
        <f>MAX(0,M69-M68)</f>
        <v/>
      </c>
      <c r="O69" s="12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HISTORICOS'!BQ32)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RESUMO'!BQ32</f>
        <v/>
      </c>
      <c r="N70" s="129">
        <f>MAX(0,M70-M69)</f>
        <v/>
      </c>
      <c r="O70" s="12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HISTORICOS'!BR32)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RESUMO'!BR32</f>
        <v/>
      </c>
      <c r="N71" s="129">
        <f>MAX(0,M71-M70)</f>
        <v/>
      </c>
      <c r="O71" s="12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HISTORICOS'!BS32)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RESUMO'!BS32</f>
        <v/>
      </c>
      <c r="N72" s="129">
        <f>MAX(0,M72-M71)</f>
        <v/>
      </c>
      <c r="O72" s="12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HISTORICOS'!BT32)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RESUMO'!BT32</f>
        <v/>
      </c>
      <c r="N73" s="129">
        <f>MAX(0,M73-M72)</f>
        <v/>
      </c>
      <c r="O73" s="12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HISTORICOS'!BU32)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RESUMO'!BU32</f>
        <v/>
      </c>
      <c r="N74" s="129">
        <f>MAX(0,M74-M73)</f>
        <v/>
      </c>
      <c r="O74" s="12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HISTORICOS'!BV32)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RESUMO'!BV32</f>
        <v/>
      </c>
      <c r="N75" s="129">
        <f>MAX(0,M75-M74)</f>
        <v/>
      </c>
      <c r="O75" s="12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HISTORICOS'!BW32)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RESUMO'!BW32</f>
        <v/>
      </c>
      <c r="N76" s="129">
        <f>MAX(0,M76-M75)</f>
        <v/>
      </c>
      <c r="O76" s="12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HISTORICOS'!D33)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PL'!F39</f>
        <v/>
      </c>
      <c r="K5" s="61">
        <f>'VALOR POR PL'!G39</f>
        <v/>
      </c>
      <c r="L5" s="61">
        <f>'DADOS HISTORICOS'!$BZ$33</f>
        <v/>
      </c>
      <c r="M5" s="128">
        <f>'CP RESUMO'!D33</f>
        <v/>
      </c>
      <c r="N5" s="129" t="n">
        <v>0</v>
      </c>
      <c r="O5" s="12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HISTORICOS'!E33)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PL'!H39</f>
        <v/>
      </c>
      <c r="L6" s="50">
        <f>C6/IF(B6&lt;='VALOR POR PL'!$P$5,IFERROR(INDEX('"INCC-FGV"'!$B$2:$B$800,MATCH(B6,'"INCC-FGV"'!$A$2:$A$800,0)),$K$2),$K$2)</f>
        <v/>
      </c>
      <c r="M6" s="128">
        <f>'CP RESUMO'!E33</f>
        <v/>
      </c>
      <c r="N6" s="129">
        <f>MAX(0,M6-M5)</f>
        <v/>
      </c>
      <c r="O6" s="12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HISTORICOS'!F33)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RESUMO'!F33</f>
        <v/>
      </c>
      <c r="N7" s="129">
        <f>MAX(0,M7-M6)</f>
        <v/>
      </c>
      <c r="O7" s="12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HISTORICOS'!G33)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RESUMO'!G33</f>
        <v/>
      </c>
      <c r="N8" s="129">
        <f>MAX(0,M8-M7)</f>
        <v/>
      </c>
      <c r="O8" s="12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HISTORICOS'!H33)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RESUMO'!H33</f>
        <v/>
      </c>
      <c r="N9" s="129">
        <f>MAX(0,M9-M8)</f>
        <v/>
      </c>
      <c r="O9" s="12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HISTORICOS'!I33)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RESUMO'!I33</f>
        <v/>
      </c>
      <c r="N10" s="129">
        <f>MAX(0,M10-M9)</f>
        <v/>
      </c>
      <c r="O10" s="12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HISTORICOS'!J33)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RESUMO'!J33</f>
        <v/>
      </c>
      <c r="N11" s="129">
        <f>MAX(0,M11-M10)</f>
        <v/>
      </c>
      <c r="O11" s="12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HISTORICOS'!K33)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RESUMO'!K33</f>
        <v/>
      </c>
      <c r="N12" s="129">
        <f>MAX(0,M12-M11)</f>
        <v/>
      </c>
      <c r="O12" s="12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HISTORICOS'!L33)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PL'!I39</f>
        <v/>
      </c>
      <c r="L13" s="50">
        <f>C13/IF(B13&lt;='VALOR POR PL'!$P$5,IFERROR(INDEX('"INCC-FGV"'!$B$2:$B$800,MATCH(B13,'"INCC-FGV"'!$A$2:$A$800,0)),$K$2),$K$2)</f>
        <v/>
      </c>
      <c r="M13" s="128">
        <f>'CP RESUMO'!L33</f>
        <v/>
      </c>
      <c r="N13" s="129">
        <f>MAX(0,M13-M12)</f>
        <v/>
      </c>
      <c r="O13" s="12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HISTORICOS'!M33)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RESUMO'!$D$75:$BW$75,MATCH('VALOR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RESUMO'!M33</f>
        <v/>
      </c>
      <c r="N14" s="129">
        <f>MAX(0,M14-M13)</f>
        <v/>
      </c>
      <c r="O14" s="12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HISTORICOS'!N33)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RESUMO'!N33</f>
        <v/>
      </c>
      <c r="N15" s="129">
        <f>MAX(0,M15-M14)</f>
        <v/>
      </c>
      <c r="O15" s="12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HISTORICOS'!O33)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RESUMO'!O33</f>
        <v/>
      </c>
      <c r="N16" s="129">
        <f>MAX(0,M16-M15)</f>
        <v/>
      </c>
      <c r="O16" s="12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HISTORICOS'!P33)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RESUMO'!P33</f>
        <v/>
      </c>
      <c r="N17" s="129">
        <f>MAX(0,M17-M16)</f>
        <v/>
      </c>
      <c r="O17" s="12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HISTORICOS'!Q33)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RESUMO'!Q33</f>
        <v/>
      </c>
      <c r="N18" s="129">
        <f>MAX(0,M18-M17)</f>
        <v/>
      </c>
      <c r="O18" s="12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HISTORICOS'!R33)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RESUMO'!R33</f>
        <v/>
      </c>
      <c r="N19" s="129">
        <f>MAX(0,M19-M18)</f>
        <v/>
      </c>
      <c r="O19" s="12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HISTORICOS'!S33)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RESUMO'!S33</f>
        <v/>
      </c>
      <c r="N20" s="129">
        <f>MAX(0,M20-M19)</f>
        <v/>
      </c>
      <c r="O20" s="12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HISTORICOS'!T33)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RESUMO'!T33</f>
        <v/>
      </c>
      <c r="N21" s="129">
        <f>MAX(0,M21-M20)</f>
        <v/>
      </c>
      <c r="O21" s="12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HISTORICOS'!U33)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RESUMO'!U33</f>
        <v/>
      </c>
      <c r="N22" s="129">
        <f>MAX(0,M22-M21)</f>
        <v/>
      </c>
      <c r="O22" s="12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HISTORICOS'!V33)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RESUMO'!V33</f>
        <v/>
      </c>
      <c r="N23" s="129">
        <f>MAX(0,M23-M22)</f>
        <v/>
      </c>
      <c r="O23" s="12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HISTORICOS'!W33)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RESUMO'!W33</f>
        <v/>
      </c>
      <c r="N24" s="129">
        <f>MAX(0,M24-M23)</f>
        <v/>
      </c>
      <c r="O24" s="12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HISTORICOS'!X33)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RESUMO'!X33</f>
        <v/>
      </c>
      <c r="N25" s="129">
        <f>MAX(0,M25-M24)</f>
        <v/>
      </c>
      <c r="O25" s="12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HISTORICOS'!Y33)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RESUMO'!Y33</f>
        <v/>
      </c>
      <c r="N26" s="129">
        <f>MAX(0,M26-M25)</f>
        <v/>
      </c>
      <c r="O26" s="12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HISTORICOS'!Z33)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RESUMO'!Z33</f>
        <v/>
      </c>
      <c r="N27" s="129">
        <f>MAX(0,M27-M26)</f>
        <v/>
      </c>
      <c r="O27" s="12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HISTORICOS'!AA33)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RESUMO'!AA33</f>
        <v/>
      </c>
      <c r="N28" s="129">
        <f>MAX(0,M28-M27)</f>
        <v/>
      </c>
      <c r="O28" s="12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HISTORICOS'!AB33)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RESUMO'!AB33</f>
        <v/>
      </c>
      <c r="N29" s="129">
        <f>MAX(0,M29-M28)</f>
        <v/>
      </c>
      <c r="O29" s="12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HISTORICOS'!AC33)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RESUMO'!AC33</f>
        <v/>
      </c>
      <c r="N30" s="129">
        <f>MAX(0,M30-M29)</f>
        <v/>
      </c>
      <c r="O30" s="12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HISTORICOS'!AD33)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RESUMO'!AD33</f>
        <v/>
      </c>
      <c r="N31" s="129">
        <f>MAX(0,M31-M30)</f>
        <v/>
      </c>
      <c r="O31" s="12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HISTORICOS'!AE33)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RESUMO'!AE33</f>
        <v/>
      </c>
      <c r="N32" s="129">
        <f>MAX(0,M32-M31)</f>
        <v/>
      </c>
      <c r="O32" s="12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HISTORICOS'!AF33)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RESUMO'!AF33</f>
        <v/>
      </c>
      <c r="N33" s="129">
        <f>MAX(0,M33-M32)</f>
        <v/>
      </c>
      <c r="O33" s="12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HISTORICOS'!AG33)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RESUMO'!AG33</f>
        <v/>
      </c>
      <c r="N34" s="129">
        <f>MAX(0,M34-M33)</f>
        <v/>
      </c>
      <c r="O34" s="12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HISTORICOS'!AH33)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RESUMO'!AH33</f>
        <v/>
      </c>
      <c r="N35" s="129">
        <f>MAX(0,M35-M34)</f>
        <v/>
      </c>
      <c r="O35" s="12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HISTORICOS'!AI33)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RESUMO'!AI33</f>
        <v/>
      </c>
      <c r="N36" s="129">
        <f>MAX(0,M36-M35)</f>
        <v/>
      </c>
      <c r="O36" s="12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HISTORICOS'!AJ33)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RESUMO'!AJ33</f>
        <v/>
      </c>
      <c r="N37" s="129">
        <f>MAX(0,M37-M36)</f>
        <v/>
      </c>
      <c r="O37" s="12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HISTORICOS'!AK33)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RESUMO'!AK33</f>
        <v/>
      </c>
      <c r="N38" s="129">
        <f>MAX(0,M38-M37)</f>
        <v/>
      </c>
      <c r="O38" s="12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HISTORICOS'!AL33)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RESUMO'!AL33</f>
        <v/>
      </c>
      <c r="N39" s="129">
        <f>MAX(0,M39-M38)</f>
        <v/>
      </c>
      <c r="O39" s="12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HISTORICOS'!AM33)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RESUMO'!AM33</f>
        <v/>
      </c>
      <c r="N40" s="129">
        <f>MAX(0,M40-M39)</f>
        <v/>
      </c>
      <c r="O40" s="12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HISTORICOS'!AN33)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RESUMO'!AN33</f>
        <v/>
      </c>
      <c r="N41" s="129">
        <f>MAX(0,M41-M40)</f>
        <v/>
      </c>
      <c r="O41" s="12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HISTORICOS'!AO33)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RESUMO'!AO33</f>
        <v/>
      </c>
      <c r="N42" s="129">
        <f>MAX(0,M42-M41)</f>
        <v/>
      </c>
      <c r="O42" s="12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HISTORICOS'!AP33)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RESUMO'!AP33</f>
        <v/>
      </c>
      <c r="N43" s="129">
        <f>MAX(0,M43-M42)</f>
        <v/>
      </c>
      <c r="O43" s="12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HISTORICOS'!AQ33)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RESUMO'!AQ33</f>
        <v/>
      </c>
      <c r="N44" s="129">
        <f>MAX(0,M44-M43)</f>
        <v/>
      </c>
      <c r="O44" s="12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HISTORICOS'!AR33)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RESUMO'!AR33</f>
        <v/>
      </c>
      <c r="N45" s="129">
        <f>MAX(0,M45-M44)</f>
        <v/>
      </c>
      <c r="O45" s="12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HISTORICOS'!AS33)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RESUMO'!AS33</f>
        <v/>
      </c>
      <c r="N46" s="129">
        <f>MAX(0,M46-M45)</f>
        <v/>
      </c>
      <c r="O46" s="12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HISTORICOS'!AT33)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RESUMO'!AT33</f>
        <v/>
      </c>
      <c r="N47" s="129">
        <f>MAX(0,M47-M46)</f>
        <v/>
      </c>
      <c r="O47" s="12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HISTORICOS'!AU33)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RESUMO'!AU33</f>
        <v/>
      </c>
      <c r="N48" s="129">
        <f>MAX(0,M48-M47)</f>
        <v/>
      </c>
      <c r="O48" s="12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HISTORICOS'!AV33)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RESUMO'!AV33</f>
        <v/>
      </c>
      <c r="N49" s="129">
        <f>MAX(0,M49-M48)</f>
        <v/>
      </c>
      <c r="O49" s="12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HISTORICOS'!AW33)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RESUMO'!AW33</f>
        <v/>
      </c>
      <c r="N50" s="129">
        <f>MAX(0,M50-M49)</f>
        <v/>
      </c>
      <c r="O50" s="12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HISTORICOS'!AX33)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RESUMO'!AX33</f>
        <v/>
      </c>
      <c r="N51" s="129">
        <f>MAX(0,M51-M50)</f>
        <v/>
      </c>
      <c r="O51" s="12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HISTORICOS'!AY33)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RESUMO'!AY33</f>
        <v/>
      </c>
      <c r="N52" s="129">
        <f>MAX(0,M52-M51)</f>
        <v/>
      </c>
      <c r="O52" s="12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HISTORICOS'!AZ33)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RESUMO'!AZ33</f>
        <v/>
      </c>
      <c r="N53" s="129">
        <f>MAX(0,M53-M52)</f>
        <v/>
      </c>
      <c r="O53" s="12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HISTORICOS'!BA33)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RESUMO'!BA33</f>
        <v/>
      </c>
      <c r="N54" s="129">
        <f>MAX(0,M54-M53)</f>
        <v/>
      </c>
      <c r="O54" s="12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HISTORICOS'!BB33)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RESUMO'!BB33</f>
        <v/>
      </c>
      <c r="N55" s="129">
        <f>MAX(0,M55-M54)</f>
        <v/>
      </c>
      <c r="O55" s="12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HISTORICOS'!BC33)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RESUMO'!BC33</f>
        <v/>
      </c>
      <c r="N56" s="129">
        <f>MAX(0,M56-M55)</f>
        <v/>
      </c>
      <c r="O56" s="12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HISTORICOS'!BD33)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RESUMO'!BD33</f>
        <v/>
      </c>
      <c r="N57" s="129">
        <f>MAX(0,M57-M56)</f>
        <v/>
      </c>
      <c r="O57" s="12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HISTORICOS'!BE33)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RESUMO'!BE33</f>
        <v/>
      </c>
      <c r="N58" s="129">
        <f>MAX(0,M58-M57)</f>
        <v/>
      </c>
      <c r="O58" s="12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HISTORICOS'!BF33)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RESUMO'!BF33</f>
        <v/>
      </c>
      <c r="N59" s="129">
        <f>MAX(0,M59-M58)</f>
        <v/>
      </c>
      <c r="O59" s="12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HISTORICOS'!BG33)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RESUMO'!BG33</f>
        <v/>
      </c>
      <c r="N60" s="129">
        <f>MAX(0,M60-M59)</f>
        <v/>
      </c>
      <c r="O60" s="12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HISTORICOS'!BH33)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RESUMO'!BH33</f>
        <v/>
      </c>
      <c r="N61" s="129">
        <f>MAX(0,M61-M60)</f>
        <v/>
      </c>
      <c r="O61" s="12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HISTORICOS'!BI33)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RESUMO'!BI33</f>
        <v/>
      </c>
      <c r="N62" s="129">
        <f>MAX(0,M62-M61)</f>
        <v/>
      </c>
      <c r="O62" s="12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HISTORICOS'!BJ33)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RESUMO'!BJ33</f>
        <v/>
      </c>
      <c r="N63" s="129">
        <f>MAX(0,M63-M62)</f>
        <v/>
      </c>
      <c r="O63" s="12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HISTORICOS'!BK33)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RESUMO'!BK33</f>
        <v/>
      </c>
      <c r="N64" s="129">
        <f>MAX(0,M64-M63)</f>
        <v/>
      </c>
      <c r="O64" s="12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HISTORICOS'!BL33)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RESUMO'!BL33</f>
        <v/>
      </c>
      <c r="N65" s="129">
        <f>MAX(0,M65-M64)</f>
        <v/>
      </c>
      <c r="O65" s="12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HISTORICOS'!BM33)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RESUMO'!BM33</f>
        <v/>
      </c>
      <c r="N66" s="129">
        <f>MAX(0,M66-M65)</f>
        <v/>
      </c>
      <c r="O66" s="12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HISTORICOS'!BN33)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RESUMO'!BN33</f>
        <v/>
      </c>
      <c r="N67" s="129">
        <f>MAX(0,M67-M66)</f>
        <v/>
      </c>
      <c r="O67" s="12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HISTORICOS'!BO33)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RESUMO'!BO33</f>
        <v/>
      </c>
      <c r="N68" s="129">
        <f>MAX(0,M68-M67)</f>
        <v/>
      </c>
      <c r="O68" s="12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HISTORICOS'!BP33)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RESUMO'!BP33</f>
        <v/>
      </c>
      <c r="N69" s="129">
        <f>MAX(0,M69-M68)</f>
        <v/>
      </c>
      <c r="O69" s="12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HISTORICOS'!BQ33)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RESUMO'!BQ33</f>
        <v/>
      </c>
      <c r="N70" s="129">
        <f>MAX(0,M70-M69)</f>
        <v/>
      </c>
      <c r="O70" s="12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HISTORICOS'!BR33)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RESUMO'!BR33</f>
        <v/>
      </c>
      <c r="N71" s="129">
        <f>MAX(0,M71-M70)</f>
        <v/>
      </c>
      <c r="O71" s="12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HISTORICOS'!BS33)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RESUMO'!BS33</f>
        <v/>
      </c>
      <c r="N72" s="129">
        <f>MAX(0,M72-M71)</f>
        <v/>
      </c>
      <c r="O72" s="12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HISTORICOS'!BT33)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RESUMO'!BT33</f>
        <v/>
      </c>
      <c r="N73" s="129">
        <f>MAX(0,M73-M72)</f>
        <v/>
      </c>
      <c r="O73" s="12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HISTORICOS'!BU33)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RESUMO'!BU33</f>
        <v/>
      </c>
      <c r="N74" s="129">
        <f>MAX(0,M74-M73)</f>
        <v/>
      </c>
      <c r="O74" s="12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HISTORICOS'!BV33)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RESUMO'!BV33</f>
        <v/>
      </c>
      <c r="N75" s="129">
        <f>MAX(0,M75-M74)</f>
        <v/>
      </c>
      <c r="O75" s="12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HISTORICOS'!BW33)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RESUMO'!BW33</f>
        <v/>
      </c>
      <c r="N76" s="129">
        <f>MAX(0,M76-M75)</f>
        <v/>
      </c>
      <c r="O76" s="12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HISTORICOS'!D34)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PL'!F40</f>
        <v/>
      </c>
      <c r="K5" s="61">
        <f>'VALOR POR PL'!G40</f>
        <v/>
      </c>
      <c r="L5" s="61">
        <f>'DADOS HISTORICOS'!$BZ$34</f>
        <v/>
      </c>
      <c r="M5" s="128">
        <f>'CP RESUMO'!D34</f>
        <v/>
      </c>
      <c r="N5" s="129" t="n">
        <v>0</v>
      </c>
      <c r="O5" s="12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HISTORICOS'!E34)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PL'!H40</f>
        <v/>
      </c>
      <c r="L6" s="50">
        <f>C6/IF(B6&lt;='VALOR POR PL'!$P$5,IFERROR(INDEX('"INCC-FGV"'!$B$2:$B$800,MATCH(B6,'"INCC-FGV"'!$A$2:$A$800,0)),$K$2),$K$2)</f>
        <v/>
      </c>
      <c r="M6" s="128">
        <f>'CP RESUMO'!E34</f>
        <v/>
      </c>
      <c r="N6" s="129">
        <f>MAX(0,M6-M5)</f>
        <v/>
      </c>
      <c r="O6" s="12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HISTORICOS'!F34)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RESUMO'!F34</f>
        <v/>
      </c>
      <c r="N7" s="129">
        <f>MAX(0,M7-M6)</f>
        <v/>
      </c>
      <c r="O7" s="12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HISTORICOS'!G34)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RESUMO'!G34</f>
        <v/>
      </c>
      <c r="N8" s="129">
        <f>MAX(0,M8-M7)</f>
        <v/>
      </c>
      <c r="O8" s="12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HISTORICOS'!H34)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RESUMO'!H34</f>
        <v/>
      </c>
      <c r="N9" s="129">
        <f>MAX(0,M9-M8)</f>
        <v/>
      </c>
      <c r="O9" s="12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HISTORICOS'!I34)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RESUMO'!I34</f>
        <v/>
      </c>
      <c r="N10" s="129">
        <f>MAX(0,M10-M9)</f>
        <v/>
      </c>
      <c r="O10" s="12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HISTORICOS'!J34)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RESUMO'!J34</f>
        <v/>
      </c>
      <c r="N11" s="129">
        <f>MAX(0,M11-M10)</f>
        <v/>
      </c>
      <c r="O11" s="12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HISTORICOS'!K34)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RESUMO'!K34</f>
        <v/>
      </c>
      <c r="N12" s="129">
        <f>MAX(0,M12-M11)</f>
        <v/>
      </c>
      <c r="O12" s="12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HISTORICOS'!L34)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PL'!I40</f>
        <v/>
      </c>
      <c r="L13" s="50">
        <f>C13/IF(B13&lt;='VALOR POR PL'!$P$5,IFERROR(INDEX('"INCC-FGV"'!$B$2:$B$800,MATCH(B13,'"INCC-FGV"'!$A$2:$A$800,0)),$K$2),$K$2)</f>
        <v/>
      </c>
      <c r="M13" s="128">
        <f>'CP RESUMO'!L34</f>
        <v/>
      </c>
      <c r="N13" s="129">
        <f>MAX(0,M13-M12)</f>
        <v/>
      </c>
      <c r="O13" s="12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HISTORICOS'!M34)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RESUMO'!$D$76:$BW$76,MATCH('VALOR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RESUMO'!M34</f>
        <v/>
      </c>
      <c r="N14" s="129">
        <f>MAX(0,M14-M13)</f>
        <v/>
      </c>
      <c r="O14" s="12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HISTORICOS'!N34)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RESUMO'!N34</f>
        <v/>
      </c>
      <c r="N15" s="129">
        <f>MAX(0,M15-M14)</f>
        <v/>
      </c>
      <c r="O15" s="12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HISTORICOS'!O34)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RESUMO'!O34</f>
        <v/>
      </c>
      <c r="N16" s="129">
        <f>MAX(0,M16-M15)</f>
        <v/>
      </c>
      <c r="O16" s="12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HISTORICOS'!P34)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RESUMO'!P34</f>
        <v/>
      </c>
      <c r="N17" s="129">
        <f>MAX(0,M17-M16)</f>
        <v/>
      </c>
      <c r="O17" s="12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HISTORICOS'!Q34)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RESUMO'!Q34</f>
        <v/>
      </c>
      <c r="N18" s="129">
        <f>MAX(0,M18-M17)</f>
        <v/>
      </c>
      <c r="O18" s="12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HISTORICOS'!R34)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RESUMO'!R34</f>
        <v/>
      </c>
      <c r="N19" s="129">
        <f>MAX(0,M19-M18)</f>
        <v/>
      </c>
      <c r="O19" s="12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HISTORICOS'!S34)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RESUMO'!S34</f>
        <v/>
      </c>
      <c r="N20" s="129">
        <f>MAX(0,M20-M19)</f>
        <v/>
      </c>
      <c r="O20" s="12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HISTORICOS'!T34)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RESUMO'!T34</f>
        <v/>
      </c>
      <c r="N21" s="129">
        <f>MAX(0,M21-M20)</f>
        <v/>
      </c>
      <c r="O21" s="12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HISTORICOS'!U34)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RESUMO'!U34</f>
        <v/>
      </c>
      <c r="N22" s="129">
        <f>MAX(0,M22-M21)</f>
        <v/>
      </c>
      <c r="O22" s="12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HISTORICOS'!V34)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RESUMO'!V34</f>
        <v/>
      </c>
      <c r="N23" s="129">
        <f>MAX(0,M23-M22)</f>
        <v/>
      </c>
      <c r="O23" s="12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HISTORICOS'!W34)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RESUMO'!W34</f>
        <v/>
      </c>
      <c r="N24" s="129">
        <f>MAX(0,M24-M23)</f>
        <v/>
      </c>
      <c r="O24" s="12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HISTORICOS'!X34)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RESUMO'!X34</f>
        <v/>
      </c>
      <c r="N25" s="129">
        <f>MAX(0,M25-M24)</f>
        <v/>
      </c>
      <c r="O25" s="12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HISTORICOS'!Y34)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RESUMO'!Y34</f>
        <v/>
      </c>
      <c r="N26" s="129">
        <f>MAX(0,M26-M25)</f>
        <v/>
      </c>
      <c r="O26" s="12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HISTORICOS'!Z34)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RESUMO'!Z34</f>
        <v/>
      </c>
      <c r="N27" s="129">
        <f>MAX(0,M27-M26)</f>
        <v/>
      </c>
      <c r="O27" s="12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HISTORICOS'!AA34)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RESUMO'!AA34</f>
        <v/>
      </c>
      <c r="N28" s="129">
        <f>MAX(0,M28-M27)</f>
        <v/>
      </c>
      <c r="O28" s="12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HISTORICOS'!AB34)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RESUMO'!AB34</f>
        <v/>
      </c>
      <c r="N29" s="129">
        <f>MAX(0,M29-M28)</f>
        <v/>
      </c>
      <c r="O29" s="12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HISTORICOS'!AC34)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RESUMO'!AC34</f>
        <v/>
      </c>
      <c r="N30" s="129">
        <f>MAX(0,M30-M29)</f>
        <v/>
      </c>
      <c r="O30" s="12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HISTORICOS'!AD34)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RESUMO'!AD34</f>
        <v/>
      </c>
      <c r="N31" s="129">
        <f>MAX(0,M31-M30)</f>
        <v/>
      </c>
      <c r="O31" s="12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HISTORICOS'!AE34)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RESUMO'!AE34</f>
        <v/>
      </c>
      <c r="N32" s="129">
        <f>MAX(0,M32-M31)</f>
        <v/>
      </c>
      <c r="O32" s="12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HISTORICOS'!AF34)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RESUMO'!AF34</f>
        <v/>
      </c>
      <c r="N33" s="129">
        <f>MAX(0,M33-M32)</f>
        <v/>
      </c>
      <c r="O33" s="12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HISTORICOS'!AG34)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RESUMO'!AG34</f>
        <v/>
      </c>
      <c r="N34" s="129">
        <f>MAX(0,M34-M33)</f>
        <v/>
      </c>
      <c r="O34" s="12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HISTORICOS'!AH34)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RESUMO'!AH34</f>
        <v/>
      </c>
      <c r="N35" s="129">
        <f>MAX(0,M35-M34)</f>
        <v/>
      </c>
      <c r="O35" s="12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HISTORICOS'!AI34)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RESUMO'!AI34</f>
        <v/>
      </c>
      <c r="N36" s="129">
        <f>MAX(0,M36-M35)</f>
        <v/>
      </c>
      <c r="O36" s="12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HISTORICOS'!AJ34)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RESUMO'!AJ34</f>
        <v/>
      </c>
      <c r="N37" s="129">
        <f>MAX(0,M37-M36)</f>
        <v/>
      </c>
      <c r="O37" s="12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HISTORICOS'!AK34)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RESUMO'!AK34</f>
        <v/>
      </c>
      <c r="N38" s="129">
        <f>MAX(0,M38-M37)</f>
        <v/>
      </c>
      <c r="O38" s="12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HISTORICOS'!AL34)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RESUMO'!AL34</f>
        <v/>
      </c>
      <c r="N39" s="129">
        <f>MAX(0,M39-M38)</f>
        <v/>
      </c>
      <c r="O39" s="12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HISTORICOS'!AM34)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RESUMO'!AM34</f>
        <v/>
      </c>
      <c r="N40" s="129">
        <f>MAX(0,M40-M39)</f>
        <v/>
      </c>
      <c r="O40" s="12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HISTORICOS'!AN34)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RESUMO'!AN34</f>
        <v/>
      </c>
      <c r="N41" s="129">
        <f>MAX(0,M41-M40)</f>
        <v/>
      </c>
      <c r="O41" s="12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HISTORICOS'!AO34)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RESUMO'!AO34</f>
        <v/>
      </c>
      <c r="N42" s="129">
        <f>MAX(0,M42-M41)</f>
        <v/>
      </c>
      <c r="O42" s="12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HISTORICOS'!AP34)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RESUMO'!AP34</f>
        <v/>
      </c>
      <c r="N43" s="129">
        <f>MAX(0,M43-M42)</f>
        <v/>
      </c>
      <c r="O43" s="12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HISTORICOS'!AQ34)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RESUMO'!AQ34</f>
        <v/>
      </c>
      <c r="N44" s="129">
        <f>MAX(0,M44-M43)</f>
        <v/>
      </c>
      <c r="O44" s="12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HISTORICOS'!AR34)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RESUMO'!AR34</f>
        <v/>
      </c>
      <c r="N45" s="129">
        <f>MAX(0,M45-M44)</f>
        <v/>
      </c>
      <c r="O45" s="12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HISTORICOS'!AS34)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RESUMO'!AS34</f>
        <v/>
      </c>
      <c r="N46" s="129">
        <f>MAX(0,M46-M45)</f>
        <v/>
      </c>
      <c r="O46" s="12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HISTORICOS'!AT34)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RESUMO'!AT34</f>
        <v/>
      </c>
      <c r="N47" s="129">
        <f>MAX(0,M47-M46)</f>
        <v/>
      </c>
      <c r="O47" s="12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HISTORICOS'!AU34)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RESUMO'!AU34</f>
        <v/>
      </c>
      <c r="N48" s="129">
        <f>MAX(0,M48-M47)</f>
        <v/>
      </c>
      <c r="O48" s="12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HISTORICOS'!AV34)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RESUMO'!AV34</f>
        <v/>
      </c>
      <c r="N49" s="129">
        <f>MAX(0,M49-M48)</f>
        <v/>
      </c>
      <c r="O49" s="12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HISTORICOS'!AW34)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RESUMO'!AW34</f>
        <v/>
      </c>
      <c r="N50" s="129">
        <f>MAX(0,M50-M49)</f>
        <v/>
      </c>
      <c r="O50" s="12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HISTORICOS'!AX34)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RESUMO'!AX34</f>
        <v/>
      </c>
      <c r="N51" s="129">
        <f>MAX(0,M51-M50)</f>
        <v/>
      </c>
      <c r="O51" s="12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HISTORICOS'!AY34)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RESUMO'!AY34</f>
        <v/>
      </c>
      <c r="N52" s="129">
        <f>MAX(0,M52-M51)</f>
        <v/>
      </c>
      <c r="O52" s="12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HISTORICOS'!AZ34)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RESUMO'!AZ34</f>
        <v/>
      </c>
      <c r="N53" s="129">
        <f>MAX(0,M53-M52)</f>
        <v/>
      </c>
      <c r="O53" s="12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HISTORICOS'!BA34)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RESUMO'!BA34</f>
        <v/>
      </c>
      <c r="N54" s="129">
        <f>MAX(0,M54-M53)</f>
        <v/>
      </c>
      <c r="O54" s="12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HISTORICOS'!BB34)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RESUMO'!BB34</f>
        <v/>
      </c>
      <c r="N55" s="129">
        <f>MAX(0,M55-M54)</f>
        <v/>
      </c>
      <c r="O55" s="12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HISTORICOS'!BC34)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RESUMO'!BC34</f>
        <v/>
      </c>
      <c r="N56" s="129">
        <f>MAX(0,M56-M55)</f>
        <v/>
      </c>
      <c r="O56" s="12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HISTORICOS'!BD34)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RESUMO'!BD34</f>
        <v/>
      </c>
      <c r="N57" s="129">
        <f>MAX(0,M57-M56)</f>
        <v/>
      </c>
      <c r="O57" s="12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HISTORICOS'!BE34)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RESUMO'!BE34</f>
        <v/>
      </c>
      <c r="N58" s="129">
        <f>MAX(0,M58-M57)</f>
        <v/>
      </c>
      <c r="O58" s="12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HISTORICOS'!BF34)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RESUMO'!BF34</f>
        <v/>
      </c>
      <c r="N59" s="129">
        <f>MAX(0,M59-M58)</f>
        <v/>
      </c>
      <c r="O59" s="12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HISTORICOS'!BG34)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RESUMO'!BG34</f>
        <v/>
      </c>
      <c r="N60" s="129">
        <f>MAX(0,M60-M59)</f>
        <v/>
      </c>
      <c r="O60" s="12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HISTORICOS'!BH34)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RESUMO'!BH34</f>
        <v/>
      </c>
      <c r="N61" s="129">
        <f>MAX(0,M61-M60)</f>
        <v/>
      </c>
      <c r="O61" s="12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HISTORICOS'!BI34)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RESUMO'!BI34</f>
        <v/>
      </c>
      <c r="N62" s="129">
        <f>MAX(0,M62-M61)</f>
        <v/>
      </c>
      <c r="O62" s="12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HISTORICOS'!BJ34)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RESUMO'!BJ34</f>
        <v/>
      </c>
      <c r="N63" s="129">
        <f>MAX(0,M63-M62)</f>
        <v/>
      </c>
      <c r="O63" s="12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HISTORICOS'!BK34)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RESUMO'!BK34</f>
        <v/>
      </c>
      <c r="N64" s="129">
        <f>MAX(0,M64-M63)</f>
        <v/>
      </c>
      <c r="O64" s="12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HISTORICOS'!BL34)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RESUMO'!BL34</f>
        <v/>
      </c>
      <c r="N65" s="129">
        <f>MAX(0,M65-M64)</f>
        <v/>
      </c>
      <c r="O65" s="12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HISTORICOS'!BM34)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RESUMO'!BM34</f>
        <v/>
      </c>
      <c r="N66" s="129">
        <f>MAX(0,M66-M65)</f>
        <v/>
      </c>
      <c r="O66" s="12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HISTORICOS'!BN34)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RESUMO'!BN34</f>
        <v/>
      </c>
      <c r="N67" s="129">
        <f>MAX(0,M67-M66)</f>
        <v/>
      </c>
      <c r="O67" s="12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HISTORICOS'!BO34)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RESUMO'!BO34</f>
        <v/>
      </c>
      <c r="N68" s="129">
        <f>MAX(0,M68-M67)</f>
        <v/>
      </c>
      <c r="O68" s="12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HISTORICOS'!BP34)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RESUMO'!BP34</f>
        <v/>
      </c>
      <c r="N69" s="129">
        <f>MAX(0,M69-M68)</f>
        <v/>
      </c>
      <c r="O69" s="12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HISTORICOS'!BQ34)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RESUMO'!BQ34</f>
        <v/>
      </c>
      <c r="N70" s="129">
        <f>MAX(0,M70-M69)</f>
        <v/>
      </c>
      <c r="O70" s="12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HISTORICOS'!BR34)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RESUMO'!BR34</f>
        <v/>
      </c>
      <c r="N71" s="129">
        <f>MAX(0,M71-M70)</f>
        <v/>
      </c>
      <c r="O71" s="12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HISTORICOS'!BS34)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RESUMO'!BS34</f>
        <v/>
      </c>
      <c r="N72" s="129">
        <f>MAX(0,M72-M71)</f>
        <v/>
      </c>
      <c r="O72" s="12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HISTORICOS'!BT34)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RESUMO'!BT34</f>
        <v/>
      </c>
      <c r="N73" s="129">
        <f>MAX(0,M73-M72)</f>
        <v/>
      </c>
      <c r="O73" s="12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HISTORICOS'!BU34)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RESUMO'!BU34</f>
        <v/>
      </c>
      <c r="N74" s="129">
        <f>MAX(0,M74-M73)</f>
        <v/>
      </c>
      <c r="O74" s="12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HISTORICOS'!BV34)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RESUMO'!BV34</f>
        <v/>
      </c>
      <c r="N75" s="129">
        <f>MAX(0,M75-M74)</f>
        <v/>
      </c>
      <c r="O75" s="12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HISTORICOS'!BW34)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RESUMO'!BW34</f>
        <v/>
      </c>
      <c r="N76" s="129">
        <f>MAX(0,M76-M75)</f>
        <v/>
      </c>
      <c r="O76" s="12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HISTORICOS'!D35)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PL'!F41</f>
        <v/>
      </c>
      <c r="K5" s="61">
        <f>'VALOR POR PL'!G41</f>
        <v/>
      </c>
      <c r="L5" s="61">
        <f>'DADOS HISTORICOS'!$BZ$35</f>
        <v/>
      </c>
      <c r="M5" s="128">
        <f>'CP RESUMO'!D35</f>
        <v/>
      </c>
      <c r="N5" s="129" t="n">
        <v>0</v>
      </c>
      <c r="O5" s="12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HISTORICOS'!E35)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PL'!H41</f>
        <v/>
      </c>
      <c r="L6" s="50">
        <f>C6/IF(B6&lt;='VALOR POR PL'!$P$5,IFERROR(INDEX('"INCC-FGV"'!$B$2:$B$800,MATCH(B6,'"INCC-FGV"'!$A$2:$A$800,0)),$K$2),$K$2)</f>
        <v/>
      </c>
      <c r="M6" s="128">
        <f>'CP RESUMO'!E35</f>
        <v/>
      </c>
      <c r="N6" s="129">
        <f>MAX(0,M6-M5)</f>
        <v/>
      </c>
      <c r="O6" s="12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HISTORICOS'!F35)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RESUMO'!F35</f>
        <v/>
      </c>
      <c r="N7" s="129">
        <f>MAX(0,M7-M6)</f>
        <v/>
      </c>
      <c r="O7" s="12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HISTORICOS'!G35)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RESUMO'!G35</f>
        <v/>
      </c>
      <c r="N8" s="129">
        <f>MAX(0,M8-M7)</f>
        <v/>
      </c>
      <c r="O8" s="12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HISTORICOS'!H35)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RESUMO'!H35</f>
        <v/>
      </c>
      <c r="N9" s="129">
        <f>MAX(0,M9-M8)</f>
        <v/>
      </c>
      <c r="O9" s="12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HISTORICOS'!I35)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RESUMO'!I35</f>
        <v/>
      </c>
      <c r="N10" s="129">
        <f>MAX(0,M10-M9)</f>
        <v/>
      </c>
      <c r="O10" s="12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HISTORICOS'!J35)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RESUMO'!J35</f>
        <v/>
      </c>
      <c r="N11" s="129">
        <f>MAX(0,M11-M10)</f>
        <v/>
      </c>
      <c r="O11" s="12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HISTORICOS'!K35)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RESUMO'!K35</f>
        <v/>
      </c>
      <c r="N12" s="129">
        <f>MAX(0,M12-M11)</f>
        <v/>
      </c>
      <c r="O12" s="12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HISTORICOS'!L35)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PL'!I41</f>
        <v/>
      </c>
      <c r="L13" s="50">
        <f>C13/IF(B13&lt;='VALOR POR PL'!$P$5,IFERROR(INDEX('"INCC-FGV"'!$B$2:$B$800,MATCH(B13,'"INCC-FGV"'!$A$2:$A$800,0)),$K$2),$K$2)</f>
        <v/>
      </c>
      <c r="M13" s="128">
        <f>'CP RESUMO'!L35</f>
        <v/>
      </c>
      <c r="N13" s="129">
        <f>MAX(0,M13-M12)</f>
        <v/>
      </c>
      <c r="O13" s="12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HISTORICOS'!M35)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RESUMO'!$D$77:$BW$77,MATCH('VALOR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RESUMO'!M35</f>
        <v/>
      </c>
      <c r="N14" s="129">
        <f>MAX(0,M14-M13)</f>
        <v/>
      </c>
      <c r="O14" s="12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HISTORICOS'!N35)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RESUMO'!N35</f>
        <v/>
      </c>
      <c r="N15" s="129">
        <f>MAX(0,M15-M14)</f>
        <v/>
      </c>
      <c r="O15" s="12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HISTORICOS'!O35)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RESUMO'!O35</f>
        <v/>
      </c>
      <c r="N16" s="129">
        <f>MAX(0,M16-M15)</f>
        <v/>
      </c>
      <c r="O16" s="12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HISTORICOS'!P35)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RESUMO'!P35</f>
        <v/>
      </c>
      <c r="N17" s="129">
        <f>MAX(0,M17-M16)</f>
        <v/>
      </c>
      <c r="O17" s="12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HISTORICOS'!Q35)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RESUMO'!Q35</f>
        <v/>
      </c>
      <c r="N18" s="129">
        <f>MAX(0,M18-M17)</f>
        <v/>
      </c>
      <c r="O18" s="12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HISTORICOS'!R35)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RESUMO'!R35</f>
        <v/>
      </c>
      <c r="N19" s="129">
        <f>MAX(0,M19-M18)</f>
        <v/>
      </c>
      <c r="O19" s="12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HISTORICOS'!S35)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RESUMO'!S35</f>
        <v/>
      </c>
      <c r="N20" s="129">
        <f>MAX(0,M20-M19)</f>
        <v/>
      </c>
      <c r="O20" s="12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HISTORICOS'!T35)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RESUMO'!T35</f>
        <v/>
      </c>
      <c r="N21" s="129">
        <f>MAX(0,M21-M20)</f>
        <v/>
      </c>
      <c r="O21" s="12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HISTORICOS'!U35)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RESUMO'!U35</f>
        <v/>
      </c>
      <c r="N22" s="129">
        <f>MAX(0,M22-M21)</f>
        <v/>
      </c>
      <c r="O22" s="12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HISTORICOS'!V35)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RESUMO'!V35</f>
        <v/>
      </c>
      <c r="N23" s="129">
        <f>MAX(0,M23-M22)</f>
        <v/>
      </c>
      <c r="O23" s="12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HISTORICOS'!W35)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RESUMO'!W35</f>
        <v/>
      </c>
      <c r="N24" s="129">
        <f>MAX(0,M24-M23)</f>
        <v/>
      </c>
      <c r="O24" s="12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HISTORICOS'!X35)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RESUMO'!X35</f>
        <v/>
      </c>
      <c r="N25" s="129">
        <f>MAX(0,M25-M24)</f>
        <v/>
      </c>
      <c r="O25" s="12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HISTORICOS'!Y35)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RESUMO'!Y35</f>
        <v/>
      </c>
      <c r="N26" s="129">
        <f>MAX(0,M26-M25)</f>
        <v/>
      </c>
      <c r="O26" s="12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HISTORICOS'!Z35)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RESUMO'!Z35</f>
        <v/>
      </c>
      <c r="N27" s="129">
        <f>MAX(0,M27-M26)</f>
        <v/>
      </c>
      <c r="O27" s="12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HISTORICOS'!AA35)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RESUMO'!AA35</f>
        <v/>
      </c>
      <c r="N28" s="129">
        <f>MAX(0,M28-M27)</f>
        <v/>
      </c>
      <c r="O28" s="12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HISTORICOS'!AB35)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RESUMO'!AB35</f>
        <v/>
      </c>
      <c r="N29" s="129">
        <f>MAX(0,M29-M28)</f>
        <v/>
      </c>
      <c r="O29" s="12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HISTORICOS'!AC35)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RESUMO'!AC35</f>
        <v/>
      </c>
      <c r="N30" s="129">
        <f>MAX(0,M30-M29)</f>
        <v/>
      </c>
      <c r="O30" s="12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HISTORICOS'!AD35)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RESUMO'!AD35</f>
        <v/>
      </c>
      <c r="N31" s="129">
        <f>MAX(0,M31-M30)</f>
        <v/>
      </c>
      <c r="O31" s="12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HISTORICOS'!AE35)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RESUMO'!AE35</f>
        <v/>
      </c>
      <c r="N32" s="129">
        <f>MAX(0,M32-M31)</f>
        <v/>
      </c>
      <c r="O32" s="12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HISTORICOS'!AF35)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RESUMO'!AF35</f>
        <v/>
      </c>
      <c r="N33" s="129">
        <f>MAX(0,M33-M32)</f>
        <v/>
      </c>
      <c r="O33" s="12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HISTORICOS'!AG35)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RESUMO'!AG35</f>
        <v/>
      </c>
      <c r="N34" s="129">
        <f>MAX(0,M34-M33)</f>
        <v/>
      </c>
      <c r="O34" s="12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HISTORICOS'!AH35)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RESUMO'!AH35</f>
        <v/>
      </c>
      <c r="N35" s="129">
        <f>MAX(0,M35-M34)</f>
        <v/>
      </c>
      <c r="O35" s="12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HISTORICOS'!AI35)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RESUMO'!AI35</f>
        <v/>
      </c>
      <c r="N36" s="129">
        <f>MAX(0,M36-M35)</f>
        <v/>
      </c>
      <c r="O36" s="12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HISTORICOS'!AJ35)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RESUMO'!AJ35</f>
        <v/>
      </c>
      <c r="N37" s="129">
        <f>MAX(0,M37-M36)</f>
        <v/>
      </c>
      <c r="O37" s="12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HISTORICOS'!AK35)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RESUMO'!AK35</f>
        <v/>
      </c>
      <c r="N38" s="129">
        <f>MAX(0,M38-M37)</f>
        <v/>
      </c>
      <c r="O38" s="12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HISTORICOS'!AL35)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RESUMO'!AL35</f>
        <v/>
      </c>
      <c r="N39" s="129">
        <f>MAX(0,M39-M38)</f>
        <v/>
      </c>
      <c r="O39" s="12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HISTORICOS'!AM35)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RESUMO'!AM35</f>
        <v/>
      </c>
      <c r="N40" s="129">
        <f>MAX(0,M40-M39)</f>
        <v/>
      </c>
      <c r="O40" s="12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HISTORICOS'!AN35)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RESUMO'!AN35</f>
        <v/>
      </c>
      <c r="N41" s="129">
        <f>MAX(0,M41-M40)</f>
        <v/>
      </c>
      <c r="O41" s="12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HISTORICOS'!AO35)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RESUMO'!AO35</f>
        <v/>
      </c>
      <c r="N42" s="129">
        <f>MAX(0,M42-M41)</f>
        <v/>
      </c>
      <c r="O42" s="12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HISTORICOS'!AP35)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RESUMO'!AP35</f>
        <v/>
      </c>
      <c r="N43" s="129">
        <f>MAX(0,M43-M42)</f>
        <v/>
      </c>
      <c r="O43" s="12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HISTORICOS'!AQ35)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RESUMO'!AQ35</f>
        <v/>
      </c>
      <c r="N44" s="129">
        <f>MAX(0,M44-M43)</f>
        <v/>
      </c>
      <c r="O44" s="12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HISTORICOS'!AR35)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RESUMO'!AR35</f>
        <v/>
      </c>
      <c r="N45" s="129">
        <f>MAX(0,M45-M44)</f>
        <v/>
      </c>
      <c r="O45" s="12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HISTORICOS'!AS35)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RESUMO'!AS35</f>
        <v/>
      </c>
      <c r="N46" s="129">
        <f>MAX(0,M46-M45)</f>
        <v/>
      </c>
      <c r="O46" s="12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HISTORICOS'!AT35)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RESUMO'!AT35</f>
        <v/>
      </c>
      <c r="N47" s="129">
        <f>MAX(0,M47-M46)</f>
        <v/>
      </c>
      <c r="O47" s="12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HISTORICOS'!AU35)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RESUMO'!AU35</f>
        <v/>
      </c>
      <c r="N48" s="129">
        <f>MAX(0,M48-M47)</f>
        <v/>
      </c>
      <c r="O48" s="12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HISTORICOS'!AV35)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RESUMO'!AV35</f>
        <v/>
      </c>
      <c r="N49" s="129">
        <f>MAX(0,M49-M48)</f>
        <v/>
      </c>
      <c r="O49" s="12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HISTORICOS'!AW35)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RESUMO'!AW35</f>
        <v/>
      </c>
      <c r="N50" s="129">
        <f>MAX(0,M50-M49)</f>
        <v/>
      </c>
      <c r="O50" s="12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HISTORICOS'!AX35)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RESUMO'!AX35</f>
        <v/>
      </c>
      <c r="N51" s="129">
        <f>MAX(0,M51-M50)</f>
        <v/>
      </c>
      <c r="O51" s="12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HISTORICOS'!AY35)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RESUMO'!AY35</f>
        <v/>
      </c>
      <c r="N52" s="129">
        <f>MAX(0,M52-M51)</f>
        <v/>
      </c>
      <c r="O52" s="12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HISTORICOS'!AZ35)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RESUMO'!AZ35</f>
        <v/>
      </c>
      <c r="N53" s="129">
        <f>MAX(0,M53-M52)</f>
        <v/>
      </c>
      <c r="O53" s="12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HISTORICOS'!BA35)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RESUMO'!BA35</f>
        <v/>
      </c>
      <c r="N54" s="129">
        <f>MAX(0,M54-M53)</f>
        <v/>
      </c>
      <c r="O54" s="12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HISTORICOS'!BB35)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RESUMO'!BB35</f>
        <v/>
      </c>
      <c r="N55" s="129">
        <f>MAX(0,M55-M54)</f>
        <v/>
      </c>
      <c r="O55" s="12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HISTORICOS'!BC35)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RESUMO'!BC35</f>
        <v/>
      </c>
      <c r="N56" s="129">
        <f>MAX(0,M56-M55)</f>
        <v/>
      </c>
      <c r="O56" s="12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HISTORICOS'!BD35)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RESUMO'!BD35</f>
        <v/>
      </c>
      <c r="N57" s="129">
        <f>MAX(0,M57-M56)</f>
        <v/>
      </c>
      <c r="O57" s="12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HISTORICOS'!BE35)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RESUMO'!BE35</f>
        <v/>
      </c>
      <c r="N58" s="129">
        <f>MAX(0,M58-M57)</f>
        <v/>
      </c>
      <c r="O58" s="12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HISTORICOS'!BF35)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RESUMO'!BF35</f>
        <v/>
      </c>
      <c r="N59" s="129">
        <f>MAX(0,M59-M58)</f>
        <v/>
      </c>
      <c r="O59" s="12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HISTORICOS'!BG35)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RESUMO'!BG35</f>
        <v/>
      </c>
      <c r="N60" s="129">
        <f>MAX(0,M60-M59)</f>
        <v/>
      </c>
      <c r="O60" s="12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HISTORICOS'!BH35)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RESUMO'!BH35</f>
        <v/>
      </c>
      <c r="N61" s="129">
        <f>MAX(0,M61-M60)</f>
        <v/>
      </c>
      <c r="O61" s="12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HISTORICOS'!BI35)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RESUMO'!BI35</f>
        <v/>
      </c>
      <c r="N62" s="129">
        <f>MAX(0,M62-M61)</f>
        <v/>
      </c>
      <c r="O62" s="12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HISTORICOS'!BJ35)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RESUMO'!BJ35</f>
        <v/>
      </c>
      <c r="N63" s="129">
        <f>MAX(0,M63-M62)</f>
        <v/>
      </c>
      <c r="O63" s="12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HISTORICOS'!BK35)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RESUMO'!BK35</f>
        <v/>
      </c>
      <c r="N64" s="129">
        <f>MAX(0,M64-M63)</f>
        <v/>
      </c>
      <c r="O64" s="12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HISTORICOS'!BL35)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RESUMO'!BL35</f>
        <v/>
      </c>
      <c r="N65" s="129">
        <f>MAX(0,M65-M64)</f>
        <v/>
      </c>
      <c r="O65" s="12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HISTORICOS'!BM35)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RESUMO'!BM35</f>
        <v/>
      </c>
      <c r="N66" s="129">
        <f>MAX(0,M66-M65)</f>
        <v/>
      </c>
      <c r="O66" s="12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HISTORICOS'!BN35)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RESUMO'!BN35</f>
        <v/>
      </c>
      <c r="N67" s="129">
        <f>MAX(0,M67-M66)</f>
        <v/>
      </c>
      <c r="O67" s="12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HISTORICOS'!BO35)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RESUMO'!BO35</f>
        <v/>
      </c>
      <c r="N68" s="129">
        <f>MAX(0,M68-M67)</f>
        <v/>
      </c>
      <c r="O68" s="12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HISTORICOS'!BP35)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RESUMO'!BP35</f>
        <v/>
      </c>
      <c r="N69" s="129">
        <f>MAX(0,M69-M68)</f>
        <v/>
      </c>
      <c r="O69" s="12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HISTORICOS'!BQ35)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RESUMO'!BQ35</f>
        <v/>
      </c>
      <c r="N70" s="129">
        <f>MAX(0,M70-M69)</f>
        <v/>
      </c>
      <c r="O70" s="12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HISTORICOS'!BR35)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RESUMO'!BR35</f>
        <v/>
      </c>
      <c r="N71" s="129">
        <f>MAX(0,M71-M70)</f>
        <v/>
      </c>
      <c r="O71" s="12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HISTORICOS'!BS35)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RESUMO'!BS35</f>
        <v/>
      </c>
      <c r="N72" s="129">
        <f>MAX(0,M72-M71)</f>
        <v/>
      </c>
      <c r="O72" s="12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HISTORICOS'!BT35)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RESUMO'!BT35</f>
        <v/>
      </c>
      <c r="N73" s="129">
        <f>MAX(0,M73-M72)</f>
        <v/>
      </c>
      <c r="O73" s="12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HISTORICOS'!BU35)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RESUMO'!BU35</f>
        <v/>
      </c>
      <c r="N74" s="129">
        <f>MAX(0,M74-M73)</f>
        <v/>
      </c>
      <c r="O74" s="12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HISTORICOS'!BV35)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RESUMO'!BV35</f>
        <v/>
      </c>
      <c r="N75" s="129">
        <f>MAX(0,M75-M74)</f>
        <v/>
      </c>
      <c r="O75" s="12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HISTORICOS'!BW35)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RESUMO'!BW35</f>
        <v/>
      </c>
      <c r="N76" s="129">
        <f>MAX(0,M76-M75)</f>
        <v/>
      </c>
      <c r="O76" s="12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HISTORICOS'!D36)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PL'!F42</f>
        <v/>
      </c>
      <c r="K5" s="61">
        <f>'VALOR POR PL'!G42</f>
        <v/>
      </c>
      <c r="L5" s="61">
        <f>'DADOS HISTORICOS'!$BZ$36</f>
        <v/>
      </c>
      <c r="M5" s="128">
        <f>'CP RESUMO'!D36</f>
        <v/>
      </c>
      <c r="N5" s="129" t="n">
        <v>0</v>
      </c>
      <c r="O5" s="12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HISTORICOS'!E36)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PL'!H42</f>
        <v/>
      </c>
      <c r="L6" s="50">
        <f>C6/IF(B6&lt;='VALOR POR PL'!$P$5,IFERROR(INDEX('"INCC-FGV"'!$B$2:$B$800,MATCH(B6,'"INCC-FGV"'!$A$2:$A$800,0)),$K$2),$K$2)</f>
        <v/>
      </c>
      <c r="M6" s="128">
        <f>'CP RESUMO'!E36</f>
        <v/>
      </c>
      <c r="N6" s="129">
        <f>MAX(0,M6-M5)</f>
        <v/>
      </c>
      <c r="O6" s="12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HISTORICOS'!F36)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RESUMO'!F36</f>
        <v/>
      </c>
      <c r="N7" s="129">
        <f>MAX(0,M7-M6)</f>
        <v/>
      </c>
      <c r="O7" s="12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HISTORICOS'!G36)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RESUMO'!G36</f>
        <v/>
      </c>
      <c r="N8" s="129">
        <f>MAX(0,M8-M7)</f>
        <v/>
      </c>
      <c r="O8" s="12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HISTORICOS'!H36)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RESUMO'!H36</f>
        <v/>
      </c>
      <c r="N9" s="129">
        <f>MAX(0,M9-M8)</f>
        <v/>
      </c>
      <c r="O9" s="12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HISTORICOS'!I36)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RESUMO'!I36</f>
        <v/>
      </c>
      <c r="N10" s="129">
        <f>MAX(0,M10-M9)</f>
        <v/>
      </c>
      <c r="O10" s="12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HISTORICOS'!J36)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RESUMO'!J36</f>
        <v/>
      </c>
      <c r="N11" s="129">
        <f>MAX(0,M11-M10)</f>
        <v/>
      </c>
      <c r="O11" s="12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HISTORICOS'!K36)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RESUMO'!K36</f>
        <v/>
      </c>
      <c r="N12" s="129">
        <f>MAX(0,M12-M11)</f>
        <v/>
      </c>
      <c r="O12" s="12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HISTORICOS'!L36)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PL'!I42</f>
        <v/>
      </c>
      <c r="L13" s="50">
        <f>C13/IF(B13&lt;='VALOR POR PL'!$P$5,IFERROR(INDEX('"INCC-FGV"'!$B$2:$B$800,MATCH(B13,'"INCC-FGV"'!$A$2:$A$800,0)),$K$2),$K$2)</f>
        <v/>
      </c>
      <c r="M13" s="128">
        <f>'CP RESUMO'!L36</f>
        <v/>
      </c>
      <c r="N13" s="129">
        <f>MAX(0,M13-M12)</f>
        <v/>
      </c>
      <c r="O13" s="12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HISTORICOS'!M36)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RESUMO'!$D$78:$BW$78,MATCH('VALOR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RESUMO'!M36</f>
        <v/>
      </c>
      <c r="N14" s="129">
        <f>MAX(0,M14-M13)</f>
        <v/>
      </c>
      <c r="O14" s="12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HISTORICOS'!N36)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RESUMO'!N36</f>
        <v/>
      </c>
      <c r="N15" s="129">
        <f>MAX(0,M15-M14)</f>
        <v/>
      </c>
      <c r="O15" s="12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HISTORICOS'!O36)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RESUMO'!O36</f>
        <v/>
      </c>
      <c r="N16" s="129">
        <f>MAX(0,M16-M15)</f>
        <v/>
      </c>
      <c r="O16" s="12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HISTORICOS'!P36)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RESUMO'!P36</f>
        <v/>
      </c>
      <c r="N17" s="129">
        <f>MAX(0,M17-M16)</f>
        <v/>
      </c>
      <c r="O17" s="12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HISTORICOS'!Q36)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RESUMO'!Q36</f>
        <v/>
      </c>
      <c r="N18" s="129">
        <f>MAX(0,M18-M17)</f>
        <v/>
      </c>
      <c r="O18" s="12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HISTORICOS'!R36)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RESUMO'!R36</f>
        <v/>
      </c>
      <c r="N19" s="129">
        <f>MAX(0,M19-M18)</f>
        <v/>
      </c>
      <c r="O19" s="12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HISTORICOS'!S36)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RESUMO'!S36</f>
        <v/>
      </c>
      <c r="N20" s="129">
        <f>MAX(0,M20-M19)</f>
        <v/>
      </c>
      <c r="O20" s="12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HISTORICOS'!T36)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RESUMO'!T36</f>
        <v/>
      </c>
      <c r="N21" s="129">
        <f>MAX(0,M21-M20)</f>
        <v/>
      </c>
      <c r="O21" s="12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HISTORICOS'!U36)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RESUMO'!U36</f>
        <v/>
      </c>
      <c r="N22" s="129">
        <f>MAX(0,M22-M21)</f>
        <v/>
      </c>
      <c r="O22" s="12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HISTORICOS'!V36)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RESUMO'!V36</f>
        <v/>
      </c>
      <c r="N23" s="129">
        <f>MAX(0,M23-M22)</f>
        <v/>
      </c>
      <c r="O23" s="12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HISTORICOS'!W36)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RESUMO'!W36</f>
        <v/>
      </c>
      <c r="N24" s="129">
        <f>MAX(0,M24-M23)</f>
        <v/>
      </c>
      <c r="O24" s="12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HISTORICOS'!X36)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RESUMO'!X36</f>
        <v/>
      </c>
      <c r="N25" s="129">
        <f>MAX(0,M25-M24)</f>
        <v/>
      </c>
      <c r="O25" s="12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HISTORICOS'!Y36)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RESUMO'!Y36</f>
        <v/>
      </c>
      <c r="N26" s="129">
        <f>MAX(0,M26-M25)</f>
        <v/>
      </c>
      <c r="O26" s="12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HISTORICOS'!Z36)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RESUMO'!Z36</f>
        <v/>
      </c>
      <c r="N27" s="129">
        <f>MAX(0,M27-M26)</f>
        <v/>
      </c>
      <c r="O27" s="12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HISTORICOS'!AA36)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RESUMO'!AA36</f>
        <v/>
      </c>
      <c r="N28" s="129">
        <f>MAX(0,M28-M27)</f>
        <v/>
      </c>
      <c r="O28" s="12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HISTORICOS'!AB36)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RESUMO'!AB36</f>
        <v/>
      </c>
      <c r="N29" s="129">
        <f>MAX(0,M29-M28)</f>
        <v/>
      </c>
      <c r="O29" s="12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HISTORICOS'!AC36)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RESUMO'!AC36</f>
        <v/>
      </c>
      <c r="N30" s="129">
        <f>MAX(0,M30-M29)</f>
        <v/>
      </c>
      <c r="O30" s="12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HISTORICOS'!AD36)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RESUMO'!AD36</f>
        <v/>
      </c>
      <c r="N31" s="129">
        <f>MAX(0,M31-M30)</f>
        <v/>
      </c>
      <c r="O31" s="12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HISTORICOS'!AE36)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RESUMO'!AE36</f>
        <v/>
      </c>
      <c r="N32" s="129">
        <f>MAX(0,M32-M31)</f>
        <v/>
      </c>
      <c r="O32" s="12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HISTORICOS'!AF36)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RESUMO'!AF36</f>
        <v/>
      </c>
      <c r="N33" s="129">
        <f>MAX(0,M33-M32)</f>
        <v/>
      </c>
      <c r="O33" s="12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HISTORICOS'!AG36)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RESUMO'!AG36</f>
        <v/>
      </c>
      <c r="N34" s="129">
        <f>MAX(0,M34-M33)</f>
        <v/>
      </c>
      <c r="O34" s="12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HISTORICOS'!AH36)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RESUMO'!AH36</f>
        <v/>
      </c>
      <c r="N35" s="129">
        <f>MAX(0,M35-M34)</f>
        <v/>
      </c>
      <c r="O35" s="12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HISTORICOS'!AI36)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RESUMO'!AI36</f>
        <v/>
      </c>
      <c r="N36" s="129">
        <f>MAX(0,M36-M35)</f>
        <v/>
      </c>
      <c r="O36" s="12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HISTORICOS'!AJ36)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RESUMO'!AJ36</f>
        <v/>
      </c>
      <c r="N37" s="129">
        <f>MAX(0,M37-M36)</f>
        <v/>
      </c>
      <c r="O37" s="12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HISTORICOS'!AK36)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RESUMO'!AK36</f>
        <v/>
      </c>
      <c r="N38" s="129">
        <f>MAX(0,M38-M37)</f>
        <v/>
      </c>
      <c r="O38" s="12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HISTORICOS'!AL36)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RESUMO'!AL36</f>
        <v/>
      </c>
      <c r="N39" s="129">
        <f>MAX(0,M39-M38)</f>
        <v/>
      </c>
      <c r="O39" s="12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HISTORICOS'!AM36)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RESUMO'!AM36</f>
        <v/>
      </c>
      <c r="N40" s="129">
        <f>MAX(0,M40-M39)</f>
        <v/>
      </c>
      <c r="O40" s="12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HISTORICOS'!AN36)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RESUMO'!AN36</f>
        <v/>
      </c>
      <c r="N41" s="129">
        <f>MAX(0,M41-M40)</f>
        <v/>
      </c>
      <c r="O41" s="12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HISTORICOS'!AO36)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RESUMO'!AO36</f>
        <v/>
      </c>
      <c r="N42" s="129">
        <f>MAX(0,M42-M41)</f>
        <v/>
      </c>
      <c r="O42" s="12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HISTORICOS'!AP36)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RESUMO'!AP36</f>
        <v/>
      </c>
      <c r="N43" s="129">
        <f>MAX(0,M43-M42)</f>
        <v/>
      </c>
      <c r="O43" s="12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HISTORICOS'!AQ36)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RESUMO'!AQ36</f>
        <v/>
      </c>
      <c r="N44" s="129">
        <f>MAX(0,M44-M43)</f>
        <v/>
      </c>
      <c r="O44" s="12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HISTORICOS'!AR36)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RESUMO'!AR36</f>
        <v/>
      </c>
      <c r="N45" s="129">
        <f>MAX(0,M45-M44)</f>
        <v/>
      </c>
      <c r="O45" s="12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HISTORICOS'!AS36)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RESUMO'!AS36</f>
        <v/>
      </c>
      <c r="N46" s="129">
        <f>MAX(0,M46-M45)</f>
        <v/>
      </c>
      <c r="O46" s="12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HISTORICOS'!AT36)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RESUMO'!AT36</f>
        <v/>
      </c>
      <c r="N47" s="129">
        <f>MAX(0,M47-M46)</f>
        <v/>
      </c>
      <c r="O47" s="12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HISTORICOS'!AU36)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RESUMO'!AU36</f>
        <v/>
      </c>
      <c r="N48" s="129">
        <f>MAX(0,M48-M47)</f>
        <v/>
      </c>
      <c r="O48" s="12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HISTORICOS'!AV36)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RESUMO'!AV36</f>
        <v/>
      </c>
      <c r="N49" s="129">
        <f>MAX(0,M49-M48)</f>
        <v/>
      </c>
      <c r="O49" s="12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HISTORICOS'!AW36)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RESUMO'!AW36</f>
        <v/>
      </c>
      <c r="N50" s="129">
        <f>MAX(0,M50-M49)</f>
        <v/>
      </c>
      <c r="O50" s="12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HISTORICOS'!AX36)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RESUMO'!AX36</f>
        <v/>
      </c>
      <c r="N51" s="129">
        <f>MAX(0,M51-M50)</f>
        <v/>
      </c>
      <c r="O51" s="12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HISTORICOS'!AY36)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RESUMO'!AY36</f>
        <v/>
      </c>
      <c r="N52" s="129">
        <f>MAX(0,M52-M51)</f>
        <v/>
      </c>
      <c r="O52" s="12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HISTORICOS'!AZ36)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RESUMO'!AZ36</f>
        <v/>
      </c>
      <c r="N53" s="129">
        <f>MAX(0,M53-M52)</f>
        <v/>
      </c>
      <c r="O53" s="12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HISTORICOS'!BA36)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RESUMO'!BA36</f>
        <v/>
      </c>
      <c r="N54" s="129">
        <f>MAX(0,M54-M53)</f>
        <v/>
      </c>
      <c r="O54" s="12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HISTORICOS'!BB36)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RESUMO'!BB36</f>
        <v/>
      </c>
      <c r="N55" s="129">
        <f>MAX(0,M55-M54)</f>
        <v/>
      </c>
      <c r="O55" s="12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HISTORICOS'!BC36)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RESUMO'!BC36</f>
        <v/>
      </c>
      <c r="N56" s="129">
        <f>MAX(0,M56-M55)</f>
        <v/>
      </c>
      <c r="O56" s="12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HISTORICOS'!BD36)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RESUMO'!BD36</f>
        <v/>
      </c>
      <c r="N57" s="129">
        <f>MAX(0,M57-M56)</f>
        <v/>
      </c>
      <c r="O57" s="12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HISTORICOS'!BE36)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RESUMO'!BE36</f>
        <v/>
      </c>
      <c r="N58" s="129">
        <f>MAX(0,M58-M57)</f>
        <v/>
      </c>
      <c r="O58" s="12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HISTORICOS'!BF36)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RESUMO'!BF36</f>
        <v/>
      </c>
      <c r="N59" s="129">
        <f>MAX(0,M59-M58)</f>
        <v/>
      </c>
      <c r="O59" s="12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HISTORICOS'!BG36)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RESUMO'!BG36</f>
        <v/>
      </c>
      <c r="N60" s="129">
        <f>MAX(0,M60-M59)</f>
        <v/>
      </c>
      <c r="O60" s="12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HISTORICOS'!BH36)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RESUMO'!BH36</f>
        <v/>
      </c>
      <c r="N61" s="129">
        <f>MAX(0,M61-M60)</f>
        <v/>
      </c>
      <c r="O61" s="12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HISTORICOS'!BI36)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RESUMO'!BI36</f>
        <v/>
      </c>
      <c r="N62" s="129">
        <f>MAX(0,M62-M61)</f>
        <v/>
      </c>
      <c r="O62" s="12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HISTORICOS'!BJ36)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RESUMO'!BJ36</f>
        <v/>
      </c>
      <c r="N63" s="129">
        <f>MAX(0,M63-M62)</f>
        <v/>
      </c>
      <c r="O63" s="12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HISTORICOS'!BK36)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RESUMO'!BK36</f>
        <v/>
      </c>
      <c r="N64" s="129">
        <f>MAX(0,M64-M63)</f>
        <v/>
      </c>
      <c r="O64" s="12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HISTORICOS'!BL36)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RESUMO'!BL36</f>
        <v/>
      </c>
      <c r="N65" s="129">
        <f>MAX(0,M65-M64)</f>
        <v/>
      </c>
      <c r="O65" s="12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HISTORICOS'!BM36)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RESUMO'!BM36</f>
        <v/>
      </c>
      <c r="N66" s="129">
        <f>MAX(0,M66-M65)</f>
        <v/>
      </c>
      <c r="O66" s="12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HISTORICOS'!BN36)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RESUMO'!BN36</f>
        <v/>
      </c>
      <c r="N67" s="129">
        <f>MAX(0,M67-M66)</f>
        <v/>
      </c>
      <c r="O67" s="12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HISTORICOS'!BO36)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RESUMO'!BO36</f>
        <v/>
      </c>
      <c r="N68" s="129">
        <f>MAX(0,M68-M67)</f>
        <v/>
      </c>
      <c r="O68" s="12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HISTORICOS'!BP36)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RESUMO'!BP36</f>
        <v/>
      </c>
      <c r="N69" s="129">
        <f>MAX(0,M69-M68)</f>
        <v/>
      </c>
      <c r="O69" s="12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HISTORICOS'!BQ36)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RESUMO'!BQ36</f>
        <v/>
      </c>
      <c r="N70" s="129">
        <f>MAX(0,M70-M69)</f>
        <v/>
      </c>
      <c r="O70" s="12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HISTORICOS'!BR36)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RESUMO'!BR36</f>
        <v/>
      </c>
      <c r="N71" s="129">
        <f>MAX(0,M71-M70)</f>
        <v/>
      </c>
      <c r="O71" s="12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HISTORICOS'!BS36)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RESUMO'!BS36</f>
        <v/>
      </c>
      <c r="N72" s="129">
        <f>MAX(0,M72-M71)</f>
        <v/>
      </c>
      <c r="O72" s="12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HISTORICOS'!BT36)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RESUMO'!BT36</f>
        <v/>
      </c>
      <c r="N73" s="129">
        <f>MAX(0,M73-M72)</f>
        <v/>
      </c>
      <c r="O73" s="12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HISTORICOS'!BU36)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RESUMO'!BU36</f>
        <v/>
      </c>
      <c r="N74" s="129">
        <f>MAX(0,M74-M73)</f>
        <v/>
      </c>
      <c r="O74" s="12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HISTORICOS'!BV36)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RESUMO'!BV36</f>
        <v/>
      </c>
      <c r="N75" s="129">
        <f>MAX(0,M75-M74)</f>
        <v/>
      </c>
      <c r="O75" s="12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HISTORICOS'!BW36)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RESUMO'!BW36</f>
        <v/>
      </c>
      <c r="N76" s="129">
        <f>MAX(0,M76-M75)</f>
        <v/>
      </c>
      <c r="O76" s="12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HISTORICOS'!D37)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PL'!F43</f>
        <v/>
      </c>
      <c r="K5" s="61">
        <f>'VALOR POR PL'!G43</f>
        <v/>
      </c>
      <c r="L5" s="61">
        <f>'DADOS HISTORICOS'!$BZ$37</f>
        <v/>
      </c>
      <c r="M5" s="128">
        <f>'CP RESUMO'!D37</f>
        <v/>
      </c>
      <c r="N5" s="129" t="n">
        <v>0</v>
      </c>
      <c r="O5" s="12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HISTORICOS'!E37)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PL'!H43</f>
        <v/>
      </c>
      <c r="L6" s="50">
        <f>C6/IF(B6&lt;='VALOR POR PL'!$P$5,IFERROR(INDEX('"INCC-FGV"'!$B$2:$B$800,MATCH(B6,'"INCC-FGV"'!$A$2:$A$800,0)),$K$2),$K$2)</f>
        <v/>
      </c>
      <c r="M6" s="128">
        <f>'CP RESUMO'!E37</f>
        <v/>
      </c>
      <c r="N6" s="129">
        <f>MAX(0,M6-M5)</f>
        <v/>
      </c>
      <c r="O6" s="12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HISTORICOS'!F37)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RESUMO'!F37</f>
        <v/>
      </c>
      <c r="N7" s="129">
        <f>MAX(0,M7-M6)</f>
        <v/>
      </c>
      <c r="O7" s="12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HISTORICOS'!G37)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RESUMO'!G37</f>
        <v/>
      </c>
      <c r="N8" s="129">
        <f>MAX(0,M8-M7)</f>
        <v/>
      </c>
      <c r="O8" s="12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HISTORICOS'!H37)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RESUMO'!H37</f>
        <v/>
      </c>
      <c r="N9" s="129">
        <f>MAX(0,M9-M8)</f>
        <v/>
      </c>
      <c r="O9" s="12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HISTORICOS'!I37)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RESUMO'!I37</f>
        <v/>
      </c>
      <c r="N10" s="129">
        <f>MAX(0,M10-M9)</f>
        <v/>
      </c>
      <c r="O10" s="12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HISTORICOS'!J37)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RESUMO'!J37</f>
        <v/>
      </c>
      <c r="N11" s="129">
        <f>MAX(0,M11-M10)</f>
        <v/>
      </c>
      <c r="O11" s="12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HISTORICOS'!K37)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RESUMO'!K37</f>
        <v/>
      </c>
      <c r="N12" s="129">
        <f>MAX(0,M12-M11)</f>
        <v/>
      </c>
      <c r="O12" s="12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HISTORICOS'!L37)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PL'!I43</f>
        <v/>
      </c>
      <c r="L13" s="50">
        <f>C13/IF(B13&lt;='VALOR POR PL'!$P$5,IFERROR(INDEX('"INCC-FGV"'!$B$2:$B$800,MATCH(B13,'"INCC-FGV"'!$A$2:$A$800,0)),$K$2),$K$2)</f>
        <v/>
      </c>
      <c r="M13" s="128">
        <f>'CP RESUMO'!L37</f>
        <v/>
      </c>
      <c r="N13" s="129">
        <f>MAX(0,M13-M12)</f>
        <v/>
      </c>
      <c r="O13" s="12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HISTORICOS'!M37)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RESUMO'!$D$79:$BW$79,MATCH('VALOR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RESUMO'!M37</f>
        <v/>
      </c>
      <c r="N14" s="129">
        <f>MAX(0,M14-M13)</f>
        <v/>
      </c>
      <c r="O14" s="12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HISTORICOS'!N37)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RESUMO'!N37</f>
        <v/>
      </c>
      <c r="N15" s="129">
        <f>MAX(0,M15-M14)</f>
        <v/>
      </c>
      <c r="O15" s="12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HISTORICOS'!O37)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RESUMO'!O37</f>
        <v/>
      </c>
      <c r="N16" s="129">
        <f>MAX(0,M16-M15)</f>
        <v/>
      </c>
      <c r="O16" s="12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HISTORICOS'!P37)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RESUMO'!P37</f>
        <v/>
      </c>
      <c r="N17" s="129">
        <f>MAX(0,M17-M16)</f>
        <v/>
      </c>
      <c r="O17" s="12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HISTORICOS'!Q37)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RESUMO'!Q37</f>
        <v/>
      </c>
      <c r="N18" s="129">
        <f>MAX(0,M18-M17)</f>
        <v/>
      </c>
      <c r="O18" s="12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HISTORICOS'!R37)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RESUMO'!R37</f>
        <v/>
      </c>
      <c r="N19" s="129">
        <f>MAX(0,M19-M18)</f>
        <v/>
      </c>
      <c r="O19" s="12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HISTORICOS'!S37)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RESUMO'!S37</f>
        <v/>
      </c>
      <c r="N20" s="129">
        <f>MAX(0,M20-M19)</f>
        <v/>
      </c>
      <c r="O20" s="12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HISTORICOS'!T37)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RESUMO'!T37</f>
        <v/>
      </c>
      <c r="N21" s="129">
        <f>MAX(0,M21-M20)</f>
        <v/>
      </c>
      <c r="O21" s="12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HISTORICOS'!U37)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RESUMO'!U37</f>
        <v/>
      </c>
      <c r="N22" s="129">
        <f>MAX(0,M22-M21)</f>
        <v/>
      </c>
      <c r="O22" s="12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HISTORICOS'!V37)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RESUMO'!V37</f>
        <v/>
      </c>
      <c r="N23" s="129">
        <f>MAX(0,M23-M22)</f>
        <v/>
      </c>
      <c r="O23" s="12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HISTORICOS'!W37)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RESUMO'!W37</f>
        <v/>
      </c>
      <c r="N24" s="129">
        <f>MAX(0,M24-M23)</f>
        <v/>
      </c>
      <c r="O24" s="12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HISTORICOS'!X37)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RESUMO'!X37</f>
        <v/>
      </c>
      <c r="N25" s="129">
        <f>MAX(0,M25-M24)</f>
        <v/>
      </c>
      <c r="O25" s="12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HISTORICOS'!Y37)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RESUMO'!Y37</f>
        <v/>
      </c>
      <c r="N26" s="129">
        <f>MAX(0,M26-M25)</f>
        <v/>
      </c>
      <c r="O26" s="12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HISTORICOS'!Z37)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RESUMO'!Z37</f>
        <v/>
      </c>
      <c r="N27" s="129">
        <f>MAX(0,M27-M26)</f>
        <v/>
      </c>
      <c r="O27" s="12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HISTORICOS'!AA37)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RESUMO'!AA37</f>
        <v/>
      </c>
      <c r="N28" s="129">
        <f>MAX(0,M28-M27)</f>
        <v/>
      </c>
      <c r="O28" s="12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HISTORICOS'!AB37)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RESUMO'!AB37</f>
        <v/>
      </c>
      <c r="N29" s="129">
        <f>MAX(0,M29-M28)</f>
        <v/>
      </c>
      <c r="O29" s="12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HISTORICOS'!AC37)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RESUMO'!AC37</f>
        <v/>
      </c>
      <c r="N30" s="129">
        <f>MAX(0,M30-M29)</f>
        <v/>
      </c>
      <c r="O30" s="12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HISTORICOS'!AD37)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RESUMO'!AD37</f>
        <v/>
      </c>
      <c r="N31" s="129">
        <f>MAX(0,M31-M30)</f>
        <v/>
      </c>
      <c r="O31" s="12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HISTORICOS'!AE37)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RESUMO'!AE37</f>
        <v/>
      </c>
      <c r="N32" s="129">
        <f>MAX(0,M32-M31)</f>
        <v/>
      </c>
      <c r="O32" s="12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HISTORICOS'!AF37)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RESUMO'!AF37</f>
        <v/>
      </c>
      <c r="N33" s="129">
        <f>MAX(0,M33-M32)</f>
        <v/>
      </c>
      <c r="O33" s="12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HISTORICOS'!AG37)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RESUMO'!AG37</f>
        <v/>
      </c>
      <c r="N34" s="129">
        <f>MAX(0,M34-M33)</f>
        <v/>
      </c>
      <c r="O34" s="12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HISTORICOS'!AH37)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RESUMO'!AH37</f>
        <v/>
      </c>
      <c r="N35" s="129">
        <f>MAX(0,M35-M34)</f>
        <v/>
      </c>
      <c r="O35" s="12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HISTORICOS'!AI37)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RESUMO'!AI37</f>
        <v/>
      </c>
      <c r="N36" s="129">
        <f>MAX(0,M36-M35)</f>
        <v/>
      </c>
      <c r="O36" s="12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HISTORICOS'!AJ37)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RESUMO'!AJ37</f>
        <v/>
      </c>
      <c r="N37" s="129">
        <f>MAX(0,M37-M36)</f>
        <v/>
      </c>
      <c r="O37" s="12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HISTORICOS'!AK37)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RESUMO'!AK37</f>
        <v/>
      </c>
      <c r="N38" s="129">
        <f>MAX(0,M38-M37)</f>
        <v/>
      </c>
      <c r="O38" s="12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HISTORICOS'!AL37)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RESUMO'!AL37</f>
        <v/>
      </c>
      <c r="N39" s="129">
        <f>MAX(0,M39-M38)</f>
        <v/>
      </c>
      <c r="O39" s="12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HISTORICOS'!AM37)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RESUMO'!AM37</f>
        <v/>
      </c>
      <c r="N40" s="129">
        <f>MAX(0,M40-M39)</f>
        <v/>
      </c>
      <c r="O40" s="12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HISTORICOS'!AN37)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RESUMO'!AN37</f>
        <v/>
      </c>
      <c r="N41" s="129">
        <f>MAX(0,M41-M40)</f>
        <v/>
      </c>
      <c r="O41" s="12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HISTORICOS'!AO37)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RESUMO'!AO37</f>
        <v/>
      </c>
      <c r="N42" s="129">
        <f>MAX(0,M42-M41)</f>
        <v/>
      </c>
      <c r="O42" s="12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HISTORICOS'!AP37)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RESUMO'!AP37</f>
        <v/>
      </c>
      <c r="N43" s="129">
        <f>MAX(0,M43-M42)</f>
        <v/>
      </c>
      <c r="O43" s="12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HISTORICOS'!AQ37)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RESUMO'!AQ37</f>
        <v/>
      </c>
      <c r="N44" s="129">
        <f>MAX(0,M44-M43)</f>
        <v/>
      </c>
      <c r="O44" s="12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HISTORICOS'!AR37)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RESUMO'!AR37</f>
        <v/>
      </c>
      <c r="N45" s="129">
        <f>MAX(0,M45-M44)</f>
        <v/>
      </c>
      <c r="O45" s="12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HISTORICOS'!AS37)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RESUMO'!AS37</f>
        <v/>
      </c>
      <c r="N46" s="129">
        <f>MAX(0,M46-M45)</f>
        <v/>
      </c>
      <c r="O46" s="12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HISTORICOS'!AT37)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RESUMO'!AT37</f>
        <v/>
      </c>
      <c r="N47" s="129">
        <f>MAX(0,M47-M46)</f>
        <v/>
      </c>
      <c r="O47" s="12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HISTORICOS'!AU37)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RESUMO'!AU37</f>
        <v/>
      </c>
      <c r="N48" s="129">
        <f>MAX(0,M48-M47)</f>
        <v/>
      </c>
      <c r="O48" s="12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HISTORICOS'!AV37)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RESUMO'!AV37</f>
        <v/>
      </c>
      <c r="N49" s="129">
        <f>MAX(0,M49-M48)</f>
        <v/>
      </c>
      <c r="O49" s="12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HISTORICOS'!AW37)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RESUMO'!AW37</f>
        <v/>
      </c>
      <c r="N50" s="129">
        <f>MAX(0,M50-M49)</f>
        <v/>
      </c>
      <c r="O50" s="12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HISTORICOS'!AX37)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RESUMO'!AX37</f>
        <v/>
      </c>
      <c r="N51" s="129">
        <f>MAX(0,M51-M50)</f>
        <v/>
      </c>
      <c r="O51" s="12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HISTORICOS'!AY37)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RESUMO'!AY37</f>
        <v/>
      </c>
      <c r="N52" s="129">
        <f>MAX(0,M52-M51)</f>
        <v/>
      </c>
      <c r="O52" s="12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HISTORICOS'!AZ37)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RESUMO'!AZ37</f>
        <v/>
      </c>
      <c r="N53" s="129">
        <f>MAX(0,M53-M52)</f>
        <v/>
      </c>
      <c r="O53" s="12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HISTORICOS'!BA37)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RESUMO'!BA37</f>
        <v/>
      </c>
      <c r="N54" s="129">
        <f>MAX(0,M54-M53)</f>
        <v/>
      </c>
      <c r="O54" s="12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HISTORICOS'!BB37)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RESUMO'!BB37</f>
        <v/>
      </c>
      <c r="N55" s="129">
        <f>MAX(0,M55-M54)</f>
        <v/>
      </c>
      <c r="O55" s="12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HISTORICOS'!BC37)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RESUMO'!BC37</f>
        <v/>
      </c>
      <c r="N56" s="129">
        <f>MAX(0,M56-M55)</f>
        <v/>
      </c>
      <c r="O56" s="12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HISTORICOS'!BD37)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RESUMO'!BD37</f>
        <v/>
      </c>
      <c r="N57" s="129">
        <f>MAX(0,M57-M56)</f>
        <v/>
      </c>
      <c r="O57" s="12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HISTORICOS'!BE37)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RESUMO'!BE37</f>
        <v/>
      </c>
      <c r="N58" s="129">
        <f>MAX(0,M58-M57)</f>
        <v/>
      </c>
      <c r="O58" s="12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HISTORICOS'!BF37)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RESUMO'!BF37</f>
        <v/>
      </c>
      <c r="N59" s="129">
        <f>MAX(0,M59-M58)</f>
        <v/>
      </c>
      <c r="O59" s="12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HISTORICOS'!BG37)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RESUMO'!BG37</f>
        <v/>
      </c>
      <c r="N60" s="129">
        <f>MAX(0,M60-M59)</f>
        <v/>
      </c>
      <c r="O60" s="12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HISTORICOS'!BH37)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RESUMO'!BH37</f>
        <v/>
      </c>
      <c r="N61" s="129">
        <f>MAX(0,M61-M60)</f>
        <v/>
      </c>
      <c r="O61" s="12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HISTORICOS'!BI37)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RESUMO'!BI37</f>
        <v/>
      </c>
      <c r="N62" s="129">
        <f>MAX(0,M62-M61)</f>
        <v/>
      </c>
      <c r="O62" s="12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HISTORICOS'!BJ37)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RESUMO'!BJ37</f>
        <v/>
      </c>
      <c r="N63" s="129">
        <f>MAX(0,M63-M62)</f>
        <v/>
      </c>
      <c r="O63" s="12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HISTORICOS'!BK37)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RESUMO'!BK37</f>
        <v/>
      </c>
      <c r="N64" s="129">
        <f>MAX(0,M64-M63)</f>
        <v/>
      </c>
      <c r="O64" s="12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HISTORICOS'!BL37)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RESUMO'!BL37</f>
        <v/>
      </c>
      <c r="N65" s="129">
        <f>MAX(0,M65-M64)</f>
        <v/>
      </c>
      <c r="O65" s="12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HISTORICOS'!BM37)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RESUMO'!BM37</f>
        <v/>
      </c>
      <c r="N66" s="129">
        <f>MAX(0,M66-M65)</f>
        <v/>
      </c>
      <c r="O66" s="12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HISTORICOS'!BN37)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RESUMO'!BN37</f>
        <v/>
      </c>
      <c r="N67" s="129">
        <f>MAX(0,M67-M66)</f>
        <v/>
      </c>
      <c r="O67" s="12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HISTORICOS'!BO37)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RESUMO'!BO37</f>
        <v/>
      </c>
      <c r="N68" s="129">
        <f>MAX(0,M68-M67)</f>
        <v/>
      </c>
      <c r="O68" s="12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HISTORICOS'!BP37)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RESUMO'!BP37</f>
        <v/>
      </c>
      <c r="N69" s="129">
        <f>MAX(0,M69-M68)</f>
        <v/>
      </c>
      <c r="O69" s="12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HISTORICOS'!BQ37)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RESUMO'!BQ37</f>
        <v/>
      </c>
      <c r="N70" s="129">
        <f>MAX(0,M70-M69)</f>
        <v/>
      </c>
      <c r="O70" s="12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HISTORICOS'!BR37)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RESUMO'!BR37</f>
        <v/>
      </c>
      <c r="N71" s="129">
        <f>MAX(0,M71-M70)</f>
        <v/>
      </c>
      <c r="O71" s="12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HISTORICOS'!BS37)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RESUMO'!BS37</f>
        <v/>
      </c>
      <c r="N72" s="129">
        <f>MAX(0,M72-M71)</f>
        <v/>
      </c>
      <c r="O72" s="12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HISTORICOS'!BT37)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RESUMO'!BT37</f>
        <v/>
      </c>
      <c r="N73" s="129">
        <f>MAX(0,M73-M72)</f>
        <v/>
      </c>
      <c r="O73" s="12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HISTORICOS'!BU37)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RESUMO'!BU37</f>
        <v/>
      </c>
      <c r="N74" s="129">
        <f>MAX(0,M74-M73)</f>
        <v/>
      </c>
      <c r="O74" s="12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HISTORICOS'!BV37)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RESUMO'!BV37</f>
        <v/>
      </c>
      <c r="N75" s="129">
        <f>MAX(0,M75-M74)</f>
        <v/>
      </c>
      <c r="O75" s="12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HISTORICOS'!BW37)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RESUMO'!BW37</f>
        <v/>
      </c>
      <c r="N76" s="129">
        <f>MAX(0,M76-M75)</f>
        <v/>
      </c>
      <c r="O76" s="12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HISTORICOS'!D38)</f>
        <v/>
      </c>
      <c r="D5" s="50">
        <f>IF(B5&lt;='VALOR POR PL'!$P$5,0,IF($K$16="MDO PREVISION + MATERIAL PREMISSA",R5+U5,IF($K$17&gt;0,$K$18*P5/$K$17,0)))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PL'!F44</f>
        <v/>
      </c>
      <c r="K5" s="61">
        <f>'VALOR POR PL'!G44</f>
        <v/>
      </c>
      <c r="L5" s="61">
        <f>'DADOS HISTORICOS'!$BZ$38</f>
        <v/>
      </c>
      <c r="M5" s="128">
        <f>'CP RESUMO'!D38</f>
        <v/>
      </c>
      <c r="N5" s="129" t="n">
        <v>0</v>
      </c>
      <c r="O5" s="12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50">
        <f>IF(OR(B5&lt;='VALOR POR PL'!$P$5,$K$12=0),0,$K$18*$K$26*N5/$K$12)</f>
        <v/>
      </c>
      <c r="S5" s="129">
        <f>(IF(AND(1+$K$33&gt;=1,1+$K$33&lt;=72),INDEX($N$5:$N$76,1+$K$33),0)+IF(AND(1+$K$34&gt;=1,1+$K$34&lt;=72),INDEX($N$5:$N$76,1+$K$34),0)+IF(AND(1+$K$35&gt;=1,1+$K$35&lt;=72),INDEX($N$5:$N$76,1+$K$35),0))/3</f>
        <v/>
      </c>
      <c r="T5" s="129">
        <f>IF(B5&lt;='VALOR POR PL'!$P$5,0,S5+IF(B5=DATE(YEAR('VALOR POR PL'!$P$5),MONTH('VALOR POR PL'!$P$5)+1,1),SUMPRODUCT((B5:B76&lt;='VALOR POR PL'!$P$5)*S5:S76),0))</f>
        <v/>
      </c>
      <c r="U5" s="50">
        <f>IF($K$32=0,0,$K$18*$K$27*T5/$K$32)</f>
        <v/>
      </c>
    </row>
    <row r="6">
      <c r="B6" s="130">
        <f>DATE(YEAR(B5),MONTH(B5)+1,1)</f>
        <v/>
      </c>
      <c r="C6" s="61">
        <f>IF(AND($K$22="NÃO",B6&gt;'VALOR POR PL'!$P$5),0,'DADOS HISTORICOS'!E38)</f>
        <v/>
      </c>
      <c r="D6" s="50">
        <f>IF(B6&lt;='VALOR POR PL'!$P$5,0,IF($K$16="MDO PREVISION + MATERIAL PREMISSA",R6+U6,IF($K$17&gt;0,$K$18*P6/$K$17,0)))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PL'!H44</f>
        <v/>
      </c>
      <c r="L6" s="50">
        <f>C6/IF(B6&lt;='VALOR POR PL'!$P$5,IFERROR(INDEX('"INCC-FGV"'!$B$2:$B$800,MATCH(B6,'"INCC-FGV"'!$A$2:$A$800,0)),$K$2),$K$2)</f>
        <v/>
      </c>
      <c r="M6" s="128">
        <f>'CP RESUMO'!E38</f>
        <v/>
      </c>
      <c r="N6" s="129">
        <f>MAX(0,M6-M5)</f>
        <v/>
      </c>
      <c r="O6" s="12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50">
        <f>IF(OR(B6&lt;='VALOR POR PL'!$P$5,$K$12=0),0,$K$18*$K$26*N6/$K$12)</f>
        <v/>
      </c>
      <c r="S6" s="129">
        <f>(IF(AND(2+$K$33&gt;=1,2+$K$33&lt;=72),INDEX($N$5:$N$76,2+$K$33),0)+IF(AND(2+$K$34&gt;=1,2+$K$34&lt;=72),INDEX($N$5:$N$76,2+$K$34),0)+IF(AND(2+$K$35&gt;=1,2+$K$35&lt;=72),INDEX($N$5:$N$76,2+$K$35),0))/3</f>
        <v/>
      </c>
      <c r="T6" s="129">
        <f>IF(B6&lt;='VALOR POR PL'!$P$5,0,S6+IF(B6=DATE(YEAR('VALOR POR PL'!$P$5),MONTH('VALOR POR PL'!$P$5)+1,1),SUMPRODUCT((B5:B76&lt;='VALOR POR PL'!$P$5)*S5:S76),0))</f>
        <v/>
      </c>
      <c r="U6" s="50">
        <f>IF($K$32=0,0,$K$18*$K$27*T6/$K$32)</f>
        <v/>
      </c>
    </row>
    <row r="7">
      <c r="B7" s="130">
        <f>DATE(YEAR(B6),MONTH(B6)+1,1)</f>
        <v/>
      </c>
      <c r="C7" s="61">
        <f>IF(AND($K$22="NÃO",B7&gt;'VALOR POR PL'!$P$5),0,'DADOS HISTORICOS'!F38)</f>
        <v/>
      </c>
      <c r="D7" s="50">
        <f>IF(B7&lt;='VALOR POR PL'!$P$5,0,IF($K$16="MDO PREVISION + MATERIAL PREMISSA",R7+U7,IF($K$17&gt;0,$K$18*P7/$K$17,0)))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RESUMO'!F38</f>
        <v/>
      </c>
      <c r="N7" s="129">
        <f>MAX(0,M7-M6)</f>
        <v/>
      </c>
      <c r="O7" s="12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50">
        <f>IF(OR(B7&lt;='VALOR POR PL'!$P$5,$K$12=0),0,$K$18*$K$26*N7/$K$12)</f>
        <v/>
      </c>
      <c r="S7" s="129">
        <f>(IF(AND(3+$K$33&gt;=1,3+$K$33&lt;=72),INDEX($N$5:$N$76,3+$K$33),0)+IF(AND(3+$K$34&gt;=1,3+$K$34&lt;=72),INDEX($N$5:$N$76,3+$K$34),0)+IF(AND(3+$K$35&gt;=1,3+$K$35&lt;=72),INDEX($N$5:$N$76,3+$K$35),0))/3</f>
        <v/>
      </c>
      <c r="T7" s="129">
        <f>IF(B7&lt;='VALOR POR PL'!$P$5,0,S7+IF(B7=DATE(YEAR('VALOR POR PL'!$P$5),MONTH('VALOR POR PL'!$P$5)+1,1),SUMPRODUCT((B5:B76&lt;='VALOR POR PL'!$P$5)*S5:S76),0))</f>
        <v/>
      </c>
      <c r="U7" s="50">
        <f>IF($K$32=0,0,$K$18*$K$27*T7/$K$32)</f>
        <v/>
      </c>
    </row>
    <row r="8">
      <c r="B8" s="130">
        <f>DATE(YEAR(B7),MONTH(B7)+1,1)</f>
        <v/>
      </c>
      <c r="C8" s="61">
        <f>IF(AND($K$22="NÃO",B8&gt;'VALOR POR PL'!$P$5),0,'DADOS HISTORICOS'!G38)</f>
        <v/>
      </c>
      <c r="D8" s="50">
        <f>IF(B8&lt;='VALOR POR PL'!$P$5,0,IF($K$16="MDO PREVISION + MATERIAL PREMISSA",R8+U8,IF($K$17&gt;0,$K$18*P8/$K$17,0)))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RESUMO'!G38</f>
        <v/>
      </c>
      <c r="N8" s="129">
        <f>MAX(0,M8-M7)</f>
        <v/>
      </c>
      <c r="O8" s="12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50">
        <f>IF(OR(B8&lt;='VALOR POR PL'!$P$5,$K$12=0),0,$K$18*$K$26*N8/$K$12)</f>
        <v/>
      </c>
      <c r="S8" s="129">
        <f>(IF(AND(4+$K$33&gt;=1,4+$K$33&lt;=72),INDEX($N$5:$N$76,4+$K$33),0)+IF(AND(4+$K$34&gt;=1,4+$K$34&lt;=72),INDEX($N$5:$N$76,4+$K$34),0)+IF(AND(4+$K$35&gt;=1,4+$K$35&lt;=72),INDEX($N$5:$N$76,4+$K$35),0))/3</f>
        <v/>
      </c>
      <c r="T8" s="129">
        <f>IF(B8&lt;='VALOR POR PL'!$P$5,0,S8+IF(B8=DATE(YEAR('VALOR POR PL'!$P$5),MONTH('VALOR POR PL'!$P$5)+1,1),SUMPRODUCT((B5:B76&lt;='VALOR POR PL'!$P$5)*S5:S76),0))</f>
        <v/>
      </c>
      <c r="U8" s="50">
        <f>IF($K$32=0,0,$K$18*$K$27*T8/$K$32)</f>
        <v/>
      </c>
    </row>
    <row r="9">
      <c r="B9" s="130">
        <f>DATE(YEAR(B8),MONTH(B8)+1,1)</f>
        <v/>
      </c>
      <c r="C9" s="61">
        <f>IF(AND($K$22="NÃO",B9&gt;'VALOR POR PL'!$P$5),0,'DADOS HISTORICOS'!H38)</f>
        <v/>
      </c>
      <c r="D9" s="50">
        <f>IF(B9&lt;='VALOR POR PL'!$P$5,0,IF($K$16="MDO PREVISION + MATERIAL PREMISSA",R9+U9,IF($K$17&gt;0,$K$18*P9/$K$17,0)))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RESUMO'!H38</f>
        <v/>
      </c>
      <c r="N9" s="129">
        <f>MAX(0,M9-M8)</f>
        <v/>
      </c>
      <c r="O9" s="12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50">
        <f>IF(OR(B9&lt;='VALOR POR PL'!$P$5,$K$12=0),0,$K$18*$K$26*N9/$K$12)</f>
        <v/>
      </c>
      <c r="S9" s="129">
        <f>(IF(AND(5+$K$33&gt;=1,5+$K$33&lt;=72),INDEX($N$5:$N$76,5+$K$33),0)+IF(AND(5+$K$34&gt;=1,5+$K$34&lt;=72),INDEX($N$5:$N$76,5+$K$34),0)+IF(AND(5+$K$35&gt;=1,5+$K$35&lt;=72),INDEX($N$5:$N$76,5+$K$35),0))/3</f>
        <v/>
      </c>
      <c r="T9" s="129">
        <f>IF(B9&lt;='VALOR POR PL'!$P$5,0,S9+IF(B9=DATE(YEAR('VALOR POR PL'!$P$5),MONTH('VALOR POR PL'!$P$5)+1,1),SUMPRODUCT((B5:B76&lt;='VALOR POR PL'!$P$5)*S5:S76),0))</f>
        <v/>
      </c>
      <c r="U9" s="50">
        <f>IF($K$32=0,0,$K$18*$K$27*T9/$K$32)</f>
        <v/>
      </c>
    </row>
    <row r="10">
      <c r="B10" s="130">
        <f>DATE(YEAR(B9),MONTH(B9)+1,1)</f>
        <v/>
      </c>
      <c r="C10" s="61">
        <f>IF(AND($K$22="NÃO",B10&gt;'VALOR POR PL'!$P$5),0,'DADOS HISTORICOS'!I38)</f>
        <v/>
      </c>
      <c r="D10" s="50">
        <f>IF(B10&lt;='VALOR POR PL'!$P$5,0,IF($K$16="MDO PREVISION + MATERIAL PREMISSA",R10+U10,IF($K$17&gt;0,$K$18*P10/$K$17,0)))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RESUMO'!I38</f>
        <v/>
      </c>
      <c r="N10" s="129">
        <f>MAX(0,M10-M9)</f>
        <v/>
      </c>
      <c r="O10" s="12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50">
        <f>IF(OR(B10&lt;='VALOR POR PL'!$P$5,$K$12=0),0,$K$18*$K$26*N10/$K$12)</f>
        <v/>
      </c>
      <c r="S10" s="129">
        <f>(IF(AND(6+$K$33&gt;=1,6+$K$33&lt;=72),INDEX($N$5:$N$76,6+$K$33),0)+IF(AND(6+$K$34&gt;=1,6+$K$34&lt;=72),INDEX($N$5:$N$76,6+$K$34),0)+IF(AND(6+$K$35&gt;=1,6+$K$35&lt;=72),INDEX($N$5:$N$76,6+$K$35),0))/3</f>
        <v/>
      </c>
      <c r="T10" s="129">
        <f>IF(B10&lt;='VALOR POR PL'!$P$5,0,S10+IF(B10=DATE(YEAR('VALOR POR PL'!$P$5),MONTH('VALOR POR PL'!$P$5)+1,1),SUMPRODUCT((B5:B76&lt;='VALOR POR PL'!$P$5)*S5:S76),0))</f>
        <v/>
      </c>
      <c r="U10" s="50">
        <f>IF($K$32=0,0,$K$18*$K$27*T10/$K$32)</f>
        <v/>
      </c>
    </row>
    <row r="11">
      <c r="B11" s="130">
        <f>DATE(YEAR(B10),MONTH(B10)+1,1)</f>
        <v/>
      </c>
      <c r="C11" s="61">
        <f>IF(AND($K$22="NÃO",B11&gt;'VALOR POR PL'!$P$5),0,'DADOS HISTORICOS'!J38)</f>
        <v/>
      </c>
      <c r="D11" s="50">
        <f>IF(B11&lt;='VALOR POR PL'!$P$5,0,IF($K$16="MDO PREVISION + MATERIAL PREMISSA",R11+U11,IF($K$17&gt;0,$K$18*P11/$K$17,0)))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RESUMO'!J38</f>
        <v/>
      </c>
      <c r="N11" s="129">
        <f>MAX(0,M11-M10)</f>
        <v/>
      </c>
      <c r="O11" s="12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50">
        <f>IF(OR(B11&lt;='VALOR POR PL'!$P$5,$K$12=0),0,$K$18*$K$26*N11/$K$12)</f>
        <v/>
      </c>
      <c r="S11" s="129">
        <f>(IF(AND(7+$K$33&gt;=1,7+$K$33&lt;=72),INDEX($N$5:$N$76,7+$K$33),0)+IF(AND(7+$K$34&gt;=1,7+$K$34&lt;=72),INDEX($N$5:$N$76,7+$K$34),0)+IF(AND(7+$K$35&gt;=1,7+$K$35&lt;=72),INDEX($N$5:$N$76,7+$K$35),0))/3</f>
        <v/>
      </c>
      <c r="T11" s="129">
        <f>IF(B11&lt;='VALOR POR PL'!$P$5,0,S11+IF(B11=DATE(YEAR('VALOR POR PL'!$P$5),MONTH('VALOR POR PL'!$P$5)+1,1),SUMPRODUCT((B5:B76&lt;='VALOR POR PL'!$P$5)*S5:S76),0))</f>
        <v/>
      </c>
      <c r="U11" s="50">
        <f>IF($K$32=0,0,$K$18*$K$27*T11/$K$32)</f>
        <v/>
      </c>
    </row>
    <row r="12">
      <c r="B12" s="130">
        <f>DATE(YEAR(B11),MONTH(B11)+1,1)</f>
        <v/>
      </c>
      <c r="C12" s="61">
        <f>IF(AND($K$22="NÃO",B12&gt;'VALOR POR PL'!$P$5),0,'DADOS HISTORICOS'!K38)</f>
        <v/>
      </c>
      <c r="D12" s="50">
        <f>IF(B12&lt;='VALOR POR PL'!$P$5,0,IF($K$16="MDO PREVISION + MATERIAL PREMISSA",R12+U12,IF($K$17&gt;0,$K$18*P12/$K$17,0)))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RESUMO'!K38</f>
        <v/>
      </c>
      <c r="N12" s="129">
        <f>MAX(0,M12-M11)</f>
        <v/>
      </c>
      <c r="O12" s="12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50">
        <f>IF(OR(B12&lt;='VALOR POR PL'!$P$5,$K$12=0),0,$K$18*$K$26*N12/$K$12)</f>
        <v/>
      </c>
      <c r="S12" s="129">
        <f>(IF(AND(8+$K$33&gt;=1,8+$K$33&lt;=72),INDEX($N$5:$N$76,8+$K$33),0)+IF(AND(8+$K$34&gt;=1,8+$K$34&lt;=72),INDEX($N$5:$N$76,8+$K$34),0)+IF(AND(8+$K$35&gt;=1,8+$K$35&lt;=72),INDEX($N$5:$N$76,8+$K$35),0))/3</f>
        <v/>
      </c>
      <c r="T12" s="129">
        <f>IF(B12&lt;='VALOR POR PL'!$P$5,0,S12+IF(B12=DATE(YEAR('VALOR POR PL'!$P$5),MONTH('VALOR POR PL'!$P$5)+1,1),SUMPRODUCT((B5:B76&lt;='VALOR POR PL'!$P$5)*S5:S76),0))</f>
        <v/>
      </c>
      <c r="U12" s="50">
        <f>IF($K$32=0,0,$K$18*$K$27*T12/$K$32)</f>
        <v/>
      </c>
    </row>
    <row r="13">
      <c r="B13" s="130">
        <f>DATE(YEAR(B12),MONTH(B12)+1,1)</f>
        <v/>
      </c>
      <c r="C13" s="61">
        <f>IF(AND($K$22="NÃO",B13&gt;'VALOR POR PL'!$P$5),0,'DADOS HISTORICOS'!L38)</f>
        <v/>
      </c>
      <c r="D13" s="50">
        <f>IF(B13&lt;='VALOR POR PL'!$P$5,0,IF($K$16="MDO PREVISION + MATERIAL PREMISSA",R13+U13,IF($K$17&gt;0,$K$18*P13/$K$17,0)))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PL'!I44</f>
        <v/>
      </c>
      <c r="L13" s="50">
        <f>C13/IF(B13&lt;='VALOR POR PL'!$P$5,IFERROR(INDEX('"INCC-FGV"'!$B$2:$B$800,MATCH(B13,'"INCC-FGV"'!$A$2:$A$800,0)),$K$2),$K$2)</f>
        <v/>
      </c>
      <c r="M13" s="128">
        <f>'CP RESUMO'!L38</f>
        <v/>
      </c>
      <c r="N13" s="129">
        <f>MAX(0,M13-M12)</f>
        <v/>
      </c>
      <c r="O13" s="12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50">
        <f>IF(OR(B13&lt;='VALOR POR PL'!$P$5,$K$12=0),0,$K$18*$K$26*N13/$K$12)</f>
        <v/>
      </c>
      <c r="S13" s="129">
        <f>(IF(AND(9+$K$33&gt;=1,9+$K$33&lt;=72),INDEX($N$5:$N$76,9+$K$33),0)+IF(AND(9+$K$34&gt;=1,9+$K$34&lt;=72),INDEX($N$5:$N$76,9+$K$34),0)+IF(AND(9+$K$35&gt;=1,9+$K$35&lt;=72),INDEX($N$5:$N$76,9+$K$35),0))/3</f>
        <v/>
      </c>
      <c r="T13" s="129">
        <f>IF(B13&lt;='VALOR POR PL'!$P$5,0,S13+IF(B13=DATE(YEAR('VALOR POR PL'!$P$5),MONTH('VALOR POR PL'!$P$5)+1,1),SUMPRODUCT((B5:B76&lt;='VALOR POR PL'!$P$5)*S5:S76),0))</f>
        <v/>
      </c>
      <c r="U13" s="50">
        <f>IF($K$32=0,0,$K$18*$K$27*T13/$K$32)</f>
        <v/>
      </c>
    </row>
    <row r="14">
      <c r="B14" s="130">
        <f>DATE(YEAR(B13),MONTH(B13)+1,1)</f>
        <v/>
      </c>
      <c r="C14" s="61">
        <f>IF(AND($K$22="NÃO",B14&gt;'VALOR POR PL'!$P$5),0,'DADOS HISTORICOS'!M38)</f>
        <v/>
      </c>
      <c r="D14" s="50">
        <f>IF(B14&lt;='VALOR POR PL'!$P$5,0,IF($K$16="MDO PREVISION + MATERIAL PREMISSA",R14+U14,IF($K$17&gt;0,$K$18*P14/$K$17,0)))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RESUMO'!$D$80:$BW$80,MATCH('VALOR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RESUMO'!M38</f>
        <v/>
      </c>
      <c r="N14" s="129">
        <f>MAX(0,M14-M13)</f>
        <v/>
      </c>
      <c r="O14" s="12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50">
        <f>IF(OR(B14&lt;='VALOR POR PL'!$P$5,$K$12=0),0,$K$18*$K$26*N14/$K$12)</f>
        <v/>
      </c>
      <c r="S14" s="129">
        <f>(IF(AND(10+$K$33&gt;=1,10+$K$33&lt;=72),INDEX($N$5:$N$76,10+$K$33),0)+IF(AND(10+$K$34&gt;=1,10+$K$34&lt;=72),INDEX($N$5:$N$76,10+$K$34),0)+IF(AND(10+$K$35&gt;=1,10+$K$35&lt;=72),INDEX($N$5:$N$76,10+$K$35),0))/3</f>
        <v/>
      </c>
      <c r="T14" s="129">
        <f>IF(B14&lt;='VALOR POR PL'!$P$5,0,S14+IF(B14=DATE(YEAR('VALOR POR PL'!$P$5),MONTH('VALOR POR PL'!$P$5)+1,1),SUMPRODUCT((B5:B76&lt;='VALOR POR PL'!$P$5)*S5:S76),0))</f>
        <v/>
      </c>
      <c r="U14" s="50">
        <f>IF($K$32=0,0,$K$18*$K$27*T14/$K$32)</f>
        <v/>
      </c>
    </row>
    <row r="15">
      <c r="B15" s="130">
        <f>DATE(YEAR(B14),MONTH(B14)+1,1)</f>
        <v/>
      </c>
      <c r="C15" s="61">
        <f>IF(AND($K$22="NÃO",B15&gt;'VALOR POR PL'!$P$5),0,'DADOS HISTORICOS'!N38)</f>
        <v/>
      </c>
      <c r="D15" s="50">
        <f>IF(B15&lt;='VALOR POR PL'!$P$5,0,IF($K$16="MDO PREVISION + MATERIAL PREMISSA",R15+U15,IF($K$17&gt;0,$K$18*P15/$K$17,0)))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MDO PREVISION + MATERIAL PREMISSA</t>
        </is>
      </c>
      <c r="L15" s="50">
        <f>C15/IF(B15&lt;='VALOR POR PL'!$P$5,IFERROR(INDEX('"INCC-FGV"'!$B$2:$B$800,MATCH(B15,'"INCC-FGV"'!$A$2:$A$800,0)),$K$2),$K$2)</f>
        <v/>
      </c>
      <c r="M15" s="128">
        <f>'CP RESUMO'!N38</f>
        <v/>
      </c>
      <c r="N15" s="129">
        <f>MAX(0,M15-M14)</f>
        <v/>
      </c>
      <c r="O15" s="12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50">
        <f>IF(OR(B15&lt;='VALOR POR PL'!$P$5,$K$12=0),0,$K$18*$K$26*N15/$K$12)</f>
        <v/>
      </c>
      <c r="S15" s="129">
        <f>(IF(AND(11+$K$33&gt;=1,11+$K$33&lt;=72),INDEX($N$5:$N$76,11+$K$33),0)+IF(AND(11+$K$34&gt;=1,11+$K$34&lt;=72),INDEX($N$5:$N$76,11+$K$34),0)+IF(AND(11+$K$35&gt;=1,11+$K$35&lt;=72),INDEX($N$5:$N$76,11+$K$35),0))/3</f>
        <v/>
      </c>
      <c r="T15" s="129">
        <f>IF(B15&lt;='VALOR POR PL'!$P$5,0,S15+IF(B15=DATE(YEAR('VALOR POR PL'!$P$5),MONTH('VALOR POR PL'!$P$5)+1,1),SUMPRODUCT((B5:B76&lt;='VALOR POR PL'!$P$5)*S5:S76),0))</f>
        <v/>
      </c>
      <c r="U15" s="50">
        <f>IF($K$32=0,0,$K$18*$K$27*T15/$K$32)</f>
        <v/>
      </c>
    </row>
    <row r="16">
      <c r="B16" s="130">
        <f>DATE(YEAR(B15),MONTH(B15)+1,1)</f>
        <v/>
      </c>
      <c r="C16" s="61">
        <f>IF(AND($K$22="NÃO",B16&gt;'VALOR POR PL'!$P$5),0,'DADOS HISTORICOS'!O38)</f>
        <v/>
      </c>
      <c r="D16" s="50">
        <f>IF(B16&lt;='VALOR POR PL'!$P$5,0,IF($K$16="MDO PREVISION + MATERIAL PREMISSA",R16+U16,IF($K$17&gt;0,$K$18*P16/$K$17,0)))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50">
        <f>C16/IF(B16&lt;='VALOR POR PL'!$P$5,IFERROR(INDEX('"INCC-FGV"'!$B$2:$B$800,MATCH(B16,'"INCC-FGV"'!$A$2:$A$800,0)),$K$2),$K$2)</f>
        <v/>
      </c>
      <c r="M16" s="128">
        <f>'CP RESUMO'!O38</f>
        <v/>
      </c>
      <c r="N16" s="129">
        <f>MAX(0,M16-M15)</f>
        <v/>
      </c>
      <c r="O16" s="12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50">
        <f>IF(OR(B16&lt;='VALOR POR PL'!$P$5,$K$12=0),0,$K$18*$K$26*N16/$K$12)</f>
        <v/>
      </c>
      <c r="S16" s="129">
        <f>(IF(AND(12+$K$33&gt;=1,12+$K$33&lt;=72),INDEX($N$5:$N$76,12+$K$33),0)+IF(AND(12+$K$34&gt;=1,12+$K$34&lt;=72),INDEX($N$5:$N$76,12+$K$34),0)+IF(AND(12+$K$35&gt;=1,12+$K$35&lt;=72),INDEX($N$5:$N$76,12+$K$35),0))/3</f>
        <v/>
      </c>
      <c r="T16" s="129">
        <f>IF(B16&lt;='VALOR POR PL'!$P$5,0,S16+IF(B16=DATE(YEAR('VALOR POR PL'!$P$5),MONTH('VALOR POR PL'!$P$5)+1,1),SUMPRODUCT((B5:B76&lt;='VALOR POR PL'!$P$5)*S5:S76),0))</f>
        <v/>
      </c>
      <c r="U16" s="50">
        <f>IF($K$32=0,0,$K$18*$K$27*T16/$K$32)</f>
        <v/>
      </c>
    </row>
    <row r="17">
      <c r="B17" s="130">
        <f>DATE(YEAR(B16),MONTH(B16)+1,1)</f>
        <v/>
      </c>
      <c r="C17" s="61">
        <f>IF(AND($K$22="NÃO",B17&gt;'VALOR POR PL'!$P$5),0,'DADOS HISTORICOS'!P38)</f>
        <v/>
      </c>
      <c r="D17" s="50">
        <f>IF(B17&lt;='VALOR POR PL'!$P$5,0,IF($K$16="MDO PREVISION + MATERIAL PREMISSA",R17+U17,IF($K$17&gt;0,$K$18*P17/$K$17,0)))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RESUMO'!P38</f>
        <v/>
      </c>
      <c r="N17" s="129">
        <f>MAX(0,M17-M16)</f>
        <v/>
      </c>
      <c r="O17" s="12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50">
        <f>IF(OR(B17&lt;='VALOR POR PL'!$P$5,$K$12=0),0,$K$18*$K$26*N17/$K$12)</f>
        <v/>
      </c>
      <c r="S17" s="129">
        <f>(IF(AND(13+$K$33&gt;=1,13+$K$33&lt;=72),INDEX($N$5:$N$76,13+$K$33),0)+IF(AND(13+$K$34&gt;=1,13+$K$34&lt;=72),INDEX($N$5:$N$76,13+$K$34),0)+IF(AND(13+$K$35&gt;=1,13+$K$35&lt;=72),INDEX($N$5:$N$76,13+$K$35),0))/3</f>
        <v/>
      </c>
      <c r="T17" s="129">
        <f>IF(B17&lt;='VALOR POR PL'!$P$5,0,S17+IF(B17=DATE(YEAR('VALOR POR PL'!$P$5),MONTH('VALOR POR PL'!$P$5)+1,1),SUMPRODUCT((B5:B76&lt;='VALOR POR PL'!$P$5)*S5:S76),0))</f>
        <v/>
      </c>
      <c r="U17" s="50">
        <f>IF($K$32=0,0,$K$18*$K$27*T17/$K$32)</f>
        <v/>
      </c>
    </row>
    <row r="18">
      <c r="B18" s="130">
        <f>DATE(YEAR(B17),MONTH(B17)+1,1)</f>
        <v/>
      </c>
      <c r="C18" s="61">
        <f>IF(AND($K$22="NÃO",B18&gt;'VALOR POR PL'!$P$5),0,'DADOS HISTORICOS'!Q38)</f>
        <v/>
      </c>
      <c r="D18" s="50">
        <f>IF(B18&lt;='VALOR POR PL'!$P$5,0,IF($K$16="MDO PREVISION + MATERIAL PREMISSA",R18+U18,IF($K$17&gt;0,$K$18*P18/$K$17,0)))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RESUMO'!Q38</f>
        <v/>
      </c>
      <c r="N18" s="129">
        <f>MAX(0,M18-M17)</f>
        <v/>
      </c>
      <c r="O18" s="12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50">
        <f>IF(OR(B18&lt;='VALOR POR PL'!$P$5,$K$12=0),0,$K$18*$K$26*N18/$K$12)</f>
        <v/>
      </c>
      <c r="S18" s="129">
        <f>(IF(AND(14+$K$33&gt;=1,14+$K$33&lt;=72),INDEX($N$5:$N$76,14+$K$33),0)+IF(AND(14+$K$34&gt;=1,14+$K$34&lt;=72),INDEX($N$5:$N$76,14+$K$34),0)+IF(AND(14+$K$35&gt;=1,14+$K$35&lt;=72),INDEX($N$5:$N$76,14+$K$35),0))/3</f>
        <v/>
      </c>
      <c r="T18" s="129">
        <f>IF(B18&lt;='VALOR POR PL'!$P$5,0,S18+IF(B18=DATE(YEAR('VALOR POR PL'!$P$5),MONTH('VALOR POR PL'!$P$5)+1,1),SUMPRODUCT((B5:B76&lt;='VALOR POR PL'!$P$5)*S5:S76),0))</f>
        <v/>
      </c>
      <c r="U18" s="50">
        <f>IF($K$32=0,0,$K$18*$K$27*T18/$K$32)</f>
        <v/>
      </c>
    </row>
    <row r="19">
      <c r="B19" s="130">
        <f>DATE(YEAR(B18),MONTH(B18)+1,1)</f>
        <v/>
      </c>
      <c r="C19" s="61">
        <f>IF(AND($K$22="NÃO",B19&gt;'VALOR POR PL'!$P$5),0,'DADOS HISTORICOS'!R38)</f>
        <v/>
      </c>
      <c r="D19" s="50">
        <f>IF(B19&lt;='VALOR POR PL'!$P$5,0,IF($K$16="MDO PREVISION + MATERIAL PREMISSA",R19+U19,IF($K$17&gt;0,$K$18*P19/$K$17,0)))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RESUMO'!R38</f>
        <v/>
      </c>
      <c r="N19" s="129">
        <f>MAX(0,M19-M18)</f>
        <v/>
      </c>
      <c r="O19" s="12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50">
        <f>IF(OR(B19&lt;='VALOR POR PL'!$P$5,$K$12=0),0,$K$18*$K$26*N19/$K$12)</f>
        <v/>
      </c>
      <c r="S19" s="129">
        <f>(IF(AND(15+$K$33&gt;=1,15+$K$33&lt;=72),INDEX($N$5:$N$76,15+$K$33),0)+IF(AND(15+$K$34&gt;=1,15+$K$34&lt;=72),INDEX($N$5:$N$76,15+$K$34),0)+IF(AND(15+$K$35&gt;=1,15+$K$35&lt;=72),INDEX($N$5:$N$76,15+$K$35),0))/3</f>
        <v/>
      </c>
      <c r="T19" s="129">
        <f>IF(B19&lt;='VALOR POR PL'!$P$5,0,S19+IF(B19=DATE(YEAR('VALOR POR PL'!$P$5),MONTH('VALOR POR PL'!$P$5)+1,1),SUMPRODUCT((B5:B76&lt;='VALOR POR PL'!$P$5)*S5:S76),0))</f>
        <v/>
      </c>
      <c r="U19" s="50">
        <f>IF($K$32=0,0,$K$18*$K$27*T19/$K$32)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HISTORICOS'!S38)</f>
        <v/>
      </c>
      <c r="D20" s="50">
        <f>IF(B20&lt;='VALOR POR PL'!$P$5,0,IF($K$16="MDO PREVISION + MATERIAL PREMISSA",R20+U20,IF($K$17&gt;0,$K$18*P20/$K$17,0)))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RESUMO'!S38</f>
        <v/>
      </c>
      <c r="N20" s="129">
        <f>MAX(0,M20-M19)</f>
        <v/>
      </c>
      <c r="O20" s="12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50">
        <f>IF(OR(B20&lt;='VALOR POR PL'!$P$5,$K$12=0),0,$K$18*$K$26*N20/$K$12)</f>
        <v/>
      </c>
      <c r="S20" s="129">
        <f>(IF(AND(16+$K$33&gt;=1,16+$K$33&lt;=72),INDEX($N$5:$N$76,16+$K$33),0)+IF(AND(16+$K$34&gt;=1,16+$K$34&lt;=72),INDEX($N$5:$N$76,16+$K$34),0)+IF(AND(16+$K$35&gt;=1,16+$K$35&lt;=72),INDEX($N$5:$N$76,16+$K$35),0))/3</f>
        <v/>
      </c>
      <c r="T20" s="129">
        <f>IF(B20&lt;='VALOR POR PL'!$P$5,0,S20+IF(B20=DATE(YEAR('VALOR POR PL'!$P$5),MONTH('VALOR POR PL'!$P$5)+1,1),SUMPRODUCT((B5:B76&lt;='VALOR POR PL'!$P$5)*S5:S76),0))</f>
        <v/>
      </c>
      <c r="U20" s="50">
        <f>IF($K$32=0,0,$K$18*$K$27*T20/$K$32)</f>
        <v/>
      </c>
    </row>
    <row r="21">
      <c r="B21" s="130">
        <f>DATE(YEAR(B20),MONTH(B20)+1,1)</f>
        <v/>
      </c>
      <c r="C21" s="61">
        <f>IF(AND($K$22="NÃO",B21&gt;'VALOR POR PL'!$P$5),0,'DADOS HISTORICOS'!T38)</f>
        <v/>
      </c>
      <c r="D21" s="50">
        <f>IF(B21&lt;='VALOR POR PL'!$P$5,0,IF($K$16="MDO PREVISION + MATERIAL PREMISSA",R21+U21,IF($K$17&gt;0,$K$18*P21/$K$17,0)))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RESUMO'!T38</f>
        <v/>
      </c>
      <c r="N21" s="129">
        <f>MAX(0,M21-M20)</f>
        <v/>
      </c>
      <c r="O21" s="12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50">
        <f>IF(OR(B21&lt;='VALOR POR PL'!$P$5,$K$12=0),0,$K$18*$K$26*N21/$K$12)</f>
        <v/>
      </c>
      <c r="S21" s="129">
        <f>(IF(AND(17+$K$33&gt;=1,17+$K$33&lt;=72),INDEX($N$5:$N$76,17+$K$33),0)+IF(AND(17+$K$34&gt;=1,17+$K$34&lt;=72),INDEX($N$5:$N$76,17+$K$34),0)+IF(AND(17+$K$35&gt;=1,17+$K$35&lt;=72),INDEX($N$5:$N$76,17+$K$35),0))/3</f>
        <v/>
      </c>
      <c r="T21" s="129">
        <f>IF(B21&lt;='VALOR POR PL'!$P$5,0,S21+IF(B21=DATE(YEAR('VALOR POR PL'!$P$5),MONTH('VALOR POR PL'!$P$5)+1,1),SUMPRODUCT((B5:B76&lt;='VALOR POR PL'!$P$5)*S5:S76),0))</f>
        <v/>
      </c>
      <c r="U21" s="50">
        <f>IF($K$32=0,0,$K$18*$K$27*T21/$K$32)</f>
        <v/>
      </c>
    </row>
    <row r="22">
      <c r="B22" s="130">
        <f>DATE(YEAR(B21),MONTH(B21)+1,1)</f>
        <v/>
      </c>
      <c r="C22" s="61">
        <f>IF(AND($K$22="NÃO",B22&gt;'VALOR POR PL'!$P$5),0,'DADOS HISTORICOS'!U38)</f>
        <v/>
      </c>
      <c r="D22" s="50">
        <f>IF(B22&lt;='VALOR POR PL'!$P$5,0,IF($K$16="MDO PREVISION + MATERIAL PREMISSA",R22+U22,IF($K$17&gt;0,$K$18*P22/$K$17,0)))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RESUMO'!U38</f>
        <v/>
      </c>
      <c r="N22" s="129">
        <f>MAX(0,M22-M21)</f>
        <v/>
      </c>
      <c r="O22" s="12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50">
        <f>IF(OR(B22&lt;='VALOR POR PL'!$P$5,$K$12=0),0,$K$18*$K$26*N22/$K$12)</f>
        <v/>
      </c>
      <c r="S22" s="129">
        <f>(IF(AND(18+$K$33&gt;=1,18+$K$33&lt;=72),INDEX($N$5:$N$76,18+$K$33),0)+IF(AND(18+$K$34&gt;=1,18+$K$34&lt;=72),INDEX($N$5:$N$76,18+$K$34),0)+IF(AND(18+$K$35&gt;=1,18+$K$35&lt;=72),INDEX($N$5:$N$76,18+$K$35),0))/3</f>
        <v/>
      </c>
      <c r="T22" s="129">
        <f>IF(B22&lt;='VALOR POR PL'!$P$5,0,S22+IF(B22=DATE(YEAR('VALOR POR PL'!$P$5),MONTH('VALOR POR PL'!$P$5)+1,1),SUMPRODUCT((B5:B76&lt;='VALOR POR PL'!$P$5)*S5:S76),0))</f>
        <v/>
      </c>
      <c r="U22" s="50">
        <f>IF($K$32=0,0,$K$18*$K$27*T22/$K$32)</f>
        <v/>
      </c>
    </row>
    <row r="23">
      <c r="B23" s="130">
        <f>DATE(YEAR(B22),MONTH(B22)+1,1)</f>
        <v/>
      </c>
      <c r="C23" s="61">
        <f>IF(AND($K$22="NÃO",B23&gt;'VALOR POR PL'!$P$5),0,'DADOS HISTORICOS'!V38)</f>
        <v/>
      </c>
      <c r="D23" s="50">
        <f>IF(B23&lt;='VALOR POR PL'!$P$5,0,IF($K$16="MDO PREVISION + MATERIAL PREMISSA",R23+U23,IF($K$17&gt;0,$K$18*P23/$K$17,0)))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RESUMO'!V38</f>
        <v/>
      </c>
      <c r="N23" s="129">
        <f>MAX(0,M23-M22)</f>
        <v/>
      </c>
      <c r="O23" s="12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50">
        <f>IF(OR(B23&lt;='VALOR POR PL'!$P$5,$K$12=0),0,$K$18*$K$26*N23/$K$12)</f>
        <v/>
      </c>
      <c r="S23" s="129">
        <f>(IF(AND(19+$K$33&gt;=1,19+$K$33&lt;=72),INDEX($N$5:$N$76,19+$K$33),0)+IF(AND(19+$K$34&gt;=1,19+$K$34&lt;=72),INDEX($N$5:$N$76,19+$K$34),0)+IF(AND(19+$K$35&gt;=1,19+$K$35&lt;=72),INDEX($N$5:$N$76,19+$K$35),0))/3</f>
        <v/>
      </c>
      <c r="T23" s="129">
        <f>IF(B23&lt;='VALOR POR PL'!$P$5,0,S23+IF(B23=DATE(YEAR('VALOR POR PL'!$P$5),MONTH('VALOR POR PL'!$P$5)+1,1),SUMPRODUCT((B5:B76&lt;='VALOR POR PL'!$P$5)*S5:S76),0))</f>
        <v/>
      </c>
      <c r="U23" s="50">
        <f>IF($K$32=0,0,$K$18*$K$27*T23/$K$32)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HISTORICOS'!W38)</f>
        <v/>
      </c>
      <c r="D24" s="50">
        <f>IF(B24&lt;='VALOR POR PL'!$P$5,0,IF($K$16="MDO PREVISION + MATERIAL PREMISSA",R24+U24,IF($K$17&gt;0,$K$18*P24/$K$17,0)))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inlineStr">
        <is>
          <t>Saldo dividido: MDO segue a curva do Prevision; material segue a premissa (pedido antecipado, pagamento 28/56/84 dias).</t>
        </is>
      </c>
      <c r="L24" s="50">
        <f>C24/IF(B24&lt;='VALOR POR PL'!$P$5,IFERROR(INDEX('"INCC-FGV"'!$B$2:$B$800,MATCH(B24,'"INCC-FGV"'!$A$2:$A$800,0)),$K$2),$K$2)</f>
        <v/>
      </c>
      <c r="M24" s="128">
        <f>'CP RESUMO'!W38</f>
        <v/>
      </c>
      <c r="N24" s="129">
        <f>MAX(0,M24-M23)</f>
        <v/>
      </c>
      <c r="O24" s="12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50">
        <f>IF(OR(B24&lt;='VALOR POR PL'!$P$5,$K$12=0),0,$K$18*$K$26*N24/$K$12)</f>
        <v/>
      </c>
      <c r="S24" s="129">
        <f>(IF(AND(20+$K$33&gt;=1,20+$K$33&lt;=72),INDEX($N$5:$N$76,20+$K$33),0)+IF(AND(20+$K$34&gt;=1,20+$K$34&lt;=72),INDEX($N$5:$N$76,20+$K$34),0)+IF(AND(20+$K$35&gt;=1,20+$K$35&lt;=72),INDEX($N$5:$N$76,20+$K$35),0))/3</f>
        <v/>
      </c>
      <c r="T24" s="129">
        <f>IF(B24&lt;='VALOR POR PL'!$P$5,0,S24+IF(B24=DATE(YEAR('VALOR POR PL'!$P$5),MONTH('VALOR POR PL'!$P$5)+1,1),SUMPRODUCT((B5:B76&lt;='VALOR POR PL'!$P$5)*S5:S76),0))</f>
        <v/>
      </c>
      <c r="U24" s="50">
        <f>IF($K$32=0,0,$K$18*$K$27*T24/$K$32)</f>
        <v/>
      </c>
    </row>
    <row r="25">
      <c r="B25" s="130">
        <f>DATE(YEAR(B24),MONTH(B24)+1,1)</f>
        <v/>
      </c>
      <c r="C25" s="61">
        <f>IF(AND($K$22="NÃO",B25&gt;'VALOR POR PL'!$P$5),0,'DADOS HISTORICOS'!X38)</f>
        <v/>
      </c>
      <c r="D25" s="50">
        <f>IF(B25&lt;='VALOR POR PL'!$P$5,0,IF($K$16="MDO PREVISION + MATERIAL PREMISSA",R25+U25,IF($K$17&gt;0,$K$18*P25/$K$17,0)))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I25" s="66" t="inlineStr">
        <is>
          <t>DIVISÃO MDO × MATERIAL</t>
        </is>
      </c>
      <c r="J25" s="67" t="n"/>
      <c r="K25" s="68" t="n"/>
      <c r="L25" s="50">
        <f>C25/IF(B25&lt;='VALOR POR PL'!$P$5,IFERROR(INDEX('"INCC-FGV"'!$B$2:$B$800,MATCH(B25,'"INCC-FGV"'!$A$2:$A$800,0)),$K$2),$K$2)</f>
        <v/>
      </c>
      <c r="M25" s="128">
        <f>'CP RESUMO'!X38</f>
        <v/>
      </c>
      <c r="N25" s="129">
        <f>MAX(0,M25-M24)</f>
        <v/>
      </c>
      <c r="O25" s="12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50">
        <f>IF(OR(B25&lt;='VALOR POR PL'!$P$5,$K$12=0),0,$K$18*$K$26*N25/$K$12)</f>
        <v/>
      </c>
      <c r="S25" s="129">
        <f>(IF(AND(21+$K$33&gt;=1,21+$K$33&lt;=72),INDEX($N$5:$N$76,21+$K$33),0)+IF(AND(21+$K$34&gt;=1,21+$K$34&lt;=72),INDEX($N$5:$N$76,21+$K$34),0)+IF(AND(21+$K$35&gt;=1,21+$K$35&lt;=72),INDEX($N$5:$N$76,21+$K$35),0))/3</f>
        <v/>
      </c>
      <c r="T25" s="129">
        <f>IF(B25&lt;='VALOR POR PL'!$P$5,0,S25+IF(B25=DATE(YEAR('VALOR POR PL'!$P$5),MONTH('VALOR POR PL'!$P$5)+1,1),SUMPRODUCT((B5:B76&lt;='VALOR POR PL'!$P$5)*S5:S76),0))</f>
        <v/>
      </c>
      <c r="U25" s="50">
        <f>IF($K$32=0,0,$K$18*$K$27*T25/$K$32)</f>
        <v/>
      </c>
    </row>
    <row r="26">
      <c r="B26" s="130">
        <f>DATE(YEAR(B25),MONTH(B25)+1,1)</f>
        <v/>
      </c>
      <c r="C26" s="61">
        <f>IF(AND($K$22="NÃO",B26&gt;'VALOR POR PL'!$P$5),0,'DADOS HISTORICOS'!Y38)</f>
        <v/>
      </c>
      <c r="D26" s="50">
        <f>IF(B26&lt;='VALOR POR PL'!$P$5,0,IF($K$16="MDO PREVISION + MATERIAL PREMISSA",R26+U26,IF($K$17&gt;0,$K$18*P26/$K$17,0)))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I26" s="47" t="inlineStr">
        <is>
          <t>% MÃO DE OBRA (segue a curva do Prevision)</t>
        </is>
      </c>
      <c r="K26" s="56" t="n">
        <v>0.4</v>
      </c>
      <c r="L26" s="50">
        <f>C26/IF(B26&lt;='VALOR POR PL'!$P$5,IFERROR(INDEX('"INCC-FGV"'!$B$2:$B$800,MATCH(B26,'"INCC-FGV"'!$A$2:$A$800,0)),$K$2),$K$2)</f>
        <v/>
      </c>
      <c r="M26" s="128">
        <f>'CP RESUMO'!Y38</f>
        <v/>
      </c>
      <c r="N26" s="129">
        <f>MAX(0,M26-M25)</f>
        <v/>
      </c>
      <c r="O26" s="12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50">
        <f>IF(OR(B26&lt;='VALOR POR PL'!$P$5,$K$12=0),0,$K$18*$K$26*N26/$K$12)</f>
        <v/>
      </c>
      <c r="S26" s="129">
        <f>(IF(AND(22+$K$33&gt;=1,22+$K$33&lt;=72),INDEX($N$5:$N$76,22+$K$33),0)+IF(AND(22+$K$34&gt;=1,22+$K$34&lt;=72),INDEX($N$5:$N$76,22+$K$34),0)+IF(AND(22+$K$35&gt;=1,22+$K$35&lt;=72),INDEX($N$5:$N$76,22+$K$35),0))/3</f>
        <v/>
      </c>
      <c r="T26" s="129">
        <f>IF(B26&lt;='VALOR POR PL'!$P$5,0,S26+IF(B26=DATE(YEAR('VALOR POR PL'!$P$5),MONTH('VALOR POR PL'!$P$5)+1,1),SUMPRODUCT((B5:B76&lt;='VALOR POR PL'!$P$5)*S5:S76),0))</f>
        <v/>
      </c>
      <c r="U26" s="50">
        <f>IF($K$32=0,0,$K$18*$K$27*T26/$K$32)</f>
        <v/>
      </c>
    </row>
    <row r="27">
      <c r="B27" s="130">
        <f>DATE(YEAR(B26),MONTH(B26)+1,1)</f>
        <v/>
      </c>
      <c r="C27" s="61">
        <f>IF(AND($K$22="NÃO",B27&gt;'VALOR POR PL'!$P$5),0,'DADOS HISTORICOS'!Z38)</f>
        <v/>
      </c>
      <c r="D27" s="50">
        <f>IF(B27&lt;='VALOR POR PL'!$P$5,0,IF($K$16="MDO PREVISION + MATERIAL PREMISSA",R27+U27,IF($K$17&gt;0,$K$18*P27/$K$17,0)))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I27" s="47" t="inlineStr">
        <is>
          <t>% MATERIAL (segue a premissa)</t>
        </is>
      </c>
      <c r="K27" s="138">
        <f>1-K26</f>
        <v/>
      </c>
      <c r="L27" s="50">
        <f>C27/IF(B27&lt;='VALOR POR PL'!$P$5,IFERROR(INDEX('"INCC-FGV"'!$B$2:$B$800,MATCH(B27,'"INCC-FGV"'!$A$2:$A$800,0)),$K$2),$K$2)</f>
        <v/>
      </c>
      <c r="M27" s="128">
        <f>'CP RESUMO'!Z38</f>
        <v/>
      </c>
      <c r="N27" s="129">
        <f>MAX(0,M27-M26)</f>
        <v/>
      </c>
      <c r="O27" s="12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50">
        <f>IF(OR(B27&lt;='VALOR POR PL'!$P$5,$K$12=0),0,$K$18*$K$26*N27/$K$12)</f>
        <v/>
      </c>
      <c r="S27" s="129">
        <f>(IF(AND(23+$K$33&gt;=1,23+$K$33&lt;=72),INDEX($N$5:$N$76,23+$K$33),0)+IF(AND(23+$K$34&gt;=1,23+$K$34&lt;=72),INDEX($N$5:$N$76,23+$K$34),0)+IF(AND(23+$K$35&gt;=1,23+$K$35&lt;=72),INDEX($N$5:$N$76,23+$K$35),0))/3</f>
        <v/>
      </c>
      <c r="T27" s="129">
        <f>IF(B27&lt;='VALOR POR PL'!$P$5,0,S27+IF(B27=DATE(YEAR('VALOR POR PL'!$P$5),MONTH('VALOR POR PL'!$P$5)+1,1),SUMPRODUCT((B5:B76&lt;='VALOR POR PL'!$P$5)*S5:S76),0))</f>
        <v/>
      </c>
      <c r="U27" s="50">
        <f>IF($K$32=0,0,$K$18*$K$27*T27/$K$32)</f>
        <v/>
      </c>
    </row>
    <row r="28">
      <c r="B28" s="130">
        <f>DATE(YEAR(B27),MONTH(B27)+1,1)</f>
        <v/>
      </c>
      <c r="C28" s="61">
        <f>IF(AND($K$22="NÃO",B28&gt;'VALOR POR PL'!$P$5),0,'DADOS HISTORICOS'!AA38)</f>
        <v/>
      </c>
      <c r="D28" s="50">
        <f>IF(B28&lt;='VALOR POR PL'!$P$5,0,IF($K$16="MDO PREVISION + MATERIAL PREMISSA",R28+U28,IF($K$17&gt;0,$K$18*P28/$K$17,0)))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I28" s="47" t="inlineStr">
        <is>
          <t>ANTECEDÊNCIA DO PEDIDO (dias antes da instalação)</t>
        </is>
      </c>
      <c r="K28" s="139" t="n">
        <v>180</v>
      </c>
      <c r="L28" s="50">
        <f>C28/IF(B28&lt;='VALOR POR PL'!$P$5,IFERROR(INDEX('"INCC-FGV"'!$B$2:$B$800,MATCH(B28,'"INCC-FGV"'!$A$2:$A$800,0)),$K$2),$K$2)</f>
        <v/>
      </c>
      <c r="M28" s="128">
        <f>'CP RESUMO'!AA38</f>
        <v/>
      </c>
      <c r="N28" s="129">
        <f>MAX(0,M28-M27)</f>
        <v/>
      </c>
      <c r="O28" s="12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50">
        <f>IF(OR(B28&lt;='VALOR POR PL'!$P$5,$K$12=0),0,$K$18*$K$26*N28/$K$12)</f>
        <v/>
      </c>
      <c r="S28" s="129">
        <f>(IF(AND(24+$K$33&gt;=1,24+$K$33&lt;=72),INDEX($N$5:$N$76,24+$K$33),0)+IF(AND(24+$K$34&gt;=1,24+$K$34&lt;=72),INDEX($N$5:$N$76,24+$K$34),0)+IF(AND(24+$K$35&gt;=1,24+$K$35&lt;=72),INDEX($N$5:$N$76,24+$K$35),0))/3</f>
        <v/>
      </c>
      <c r="T28" s="129">
        <f>IF(B28&lt;='VALOR POR PL'!$P$5,0,S28+IF(B28=DATE(YEAR('VALOR POR PL'!$P$5),MONTH('VALOR POR PL'!$P$5)+1,1),SUMPRODUCT((B5:B76&lt;='VALOR POR PL'!$P$5)*S5:S76),0))</f>
        <v/>
      </c>
      <c r="U28" s="50">
        <f>IF($K$32=0,0,$K$18*$K$27*T28/$K$32)</f>
        <v/>
      </c>
    </row>
    <row r="29">
      <c r="B29" s="130">
        <f>DATE(YEAR(B28),MONTH(B28)+1,1)</f>
        <v/>
      </c>
      <c r="C29" s="61">
        <f>IF(AND($K$22="NÃO",B29&gt;'VALOR POR PL'!$P$5),0,'DADOS HISTORICOS'!AB38)</f>
        <v/>
      </c>
      <c r="D29" s="50">
        <f>IF(B29&lt;='VALOR POR PL'!$P$5,0,IF($K$16="MDO PREVISION + MATERIAL PREMISSA",R29+U29,IF($K$17&gt;0,$K$18*P29/$K$17,0)))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I29" s="47" t="inlineStr">
        <is>
          <t>1ª PARCELA (dias após o pedido)</t>
        </is>
      </c>
      <c r="K29" s="139" t="n">
        <v>28</v>
      </c>
      <c r="L29" s="50">
        <f>C29/IF(B29&lt;='VALOR POR PL'!$P$5,IFERROR(INDEX('"INCC-FGV"'!$B$2:$B$800,MATCH(B29,'"INCC-FGV"'!$A$2:$A$800,0)),$K$2),$K$2)</f>
        <v/>
      </c>
      <c r="M29" s="128">
        <f>'CP RESUMO'!AB38</f>
        <v/>
      </c>
      <c r="N29" s="129">
        <f>MAX(0,M29-M28)</f>
        <v/>
      </c>
      <c r="O29" s="12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50">
        <f>IF(OR(B29&lt;='VALOR POR PL'!$P$5,$K$12=0),0,$K$18*$K$26*N29/$K$12)</f>
        <v/>
      </c>
      <c r="S29" s="129">
        <f>(IF(AND(25+$K$33&gt;=1,25+$K$33&lt;=72),INDEX($N$5:$N$76,25+$K$33),0)+IF(AND(25+$K$34&gt;=1,25+$K$34&lt;=72),INDEX($N$5:$N$76,25+$K$34),0)+IF(AND(25+$K$35&gt;=1,25+$K$35&lt;=72),INDEX($N$5:$N$76,25+$K$35),0))/3</f>
        <v/>
      </c>
      <c r="T29" s="129">
        <f>IF(B29&lt;='VALOR POR PL'!$P$5,0,S29+IF(B29=DATE(YEAR('VALOR POR PL'!$P$5),MONTH('VALOR POR PL'!$P$5)+1,1),SUMPRODUCT((B5:B76&lt;='VALOR POR PL'!$P$5)*S5:S76),0))</f>
        <v/>
      </c>
      <c r="U29" s="50">
        <f>IF($K$32=0,0,$K$18*$K$27*T29/$K$32)</f>
        <v/>
      </c>
    </row>
    <row r="30">
      <c r="B30" s="130">
        <f>DATE(YEAR(B29),MONTH(B29)+1,1)</f>
        <v/>
      </c>
      <c r="C30" s="61">
        <f>IF(AND($K$22="NÃO",B30&gt;'VALOR POR PL'!$P$5),0,'DADOS HISTORICOS'!AC38)</f>
        <v/>
      </c>
      <c r="D30" s="50">
        <f>IF(B30&lt;='VALOR POR PL'!$P$5,0,IF($K$16="MDO PREVISION + MATERIAL PREMISSA",R30+U30,IF($K$17&gt;0,$K$18*P30/$K$17,0)))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I30" s="47" t="inlineStr">
        <is>
          <t>2ª PARCELA (dias após o pedido)</t>
        </is>
      </c>
      <c r="K30" s="139" t="n">
        <v>56</v>
      </c>
      <c r="L30" s="50">
        <f>C30/IF(B30&lt;='VALOR POR PL'!$P$5,IFERROR(INDEX('"INCC-FGV"'!$B$2:$B$800,MATCH(B30,'"INCC-FGV"'!$A$2:$A$800,0)),$K$2),$K$2)</f>
        <v/>
      </c>
      <c r="M30" s="128">
        <f>'CP RESUMO'!AC38</f>
        <v/>
      </c>
      <c r="N30" s="129">
        <f>MAX(0,M30-M29)</f>
        <v/>
      </c>
      <c r="O30" s="12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50">
        <f>IF(OR(B30&lt;='VALOR POR PL'!$P$5,$K$12=0),0,$K$18*$K$26*N30/$K$12)</f>
        <v/>
      </c>
      <c r="S30" s="129">
        <f>(IF(AND(26+$K$33&gt;=1,26+$K$33&lt;=72),INDEX($N$5:$N$76,26+$K$33),0)+IF(AND(26+$K$34&gt;=1,26+$K$34&lt;=72),INDEX($N$5:$N$76,26+$K$34),0)+IF(AND(26+$K$35&gt;=1,26+$K$35&lt;=72),INDEX($N$5:$N$76,26+$K$35),0))/3</f>
        <v/>
      </c>
      <c r="T30" s="129">
        <f>IF(B30&lt;='VALOR POR PL'!$P$5,0,S30+IF(B30=DATE(YEAR('VALOR POR PL'!$P$5),MONTH('VALOR POR PL'!$P$5)+1,1),SUMPRODUCT((B5:B76&lt;='VALOR POR PL'!$P$5)*S5:S76),0))</f>
        <v/>
      </c>
      <c r="U30" s="50">
        <f>IF($K$32=0,0,$K$18*$K$27*T30/$K$32)</f>
        <v/>
      </c>
    </row>
    <row r="31">
      <c r="B31" s="130">
        <f>DATE(YEAR(B30),MONTH(B30)+1,1)</f>
        <v/>
      </c>
      <c r="C31" s="61">
        <f>IF(AND($K$22="NÃO",B31&gt;'VALOR POR PL'!$P$5),0,'DADOS HISTORICOS'!AD38)</f>
        <v/>
      </c>
      <c r="D31" s="50">
        <f>IF(B31&lt;='VALOR POR PL'!$P$5,0,IF($K$16="MDO PREVISION + MATERIAL PREMISSA",R31+U31,IF($K$17&gt;0,$K$18*P31/$K$17,0)))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I31" s="47" t="inlineStr">
        <is>
          <t>3ª PARCELA (dias após o pedido)</t>
        </is>
      </c>
      <c r="K31" s="139" t="n">
        <v>84</v>
      </c>
      <c r="L31" s="50">
        <f>C31/IF(B31&lt;='VALOR POR PL'!$P$5,IFERROR(INDEX('"INCC-FGV"'!$B$2:$B$800,MATCH(B31,'"INCC-FGV"'!$A$2:$A$800,0)),$K$2),$K$2)</f>
        <v/>
      </c>
      <c r="M31" s="128">
        <f>'CP RESUMO'!AD38</f>
        <v/>
      </c>
      <c r="N31" s="129">
        <f>MAX(0,M31-M30)</f>
        <v/>
      </c>
      <c r="O31" s="12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50">
        <f>IF(OR(B31&lt;='VALOR POR PL'!$P$5,$K$12=0),0,$K$18*$K$26*N31/$K$12)</f>
        <v/>
      </c>
      <c r="S31" s="129">
        <f>(IF(AND(27+$K$33&gt;=1,27+$K$33&lt;=72),INDEX($N$5:$N$76,27+$K$33),0)+IF(AND(27+$K$34&gt;=1,27+$K$34&lt;=72),INDEX($N$5:$N$76,27+$K$34),0)+IF(AND(27+$K$35&gt;=1,27+$K$35&lt;=72),INDEX($N$5:$N$76,27+$K$35),0))/3</f>
        <v/>
      </c>
      <c r="T31" s="129">
        <f>IF(B31&lt;='VALOR POR PL'!$P$5,0,S31+IF(B31=DATE(YEAR('VALOR POR PL'!$P$5),MONTH('VALOR POR PL'!$P$5)+1,1),SUMPRODUCT((B5:B76&lt;='VALOR POR PL'!$P$5)*S5:S76),0))</f>
        <v/>
      </c>
      <c r="U31" s="50">
        <f>IF($K$32=0,0,$K$18*$K$27*T31/$K$32)</f>
        <v/>
      </c>
    </row>
    <row r="32">
      <c r="B32" s="130">
        <f>DATE(YEAR(B31),MONTH(B31)+1,1)</f>
        <v/>
      </c>
      <c r="C32" s="61">
        <f>IF(AND($K$22="NÃO",B32&gt;'VALOR POR PL'!$P$5),0,'DADOS HISTORICOS'!AE38)</f>
        <v/>
      </c>
      <c r="D32" s="50">
        <f>IF(B32&lt;='VALOR POR PL'!$P$5,0,IF($K$16="MDO PREVISION + MATERIAL PREMISSA",R32+U32,IF($K$17&gt;0,$K$18*P32/$K$17,0)))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I32" s="47" t="inlineStr">
        <is>
          <t>Σ PESOS DO MATERIAL (meses futuros)</t>
        </is>
      </c>
      <c r="K32" s="129">
        <f>SUM(T5:T76)</f>
        <v/>
      </c>
      <c r="L32" s="50">
        <f>C32/IF(B32&lt;='VALOR POR PL'!$P$5,IFERROR(INDEX('"INCC-FGV"'!$B$2:$B$800,MATCH(B32,'"INCC-FGV"'!$A$2:$A$800,0)),$K$2),$K$2)</f>
        <v/>
      </c>
      <c r="M32" s="128">
        <f>'CP RESUMO'!AE38</f>
        <v/>
      </c>
      <c r="N32" s="129">
        <f>MAX(0,M32-M31)</f>
        <v/>
      </c>
      <c r="O32" s="12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50">
        <f>IF(OR(B32&lt;='VALOR POR PL'!$P$5,$K$12=0),0,$K$18*$K$26*N32/$K$12)</f>
        <v/>
      </c>
      <c r="S32" s="129">
        <f>(IF(AND(28+$K$33&gt;=1,28+$K$33&lt;=72),INDEX($N$5:$N$76,28+$K$33),0)+IF(AND(28+$K$34&gt;=1,28+$K$34&lt;=72),INDEX($N$5:$N$76,28+$K$34),0)+IF(AND(28+$K$35&gt;=1,28+$K$35&lt;=72),INDEX($N$5:$N$76,28+$K$35),0))/3</f>
        <v/>
      </c>
      <c r="T32" s="129">
        <f>IF(B32&lt;='VALOR POR PL'!$P$5,0,S32+IF(B32=DATE(YEAR('VALOR POR PL'!$P$5),MONTH('VALOR POR PL'!$P$5)+1,1),SUMPRODUCT((B5:B76&lt;='VALOR POR PL'!$P$5)*S5:S76),0))</f>
        <v/>
      </c>
      <c r="U32" s="50">
        <f>IF($K$32=0,0,$K$18*$K$27*T32/$K$32)</f>
        <v/>
      </c>
    </row>
    <row r="33">
      <c r="B33" s="130">
        <f>DATE(YEAR(B32),MONTH(B32)+1,1)</f>
        <v/>
      </c>
      <c r="C33" s="61">
        <f>IF(AND($K$22="NÃO",B33&gt;'VALOR POR PL'!$P$5),0,'DADOS HISTORICOS'!AF38)</f>
        <v/>
      </c>
      <c r="D33" s="50">
        <f>IF(B33&lt;='VALOR POR PL'!$P$5,0,IF($K$16="MDO PREVISION + MATERIAL PREMISSA",R33+U33,IF($K$17&gt;0,$K$18*P33/$K$17,0)))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I33" s="47" t="inlineStr">
        <is>
          <t>Parcela 1 paga X meses antes da instalação</t>
        </is>
      </c>
      <c r="K33" s="69">
        <f>ROUND((K28-K29)/30,0)</f>
        <v/>
      </c>
      <c r="L33" s="50">
        <f>C33/IF(B33&lt;='VALOR POR PL'!$P$5,IFERROR(INDEX('"INCC-FGV"'!$B$2:$B$800,MATCH(B33,'"INCC-FGV"'!$A$2:$A$800,0)),$K$2),$K$2)</f>
        <v/>
      </c>
      <c r="M33" s="128">
        <f>'CP RESUMO'!AF38</f>
        <v/>
      </c>
      <c r="N33" s="129">
        <f>MAX(0,M33-M32)</f>
        <v/>
      </c>
      <c r="O33" s="12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50">
        <f>IF(OR(B33&lt;='VALOR POR PL'!$P$5,$K$12=0),0,$K$18*$K$26*N33/$K$12)</f>
        <v/>
      </c>
      <c r="S33" s="129">
        <f>(IF(AND(29+$K$33&gt;=1,29+$K$33&lt;=72),INDEX($N$5:$N$76,29+$K$33),0)+IF(AND(29+$K$34&gt;=1,29+$K$34&lt;=72),INDEX($N$5:$N$76,29+$K$34),0)+IF(AND(29+$K$35&gt;=1,29+$K$35&lt;=72),INDEX($N$5:$N$76,29+$K$35),0))/3</f>
        <v/>
      </c>
      <c r="T33" s="129">
        <f>IF(B33&lt;='VALOR POR PL'!$P$5,0,S33+IF(B33=DATE(YEAR('VALOR POR PL'!$P$5),MONTH('VALOR POR PL'!$P$5)+1,1),SUMPRODUCT((B5:B76&lt;='VALOR POR PL'!$P$5)*S5:S76),0))</f>
        <v/>
      </c>
      <c r="U33" s="50">
        <f>IF($K$32=0,0,$K$18*$K$27*T33/$K$32)</f>
        <v/>
      </c>
    </row>
    <row r="34">
      <c r="B34" s="130">
        <f>DATE(YEAR(B33),MONTH(B33)+1,1)</f>
        <v/>
      </c>
      <c r="C34" s="61">
        <f>IF(AND($K$22="NÃO",B34&gt;'VALOR POR PL'!$P$5),0,'DADOS HISTORICOS'!AG38)</f>
        <v/>
      </c>
      <c r="D34" s="50">
        <f>IF(B34&lt;='VALOR POR PL'!$P$5,0,IF($K$16="MDO PREVISION + MATERIAL PREMISSA",R34+U34,IF($K$17&gt;0,$K$18*P34/$K$17,0)))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I34" s="47" t="inlineStr">
        <is>
          <t>Parcela 2 paga X meses antes da instalação</t>
        </is>
      </c>
      <c r="K34" s="69">
        <f>ROUND((K28-K30)/30,0)</f>
        <v/>
      </c>
      <c r="L34" s="50">
        <f>C34/IF(B34&lt;='VALOR POR PL'!$P$5,IFERROR(INDEX('"INCC-FGV"'!$B$2:$B$800,MATCH(B34,'"INCC-FGV"'!$A$2:$A$800,0)),$K$2),$K$2)</f>
        <v/>
      </c>
      <c r="M34" s="128">
        <f>'CP RESUMO'!AG38</f>
        <v/>
      </c>
      <c r="N34" s="129">
        <f>MAX(0,M34-M33)</f>
        <v/>
      </c>
      <c r="O34" s="12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50">
        <f>IF(OR(B34&lt;='VALOR POR PL'!$P$5,$K$12=0),0,$K$18*$K$26*N34/$K$12)</f>
        <v/>
      </c>
      <c r="S34" s="129">
        <f>(IF(AND(30+$K$33&gt;=1,30+$K$33&lt;=72),INDEX($N$5:$N$76,30+$K$33),0)+IF(AND(30+$K$34&gt;=1,30+$K$34&lt;=72),INDEX($N$5:$N$76,30+$K$34),0)+IF(AND(30+$K$35&gt;=1,30+$K$35&lt;=72),INDEX($N$5:$N$76,30+$K$35),0))/3</f>
        <v/>
      </c>
      <c r="T34" s="129">
        <f>IF(B34&lt;='VALOR POR PL'!$P$5,0,S34+IF(B34=DATE(YEAR('VALOR POR PL'!$P$5),MONTH('VALOR POR PL'!$P$5)+1,1),SUMPRODUCT((B5:B76&lt;='VALOR POR PL'!$P$5)*S5:S76),0))</f>
        <v/>
      </c>
      <c r="U34" s="50">
        <f>IF($K$32=0,0,$K$18*$K$27*T34/$K$32)</f>
        <v/>
      </c>
    </row>
    <row r="35">
      <c r="B35" s="130">
        <f>DATE(YEAR(B34),MONTH(B34)+1,1)</f>
        <v/>
      </c>
      <c r="C35" s="61">
        <f>IF(AND($K$22="NÃO",B35&gt;'VALOR POR PL'!$P$5),0,'DADOS HISTORICOS'!AH38)</f>
        <v/>
      </c>
      <c r="D35" s="50">
        <f>IF(B35&lt;='VALOR POR PL'!$P$5,0,IF($K$16="MDO PREVISION + MATERIAL PREMISSA",R35+U35,IF($K$17&gt;0,$K$18*P35/$K$17,0)))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I35" s="47" t="inlineStr">
        <is>
          <t>Parcela 3 paga X meses antes da instalação</t>
        </is>
      </c>
      <c r="K35" s="69">
        <f>ROUND((K28-K31)/30,0)</f>
        <v/>
      </c>
      <c r="L35" s="50">
        <f>C35/IF(B35&lt;='VALOR POR PL'!$P$5,IFERROR(INDEX('"INCC-FGV"'!$B$2:$B$800,MATCH(B35,'"INCC-FGV"'!$A$2:$A$800,0)),$K$2),$K$2)</f>
        <v/>
      </c>
      <c r="M35" s="128">
        <f>'CP RESUMO'!AH38</f>
        <v/>
      </c>
      <c r="N35" s="129">
        <f>MAX(0,M35-M34)</f>
        <v/>
      </c>
      <c r="O35" s="12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50">
        <f>IF(OR(B35&lt;='VALOR POR PL'!$P$5,$K$12=0),0,$K$18*$K$26*N35/$K$12)</f>
        <v/>
      </c>
      <c r="S35" s="129">
        <f>(IF(AND(31+$K$33&gt;=1,31+$K$33&lt;=72),INDEX($N$5:$N$76,31+$K$33),0)+IF(AND(31+$K$34&gt;=1,31+$K$34&lt;=72),INDEX($N$5:$N$76,31+$K$34),0)+IF(AND(31+$K$35&gt;=1,31+$K$35&lt;=72),INDEX($N$5:$N$76,31+$K$35),0))/3</f>
        <v/>
      </c>
      <c r="T35" s="129">
        <f>IF(B35&lt;='VALOR POR PL'!$P$5,0,S35+IF(B35=DATE(YEAR('VALOR POR PL'!$P$5),MONTH('VALOR POR PL'!$P$5)+1,1),SUMPRODUCT((B5:B76&lt;='VALOR POR PL'!$P$5)*S5:S76),0))</f>
        <v/>
      </c>
      <c r="U35" s="50">
        <f>IF($K$32=0,0,$K$18*$K$27*T35/$K$32)</f>
        <v/>
      </c>
    </row>
    <row r="36">
      <c r="B36" s="130">
        <f>DATE(YEAR(B35),MONTH(B35)+1,1)</f>
        <v/>
      </c>
      <c r="C36" s="61">
        <f>IF(AND($K$22="NÃO",B36&gt;'VALOR POR PL'!$P$5),0,'DADOS HISTORICOS'!AI38)</f>
        <v/>
      </c>
      <c r="D36" s="50">
        <f>IF(B36&lt;='VALOR POR PL'!$P$5,0,IF($K$16="MDO PREVISION + MATERIAL PREMISSA",R36+U36,IF($K$17&gt;0,$K$18*P36/$K$17,0)))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I36" s="47" t="inlineStr">
        <is>
          <t>MDO no fluxo (R$)</t>
        </is>
      </c>
      <c r="K36" s="50">
        <f>SUM(R5:R76)</f>
        <v/>
      </c>
      <c r="L36" s="50">
        <f>C36/IF(B36&lt;='VALOR POR PL'!$P$5,IFERROR(INDEX('"INCC-FGV"'!$B$2:$B$800,MATCH(B36,'"INCC-FGV"'!$A$2:$A$800,0)),$K$2),$K$2)</f>
        <v/>
      </c>
      <c r="M36" s="128">
        <f>'CP RESUMO'!AI38</f>
        <v/>
      </c>
      <c r="N36" s="129">
        <f>MAX(0,M36-M35)</f>
        <v/>
      </c>
      <c r="O36" s="12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50">
        <f>IF(OR(B36&lt;='VALOR POR PL'!$P$5,$K$12=0),0,$K$18*$K$26*N36/$K$12)</f>
        <v/>
      </c>
      <c r="S36" s="129">
        <f>(IF(AND(32+$K$33&gt;=1,32+$K$33&lt;=72),INDEX($N$5:$N$76,32+$K$33),0)+IF(AND(32+$K$34&gt;=1,32+$K$34&lt;=72),INDEX($N$5:$N$76,32+$K$34),0)+IF(AND(32+$K$35&gt;=1,32+$K$35&lt;=72),INDEX($N$5:$N$76,32+$K$35),0))/3</f>
        <v/>
      </c>
      <c r="T36" s="129">
        <f>IF(B36&lt;='VALOR POR PL'!$P$5,0,S36+IF(B36=DATE(YEAR('VALOR POR PL'!$P$5),MONTH('VALOR POR PL'!$P$5)+1,1),SUMPRODUCT((B5:B76&lt;='VALOR POR PL'!$P$5)*S5:S76),0))</f>
        <v/>
      </c>
      <c r="U36" s="50">
        <f>IF($K$32=0,0,$K$18*$K$27*T36/$K$32)</f>
        <v/>
      </c>
    </row>
    <row r="37">
      <c r="B37" s="130">
        <f>DATE(YEAR(B36),MONTH(B36)+1,1)</f>
        <v/>
      </c>
      <c r="C37" s="61">
        <f>IF(AND($K$22="NÃO",B37&gt;'VALOR POR PL'!$P$5),0,'DADOS HISTORICOS'!AJ38)</f>
        <v/>
      </c>
      <c r="D37" s="50">
        <f>IF(B37&lt;='VALOR POR PL'!$P$5,0,IF($K$16="MDO PREVISION + MATERIAL PREMISSA",R37+U37,IF($K$17&gt;0,$K$18*P37/$K$17,0)))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I37" s="47" t="inlineStr">
        <is>
          <t>MATERIAL no fluxo (R$)</t>
        </is>
      </c>
      <c r="K37" s="50">
        <f>SUM(U5:U76)</f>
        <v/>
      </c>
      <c r="L37" s="50">
        <f>C37/IF(B37&lt;='VALOR POR PL'!$P$5,IFERROR(INDEX('"INCC-FGV"'!$B$2:$B$800,MATCH(B37,'"INCC-FGV"'!$A$2:$A$800,0)),$K$2),$K$2)</f>
        <v/>
      </c>
      <c r="M37" s="128">
        <f>'CP RESUMO'!AJ38</f>
        <v/>
      </c>
      <c r="N37" s="129">
        <f>MAX(0,M37-M36)</f>
        <v/>
      </c>
      <c r="O37" s="12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50">
        <f>IF(OR(B37&lt;='VALOR POR PL'!$P$5,$K$12=0),0,$K$18*$K$26*N37/$K$12)</f>
        <v/>
      </c>
      <c r="S37" s="129">
        <f>(IF(AND(33+$K$33&gt;=1,33+$K$33&lt;=72),INDEX($N$5:$N$76,33+$K$33),0)+IF(AND(33+$K$34&gt;=1,33+$K$34&lt;=72),INDEX($N$5:$N$76,33+$K$34),0)+IF(AND(33+$K$35&gt;=1,33+$K$35&lt;=72),INDEX($N$5:$N$76,33+$K$35),0))/3</f>
        <v/>
      </c>
      <c r="T37" s="129">
        <f>IF(B37&lt;='VALOR POR PL'!$P$5,0,S37+IF(B37=DATE(YEAR('VALOR POR PL'!$P$5),MONTH('VALOR POR PL'!$P$5)+1,1),SUMPRODUCT((B5:B76&lt;='VALOR POR PL'!$P$5)*S5:S76),0))</f>
        <v/>
      </c>
      <c r="U37" s="50">
        <f>IF($K$32=0,0,$K$18*$K$27*T37/$K$32)</f>
        <v/>
      </c>
    </row>
    <row r="38">
      <c r="B38" s="130">
        <f>DATE(YEAR(B37),MONTH(B37)+1,1)</f>
        <v/>
      </c>
      <c r="C38" s="61">
        <f>IF(AND($K$22="NÃO",B38&gt;'VALOR POR PL'!$P$5),0,'DADOS HISTORICOS'!AK38)</f>
        <v/>
      </c>
      <c r="D38" s="50">
        <f>IF(B38&lt;='VALOR POR PL'!$P$5,0,IF($K$16="MDO PREVISION + MATERIAL PREMISSA",R38+U38,IF($K$17&gt;0,$K$18*P38/$K$17,0)))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RESUMO'!AK38</f>
        <v/>
      </c>
      <c r="N38" s="129">
        <f>MAX(0,M38-M37)</f>
        <v/>
      </c>
      <c r="O38" s="12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50">
        <f>IF(OR(B38&lt;='VALOR POR PL'!$P$5,$K$12=0),0,$K$18*$K$26*N38/$K$12)</f>
        <v/>
      </c>
      <c r="S38" s="129">
        <f>(IF(AND(34+$K$33&gt;=1,34+$K$33&lt;=72),INDEX($N$5:$N$76,34+$K$33),0)+IF(AND(34+$K$34&gt;=1,34+$K$34&lt;=72),INDEX($N$5:$N$76,34+$K$34),0)+IF(AND(34+$K$35&gt;=1,34+$K$35&lt;=72),INDEX($N$5:$N$76,34+$K$35),0))/3</f>
        <v/>
      </c>
      <c r="T38" s="129">
        <f>IF(B38&lt;='VALOR POR PL'!$P$5,0,S38+IF(B38=DATE(YEAR('VALOR POR PL'!$P$5),MONTH('VALOR POR PL'!$P$5)+1,1),SUMPRODUCT((B5:B76&lt;='VALOR POR PL'!$P$5)*S5:S76),0))</f>
        <v/>
      </c>
      <c r="U38" s="50">
        <f>IF($K$32=0,0,$K$18*$K$27*T38/$K$32)</f>
        <v/>
      </c>
    </row>
    <row r="39">
      <c r="B39" s="130">
        <f>DATE(YEAR(B38),MONTH(B38)+1,1)</f>
        <v/>
      </c>
      <c r="C39" s="61">
        <f>IF(AND($K$22="NÃO",B39&gt;'VALOR POR PL'!$P$5),0,'DADOS HISTORICOS'!AL38)</f>
        <v/>
      </c>
      <c r="D39" s="50">
        <f>IF(B39&lt;='VALOR POR PL'!$P$5,0,IF($K$16="MDO PREVISION + MATERIAL PREMISSA",R39+U39,IF($K$17&gt;0,$K$18*P39/$K$17,0)))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RESUMO'!AL38</f>
        <v/>
      </c>
      <c r="N39" s="129">
        <f>MAX(0,M39-M38)</f>
        <v/>
      </c>
      <c r="O39" s="12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50">
        <f>IF(OR(B39&lt;='VALOR POR PL'!$P$5,$K$12=0),0,$K$18*$K$26*N39/$K$12)</f>
        <v/>
      </c>
      <c r="S39" s="129">
        <f>(IF(AND(35+$K$33&gt;=1,35+$K$33&lt;=72),INDEX($N$5:$N$76,35+$K$33),0)+IF(AND(35+$K$34&gt;=1,35+$K$34&lt;=72),INDEX($N$5:$N$76,35+$K$34),0)+IF(AND(35+$K$35&gt;=1,35+$K$35&lt;=72),INDEX($N$5:$N$76,35+$K$35),0))/3</f>
        <v/>
      </c>
      <c r="T39" s="129">
        <f>IF(B39&lt;='VALOR POR PL'!$P$5,0,S39+IF(B39=DATE(YEAR('VALOR POR PL'!$P$5),MONTH('VALOR POR PL'!$P$5)+1,1),SUMPRODUCT((B5:B76&lt;='VALOR POR PL'!$P$5)*S5:S76),0))</f>
        <v/>
      </c>
      <c r="U39" s="50">
        <f>IF($K$32=0,0,$K$18*$K$27*T39/$K$32)</f>
        <v/>
      </c>
    </row>
    <row r="40">
      <c r="B40" s="130">
        <f>DATE(YEAR(B39),MONTH(B39)+1,1)</f>
        <v/>
      </c>
      <c r="C40" s="61">
        <f>IF(AND($K$22="NÃO",B40&gt;'VALOR POR PL'!$P$5),0,'DADOS HISTORICOS'!AM38)</f>
        <v/>
      </c>
      <c r="D40" s="50">
        <f>IF(B40&lt;='VALOR POR PL'!$P$5,0,IF($K$16="MDO PREVISION + MATERIAL PREMISSA",R40+U40,IF($K$17&gt;0,$K$18*P40/$K$17,0)))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RESUMO'!AM38</f>
        <v/>
      </c>
      <c r="N40" s="129">
        <f>MAX(0,M40-M39)</f>
        <v/>
      </c>
      <c r="O40" s="12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50">
        <f>IF(OR(B40&lt;='VALOR POR PL'!$P$5,$K$12=0),0,$K$18*$K$26*N40/$K$12)</f>
        <v/>
      </c>
      <c r="S40" s="129">
        <f>(IF(AND(36+$K$33&gt;=1,36+$K$33&lt;=72),INDEX($N$5:$N$76,36+$K$33),0)+IF(AND(36+$K$34&gt;=1,36+$K$34&lt;=72),INDEX($N$5:$N$76,36+$K$34),0)+IF(AND(36+$K$35&gt;=1,36+$K$35&lt;=72),INDEX($N$5:$N$76,36+$K$35),0))/3</f>
        <v/>
      </c>
      <c r="T40" s="129">
        <f>IF(B40&lt;='VALOR POR PL'!$P$5,0,S40+IF(B40=DATE(YEAR('VALOR POR PL'!$P$5),MONTH('VALOR POR PL'!$P$5)+1,1),SUMPRODUCT((B5:B76&lt;='VALOR POR PL'!$P$5)*S5:S76),0))</f>
        <v/>
      </c>
      <c r="U40" s="50">
        <f>IF($K$32=0,0,$K$18*$K$27*T40/$K$32)</f>
        <v/>
      </c>
    </row>
    <row r="41">
      <c r="B41" s="130">
        <f>DATE(YEAR(B40),MONTH(B40)+1,1)</f>
        <v/>
      </c>
      <c r="C41" s="61">
        <f>IF(AND($K$22="NÃO",B41&gt;'VALOR POR PL'!$P$5),0,'DADOS HISTORICOS'!AN38)</f>
        <v/>
      </c>
      <c r="D41" s="50">
        <f>IF(B41&lt;='VALOR POR PL'!$P$5,0,IF($K$16="MDO PREVISION + MATERIAL PREMISSA",R41+U41,IF($K$17&gt;0,$K$18*P41/$K$17,0)))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RESUMO'!AN38</f>
        <v/>
      </c>
      <c r="N41" s="129">
        <f>MAX(0,M41-M40)</f>
        <v/>
      </c>
      <c r="O41" s="12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50">
        <f>IF(OR(B41&lt;='VALOR POR PL'!$P$5,$K$12=0),0,$K$18*$K$26*N41/$K$12)</f>
        <v/>
      </c>
      <c r="S41" s="129">
        <f>(IF(AND(37+$K$33&gt;=1,37+$K$33&lt;=72),INDEX($N$5:$N$76,37+$K$33),0)+IF(AND(37+$K$34&gt;=1,37+$K$34&lt;=72),INDEX($N$5:$N$76,37+$K$34),0)+IF(AND(37+$K$35&gt;=1,37+$K$35&lt;=72),INDEX($N$5:$N$76,37+$K$35),0))/3</f>
        <v/>
      </c>
      <c r="T41" s="129">
        <f>IF(B41&lt;='VALOR POR PL'!$P$5,0,S41+IF(B41=DATE(YEAR('VALOR POR PL'!$P$5),MONTH('VALOR POR PL'!$P$5)+1,1),SUMPRODUCT((B5:B76&lt;='VALOR POR PL'!$P$5)*S5:S76),0))</f>
        <v/>
      </c>
      <c r="U41" s="50">
        <f>IF($K$32=0,0,$K$18*$K$27*T41/$K$32)</f>
        <v/>
      </c>
    </row>
    <row r="42">
      <c r="B42" s="130">
        <f>DATE(YEAR(B41),MONTH(B41)+1,1)</f>
        <v/>
      </c>
      <c r="C42" s="61">
        <f>IF(AND($K$22="NÃO",B42&gt;'VALOR POR PL'!$P$5),0,'DADOS HISTORICOS'!AO38)</f>
        <v/>
      </c>
      <c r="D42" s="50">
        <f>IF(B42&lt;='VALOR POR PL'!$P$5,0,IF($K$16="MDO PREVISION + MATERIAL PREMISSA",R42+U42,IF($K$17&gt;0,$K$18*P42/$K$17,0)))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RESUMO'!AO38</f>
        <v/>
      </c>
      <c r="N42" s="129">
        <f>MAX(0,M42-M41)</f>
        <v/>
      </c>
      <c r="O42" s="12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50">
        <f>IF(OR(B42&lt;='VALOR POR PL'!$P$5,$K$12=0),0,$K$18*$K$26*N42/$K$12)</f>
        <v/>
      </c>
      <c r="S42" s="129">
        <f>(IF(AND(38+$K$33&gt;=1,38+$K$33&lt;=72),INDEX($N$5:$N$76,38+$K$33),0)+IF(AND(38+$K$34&gt;=1,38+$K$34&lt;=72),INDEX($N$5:$N$76,38+$K$34),0)+IF(AND(38+$K$35&gt;=1,38+$K$35&lt;=72),INDEX($N$5:$N$76,38+$K$35),0))/3</f>
        <v/>
      </c>
      <c r="T42" s="129">
        <f>IF(B42&lt;='VALOR POR PL'!$P$5,0,S42+IF(B42=DATE(YEAR('VALOR POR PL'!$P$5),MONTH('VALOR POR PL'!$P$5)+1,1),SUMPRODUCT((B5:B76&lt;='VALOR POR PL'!$P$5)*S5:S76),0))</f>
        <v/>
      </c>
      <c r="U42" s="50">
        <f>IF($K$32=0,0,$K$18*$K$27*T42/$K$32)</f>
        <v/>
      </c>
    </row>
    <row r="43">
      <c r="B43" s="130">
        <f>DATE(YEAR(B42),MONTH(B42)+1,1)</f>
        <v/>
      </c>
      <c r="C43" s="61">
        <f>IF(AND($K$22="NÃO",B43&gt;'VALOR POR PL'!$P$5),0,'DADOS HISTORICOS'!AP38)</f>
        <v/>
      </c>
      <c r="D43" s="50">
        <f>IF(B43&lt;='VALOR POR PL'!$P$5,0,IF($K$16="MDO PREVISION + MATERIAL PREMISSA",R43+U43,IF($K$17&gt;0,$K$18*P43/$K$17,0)))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RESUMO'!AP38</f>
        <v/>
      </c>
      <c r="N43" s="129">
        <f>MAX(0,M43-M42)</f>
        <v/>
      </c>
      <c r="O43" s="12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50">
        <f>IF(OR(B43&lt;='VALOR POR PL'!$P$5,$K$12=0),0,$K$18*$K$26*N43/$K$12)</f>
        <v/>
      </c>
      <c r="S43" s="129">
        <f>(IF(AND(39+$K$33&gt;=1,39+$K$33&lt;=72),INDEX($N$5:$N$76,39+$K$33),0)+IF(AND(39+$K$34&gt;=1,39+$K$34&lt;=72),INDEX($N$5:$N$76,39+$K$34),0)+IF(AND(39+$K$35&gt;=1,39+$K$35&lt;=72),INDEX($N$5:$N$76,39+$K$35),0))/3</f>
        <v/>
      </c>
      <c r="T43" s="129">
        <f>IF(B43&lt;='VALOR POR PL'!$P$5,0,S43+IF(B43=DATE(YEAR('VALOR POR PL'!$P$5),MONTH('VALOR POR PL'!$P$5)+1,1),SUMPRODUCT((B5:B76&lt;='VALOR POR PL'!$P$5)*S5:S76),0))</f>
        <v/>
      </c>
      <c r="U43" s="50">
        <f>IF($K$32=0,0,$K$18*$K$27*T43/$K$32)</f>
        <v/>
      </c>
    </row>
    <row r="44">
      <c r="B44" s="130">
        <f>DATE(YEAR(B43),MONTH(B43)+1,1)</f>
        <v/>
      </c>
      <c r="C44" s="61">
        <f>IF(AND($K$22="NÃO",B44&gt;'VALOR POR PL'!$P$5),0,'DADOS HISTORICOS'!AQ38)</f>
        <v/>
      </c>
      <c r="D44" s="50">
        <f>IF(B44&lt;='VALOR POR PL'!$P$5,0,IF($K$16="MDO PREVISION + MATERIAL PREMISSA",R44+U44,IF($K$17&gt;0,$K$18*P44/$K$17,0)))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RESUMO'!AQ38</f>
        <v/>
      </c>
      <c r="N44" s="129">
        <f>MAX(0,M44-M43)</f>
        <v/>
      </c>
      <c r="O44" s="12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50">
        <f>IF(OR(B44&lt;='VALOR POR PL'!$P$5,$K$12=0),0,$K$18*$K$26*N44/$K$12)</f>
        <v/>
      </c>
      <c r="S44" s="129">
        <f>(IF(AND(40+$K$33&gt;=1,40+$K$33&lt;=72),INDEX($N$5:$N$76,40+$K$33),0)+IF(AND(40+$K$34&gt;=1,40+$K$34&lt;=72),INDEX($N$5:$N$76,40+$K$34),0)+IF(AND(40+$K$35&gt;=1,40+$K$35&lt;=72),INDEX($N$5:$N$76,40+$K$35),0))/3</f>
        <v/>
      </c>
      <c r="T44" s="129">
        <f>IF(B44&lt;='VALOR POR PL'!$P$5,0,S44+IF(B44=DATE(YEAR('VALOR POR PL'!$P$5),MONTH('VALOR POR PL'!$P$5)+1,1),SUMPRODUCT((B5:B76&lt;='VALOR POR PL'!$P$5)*S5:S76),0))</f>
        <v/>
      </c>
      <c r="U44" s="50">
        <f>IF($K$32=0,0,$K$18*$K$27*T44/$K$32)</f>
        <v/>
      </c>
    </row>
    <row r="45">
      <c r="B45" s="130">
        <f>DATE(YEAR(B44),MONTH(B44)+1,1)</f>
        <v/>
      </c>
      <c r="C45" s="61">
        <f>IF(AND($K$22="NÃO",B45&gt;'VALOR POR PL'!$P$5),0,'DADOS HISTORICOS'!AR38)</f>
        <v/>
      </c>
      <c r="D45" s="50">
        <f>IF(B45&lt;='VALOR POR PL'!$P$5,0,IF($K$16="MDO PREVISION + MATERIAL PREMISSA",R45+U45,IF($K$17&gt;0,$K$18*P45/$K$17,0)))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RESUMO'!AR38</f>
        <v/>
      </c>
      <c r="N45" s="129">
        <f>MAX(0,M45-M44)</f>
        <v/>
      </c>
      <c r="O45" s="12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50">
        <f>IF(OR(B45&lt;='VALOR POR PL'!$P$5,$K$12=0),0,$K$18*$K$26*N45/$K$12)</f>
        <v/>
      </c>
      <c r="S45" s="129">
        <f>(IF(AND(41+$K$33&gt;=1,41+$K$33&lt;=72),INDEX($N$5:$N$76,41+$K$33),0)+IF(AND(41+$K$34&gt;=1,41+$K$34&lt;=72),INDEX($N$5:$N$76,41+$K$34),0)+IF(AND(41+$K$35&gt;=1,41+$K$35&lt;=72),INDEX($N$5:$N$76,41+$K$35),0))/3</f>
        <v/>
      </c>
      <c r="T45" s="129">
        <f>IF(B45&lt;='VALOR POR PL'!$P$5,0,S45+IF(B45=DATE(YEAR('VALOR POR PL'!$P$5),MONTH('VALOR POR PL'!$P$5)+1,1),SUMPRODUCT((B5:B76&lt;='VALOR POR PL'!$P$5)*S5:S76),0))</f>
        <v/>
      </c>
      <c r="U45" s="50">
        <f>IF($K$32=0,0,$K$18*$K$27*T45/$K$32)</f>
        <v/>
      </c>
    </row>
    <row r="46">
      <c r="B46" s="130">
        <f>DATE(YEAR(B45),MONTH(B45)+1,1)</f>
        <v/>
      </c>
      <c r="C46" s="61">
        <f>IF(AND($K$22="NÃO",B46&gt;'VALOR POR PL'!$P$5),0,'DADOS HISTORICOS'!AS38)</f>
        <v/>
      </c>
      <c r="D46" s="50">
        <f>IF(B46&lt;='VALOR POR PL'!$P$5,0,IF($K$16="MDO PREVISION + MATERIAL PREMISSA",R46+U46,IF($K$17&gt;0,$K$18*P46/$K$17,0)))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RESUMO'!AS38</f>
        <v/>
      </c>
      <c r="N46" s="129">
        <f>MAX(0,M46-M45)</f>
        <v/>
      </c>
      <c r="O46" s="12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50">
        <f>IF(OR(B46&lt;='VALOR POR PL'!$P$5,$K$12=0),0,$K$18*$K$26*N46/$K$12)</f>
        <v/>
      </c>
      <c r="S46" s="129">
        <f>(IF(AND(42+$K$33&gt;=1,42+$K$33&lt;=72),INDEX($N$5:$N$76,42+$K$33),0)+IF(AND(42+$K$34&gt;=1,42+$K$34&lt;=72),INDEX($N$5:$N$76,42+$K$34),0)+IF(AND(42+$K$35&gt;=1,42+$K$35&lt;=72),INDEX($N$5:$N$76,42+$K$35),0))/3</f>
        <v/>
      </c>
      <c r="T46" s="129">
        <f>IF(B46&lt;='VALOR POR PL'!$P$5,0,S46+IF(B46=DATE(YEAR('VALOR POR PL'!$P$5),MONTH('VALOR POR PL'!$P$5)+1,1),SUMPRODUCT((B5:B76&lt;='VALOR POR PL'!$P$5)*S5:S76),0))</f>
        <v/>
      </c>
      <c r="U46" s="50">
        <f>IF($K$32=0,0,$K$18*$K$27*T46/$K$32)</f>
        <v/>
      </c>
    </row>
    <row r="47">
      <c r="B47" s="130">
        <f>DATE(YEAR(B46),MONTH(B46)+1,1)</f>
        <v/>
      </c>
      <c r="C47" s="61">
        <f>IF(AND($K$22="NÃO",B47&gt;'VALOR POR PL'!$P$5),0,'DADOS HISTORICOS'!AT38)</f>
        <v/>
      </c>
      <c r="D47" s="50">
        <f>IF(B47&lt;='VALOR POR PL'!$P$5,0,IF($K$16="MDO PREVISION + MATERIAL PREMISSA",R47+U47,IF($K$17&gt;0,$K$18*P47/$K$17,0)))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RESUMO'!AT38</f>
        <v/>
      </c>
      <c r="N47" s="129">
        <f>MAX(0,M47-M46)</f>
        <v/>
      </c>
      <c r="O47" s="12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50">
        <f>IF(OR(B47&lt;='VALOR POR PL'!$P$5,$K$12=0),0,$K$18*$K$26*N47/$K$12)</f>
        <v/>
      </c>
      <c r="S47" s="129">
        <f>(IF(AND(43+$K$33&gt;=1,43+$K$33&lt;=72),INDEX($N$5:$N$76,43+$K$33),0)+IF(AND(43+$K$34&gt;=1,43+$K$34&lt;=72),INDEX($N$5:$N$76,43+$K$34),0)+IF(AND(43+$K$35&gt;=1,43+$K$35&lt;=72),INDEX($N$5:$N$76,43+$K$35),0))/3</f>
        <v/>
      </c>
      <c r="T47" s="129">
        <f>IF(B47&lt;='VALOR POR PL'!$P$5,0,S47+IF(B47=DATE(YEAR('VALOR POR PL'!$P$5),MONTH('VALOR POR PL'!$P$5)+1,1),SUMPRODUCT((B5:B76&lt;='VALOR POR PL'!$P$5)*S5:S76),0))</f>
        <v/>
      </c>
      <c r="U47" s="50">
        <f>IF($K$32=0,0,$K$18*$K$27*T47/$K$32)</f>
        <v/>
      </c>
    </row>
    <row r="48">
      <c r="B48" s="130">
        <f>DATE(YEAR(B47),MONTH(B47)+1,1)</f>
        <v/>
      </c>
      <c r="C48" s="61">
        <f>IF(AND($K$22="NÃO",B48&gt;'VALOR POR PL'!$P$5),0,'DADOS HISTORICOS'!AU38)</f>
        <v/>
      </c>
      <c r="D48" s="50">
        <f>IF(B48&lt;='VALOR POR PL'!$P$5,0,IF($K$16="MDO PREVISION + MATERIAL PREMISSA",R48+U48,IF($K$17&gt;0,$K$18*P48/$K$17,0)))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RESUMO'!AU38</f>
        <v/>
      </c>
      <c r="N48" s="129">
        <f>MAX(0,M48-M47)</f>
        <v/>
      </c>
      <c r="O48" s="12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50">
        <f>IF(OR(B48&lt;='VALOR POR PL'!$P$5,$K$12=0),0,$K$18*$K$26*N48/$K$12)</f>
        <v/>
      </c>
      <c r="S48" s="129">
        <f>(IF(AND(44+$K$33&gt;=1,44+$K$33&lt;=72),INDEX($N$5:$N$76,44+$K$33),0)+IF(AND(44+$K$34&gt;=1,44+$K$34&lt;=72),INDEX($N$5:$N$76,44+$K$34),0)+IF(AND(44+$K$35&gt;=1,44+$K$35&lt;=72),INDEX($N$5:$N$76,44+$K$35),0))/3</f>
        <v/>
      </c>
      <c r="T48" s="129">
        <f>IF(B48&lt;='VALOR POR PL'!$P$5,0,S48+IF(B48=DATE(YEAR('VALOR POR PL'!$P$5),MONTH('VALOR POR PL'!$P$5)+1,1),SUMPRODUCT((B5:B76&lt;='VALOR POR PL'!$P$5)*S5:S76),0))</f>
        <v/>
      </c>
      <c r="U48" s="50">
        <f>IF($K$32=0,0,$K$18*$K$27*T48/$K$32)</f>
        <v/>
      </c>
    </row>
    <row r="49">
      <c r="B49" s="130">
        <f>DATE(YEAR(B48),MONTH(B48)+1,1)</f>
        <v/>
      </c>
      <c r="C49" s="61">
        <f>IF(AND($K$22="NÃO",B49&gt;'VALOR POR PL'!$P$5),0,'DADOS HISTORICOS'!AV38)</f>
        <v/>
      </c>
      <c r="D49" s="50">
        <f>IF(B49&lt;='VALOR POR PL'!$P$5,0,IF($K$16="MDO PREVISION + MATERIAL PREMISSA",R49+U49,IF($K$17&gt;0,$K$18*P49/$K$17,0)))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RESUMO'!AV38</f>
        <v/>
      </c>
      <c r="N49" s="129">
        <f>MAX(0,M49-M48)</f>
        <v/>
      </c>
      <c r="O49" s="12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50">
        <f>IF(OR(B49&lt;='VALOR POR PL'!$P$5,$K$12=0),0,$K$18*$K$26*N49/$K$12)</f>
        <v/>
      </c>
      <c r="S49" s="129">
        <f>(IF(AND(45+$K$33&gt;=1,45+$K$33&lt;=72),INDEX($N$5:$N$76,45+$K$33),0)+IF(AND(45+$K$34&gt;=1,45+$K$34&lt;=72),INDEX($N$5:$N$76,45+$K$34),0)+IF(AND(45+$K$35&gt;=1,45+$K$35&lt;=72),INDEX($N$5:$N$76,45+$K$35),0))/3</f>
        <v/>
      </c>
      <c r="T49" s="129">
        <f>IF(B49&lt;='VALOR POR PL'!$P$5,0,S49+IF(B49=DATE(YEAR('VALOR POR PL'!$P$5),MONTH('VALOR POR PL'!$P$5)+1,1),SUMPRODUCT((B5:B76&lt;='VALOR POR PL'!$P$5)*S5:S76),0))</f>
        <v/>
      </c>
      <c r="U49" s="50">
        <f>IF($K$32=0,0,$K$18*$K$27*T49/$K$32)</f>
        <v/>
      </c>
    </row>
    <row r="50">
      <c r="B50" s="130">
        <f>DATE(YEAR(B49),MONTH(B49)+1,1)</f>
        <v/>
      </c>
      <c r="C50" s="61">
        <f>IF(AND($K$22="NÃO",B50&gt;'VALOR POR PL'!$P$5),0,'DADOS HISTORICOS'!AW38)</f>
        <v/>
      </c>
      <c r="D50" s="50">
        <f>IF(B50&lt;='VALOR POR PL'!$P$5,0,IF($K$16="MDO PREVISION + MATERIAL PREMISSA",R50+U50,IF($K$17&gt;0,$K$18*P50/$K$17,0)))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RESUMO'!AW38</f>
        <v/>
      </c>
      <c r="N50" s="129">
        <f>MAX(0,M50-M49)</f>
        <v/>
      </c>
      <c r="O50" s="12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50">
        <f>IF(OR(B50&lt;='VALOR POR PL'!$P$5,$K$12=0),0,$K$18*$K$26*N50/$K$12)</f>
        <v/>
      </c>
      <c r="S50" s="129">
        <f>(IF(AND(46+$K$33&gt;=1,46+$K$33&lt;=72),INDEX($N$5:$N$76,46+$K$33),0)+IF(AND(46+$K$34&gt;=1,46+$K$34&lt;=72),INDEX($N$5:$N$76,46+$K$34),0)+IF(AND(46+$K$35&gt;=1,46+$K$35&lt;=72),INDEX($N$5:$N$76,46+$K$35),0))/3</f>
        <v/>
      </c>
      <c r="T50" s="129">
        <f>IF(B50&lt;='VALOR POR PL'!$P$5,0,S50+IF(B50=DATE(YEAR('VALOR POR PL'!$P$5),MONTH('VALOR POR PL'!$P$5)+1,1),SUMPRODUCT((B5:B76&lt;='VALOR POR PL'!$P$5)*S5:S76),0))</f>
        <v/>
      </c>
      <c r="U50" s="50">
        <f>IF($K$32=0,0,$K$18*$K$27*T50/$K$32)</f>
        <v/>
      </c>
    </row>
    <row r="51">
      <c r="B51" s="130">
        <f>DATE(YEAR(B50),MONTH(B50)+1,1)</f>
        <v/>
      </c>
      <c r="C51" s="61">
        <f>IF(AND($K$22="NÃO",B51&gt;'VALOR POR PL'!$P$5),0,'DADOS HISTORICOS'!AX38)</f>
        <v/>
      </c>
      <c r="D51" s="50">
        <f>IF(B51&lt;='VALOR POR PL'!$P$5,0,IF($K$16="MDO PREVISION + MATERIAL PREMISSA",R51+U51,IF($K$17&gt;0,$K$18*P51/$K$17,0)))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RESUMO'!AX38</f>
        <v/>
      </c>
      <c r="N51" s="129">
        <f>MAX(0,M51-M50)</f>
        <v/>
      </c>
      <c r="O51" s="12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50">
        <f>IF(OR(B51&lt;='VALOR POR PL'!$P$5,$K$12=0),0,$K$18*$K$26*N51/$K$12)</f>
        <v/>
      </c>
      <c r="S51" s="129">
        <f>(IF(AND(47+$K$33&gt;=1,47+$K$33&lt;=72),INDEX($N$5:$N$76,47+$K$33),0)+IF(AND(47+$K$34&gt;=1,47+$K$34&lt;=72),INDEX($N$5:$N$76,47+$K$34),0)+IF(AND(47+$K$35&gt;=1,47+$K$35&lt;=72),INDEX($N$5:$N$76,47+$K$35),0))/3</f>
        <v/>
      </c>
      <c r="T51" s="129">
        <f>IF(B51&lt;='VALOR POR PL'!$P$5,0,S51+IF(B51=DATE(YEAR('VALOR POR PL'!$P$5),MONTH('VALOR POR PL'!$P$5)+1,1),SUMPRODUCT((B5:B76&lt;='VALOR POR PL'!$P$5)*S5:S76),0))</f>
        <v/>
      </c>
      <c r="U51" s="50">
        <f>IF($K$32=0,0,$K$18*$K$27*T51/$K$32)</f>
        <v/>
      </c>
    </row>
    <row r="52">
      <c r="B52" s="130">
        <f>DATE(YEAR(B51),MONTH(B51)+1,1)</f>
        <v/>
      </c>
      <c r="C52" s="61">
        <f>IF(AND($K$22="NÃO",B52&gt;'VALOR POR PL'!$P$5),0,'DADOS HISTORICOS'!AY38)</f>
        <v/>
      </c>
      <c r="D52" s="50">
        <f>IF(B52&lt;='VALOR POR PL'!$P$5,0,IF($K$16="MDO PREVISION + MATERIAL PREMISSA",R52+U52,IF($K$17&gt;0,$K$18*P52/$K$17,0)))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RESUMO'!AY38</f>
        <v/>
      </c>
      <c r="N52" s="129">
        <f>MAX(0,M52-M51)</f>
        <v/>
      </c>
      <c r="O52" s="12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50">
        <f>IF(OR(B52&lt;='VALOR POR PL'!$P$5,$K$12=0),0,$K$18*$K$26*N52/$K$12)</f>
        <v/>
      </c>
      <c r="S52" s="129">
        <f>(IF(AND(48+$K$33&gt;=1,48+$K$33&lt;=72),INDEX($N$5:$N$76,48+$K$33),0)+IF(AND(48+$K$34&gt;=1,48+$K$34&lt;=72),INDEX($N$5:$N$76,48+$K$34),0)+IF(AND(48+$K$35&gt;=1,48+$K$35&lt;=72),INDEX($N$5:$N$76,48+$K$35),0))/3</f>
        <v/>
      </c>
      <c r="T52" s="129">
        <f>IF(B52&lt;='VALOR POR PL'!$P$5,0,S52+IF(B52=DATE(YEAR('VALOR POR PL'!$P$5),MONTH('VALOR POR PL'!$P$5)+1,1),SUMPRODUCT((B5:B76&lt;='VALOR POR PL'!$P$5)*S5:S76),0))</f>
        <v/>
      </c>
      <c r="U52" s="50">
        <f>IF($K$32=0,0,$K$18*$K$27*T52/$K$32)</f>
        <v/>
      </c>
    </row>
    <row r="53">
      <c r="B53" s="130">
        <f>DATE(YEAR(B52),MONTH(B52)+1,1)</f>
        <v/>
      </c>
      <c r="C53" s="61">
        <f>IF(AND($K$22="NÃO",B53&gt;'VALOR POR PL'!$P$5),0,'DADOS HISTORICOS'!AZ38)</f>
        <v/>
      </c>
      <c r="D53" s="50">
        <f>IF(B53&lt;='VALOR POR PL'!$P$5,0,IF($K$16="MDO PREVISION + MATERIAL PREMISSA",R53+U53,IF($K$17&gt;0,$K$18*P53/$K$17,0)))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RESUMO'!AZ38</f>
        <v/>
      </c>
      <c r="N53" s="129">
        <f>MAX(0,M53-M52)</f>
        <v/>
      </c>
      <c r="O53" s="12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50">
        <f>IF(OR(B53&lt;='VALOR POR PL'!$P$5,$K$12=0),0,$K$18*$K$26*N53/$K$12)</f>
        <v/>
      </c>
      <c r="S53" s="129">
        <f>(IF(AND(49+$K$33&gt;=1,49+$K$33&lt;=72),INDEX($N$5:$N$76,49+$K$33),0)+IF(AND(49+$K$34&gt;=1,49+$K$34&lt;=72),INDEX($N$5:$N$76,49+$K$34),0)+IF(AND(49+$K$35&gt;=1,49+$K$35&lt;=72),INDEX($N$5:$N$76,49+$K$35),0))/3</f>
        <v/>
      </c>
      <c r="T53" s="129">
        <f>IF(B53&lt;='VALOR POR PL'!$P$5,0,S53+IF(B53=DATE(YEAR('VALOR POR PL'!$P$5),MONTH('VALOR POR PL'!$P$5)+1,1),SUMPRODUCT((B5:B76&lt;='VALOR POR PL'!$P$5)*S5:S76),0))</f>
        <v/>
      </c>
      <c r="U53" s="50">
        <f>IF($K$32=0,0,$K$18*$K$27*T53/$K$32)</f>
        <v/>
      </c>
    </row>
    <row r="54">
      <c r="B54" s="130">
        <f>DATE(YEAR(B53),MONTH(B53)+1,1)</f>
        <v/>
      </c>
      <c r="C54" s="61">
        <f>IF(AND($K$22="NÃO",B54&gt;'VALOR POR PL'!$P$5),0,'DADOS HISTORICOS'!BA38)</f>
        <v/>
      </c>
      <c r="D54" s="50">
        <f>IF(B54&lt;='VALOR POR PL'!$P$5,0,IF($K$16="MDO PREVISION + MATERIAL PREMISSA",R54+U54,IF($K$17&gt;0,$K$18*P54/$K$17,0)))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RESUMO'!BA38</f>
        <v/>
      </c>
      <c r="N54" s="129">
        <f>MAX(0,M54-M53)</f>
        <v/>
      </c>
      <c r="O54" s="12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50">
        <f>IF(OR(B54&lt;='VALOR POR PL'!$P$5,$K$12=0),0,$K$18*$K$26*N54/$K$12)</f>
        <v/>
      </c>
      <c r="S54" s="129">
        <f>(IF(AND(50+$K$33&gt;=1,50+$K$33&lt;=72),INDEX($N$5:$N$76,50+$K$33),0)+IF(AND(50+$K$34&gt;=1,50+$K$34&lt;=72),INDEX($N$5:$N$76,50+$K$34),0)+IF(AND(50+$K$35&gt;=1,50+$K$35&lt;=72),INDEX($N$5:$N$76,50+$K$35),0))/3</f>
        <v/>
      </c>
      <c r="T54" s="129">
        <f>IF(B54&lt;='VALOR POR PL'!$P$5,0,S54+IF(B54=DATE(YEAR('VALOR POR PL'!$P$5),MONTH('VALOR POR PL'!$P$5)+1,1),SUMPRODUCT((B5:B76&lt;='VALOR POR PL'!$P$5)*S5:S76),0))</f>
        <v/>
      </c>
      <c r="U54" s="50">
        <f>IF($K$32=0,0,$K$18*$K$27*T54/$K$32)</f>
        <v/>
      </c>
    </row>
    <row r="55">
      <c r="B55" s="130">
        <f>DATE(YEAR(B54),MONTH(B54)+1,1)</f>
        <v/>
      </c>
      <c r="C55" s="61">
        <f>IF(AND($K$22="NÃO",B55&gt;'VALOR POR PL'!$P$5),0,'DADOS HISTORICOS'!BB38)</f>
        <v/>
      </c>
      <c r="D55" s="50">
        <f>IF(B55&lt;='VALOR POR PL'!$P$5,0,IF($K$16="MDO PREVISION + MATERIAL PREMISSA",R55+U55,IF($K$17&gt;0,$K$18*P55/$K$17,0)))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RESUMO'!BB38</f>
        <v/>
      </c>
      <c r="N55" s="129">
        <f>MAX(0,M55-M54)</f>
        <v/>
      </c>
      <c r="O55" s="12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50">
        <f>IF(OR(B55&lt;='VALOR POR PL'!$P$5,$K$12=0),0,$K$18*$K$26*N55/$K$12)</f>
        <v/>
      </c>
      <c r="S55" s="129">
        <f>(IF(AND(51+$K$33&gt;=1,51+$K$33&lt;=72),INDEX($N$5:$N$76,51+$K$33),0)+IF(AND(51+$K$34&gt;=1,51+$K$34&lt;=72),INDEX($N$5:$N$76,51+$K$34),0)+IF(AND(51+$K$35&gt;=1,51+$K$35&lt;=72),INDEX($N$5:$N$76,51+$K$35),0))/3</f>
        <v/>
      </c>
      <c r="T55" s="129">
        <f>IF(B55&lt;='VALOR POR PL'!$P$5,0,S55+IF(B55=DATE(YEAR('VALOR POR PL'!$P$5),MONTH('VALOR POR PL'!$P$5)+1,1),SUMPRODUCT((B5:B76&lt;='VALOR POR PL'!$P$5)*S5:S76),0))</f>
        <v/>
      </c>
      <c r="U55" s="50">
        <f>IF($K$32=0,0,$K$18*$K$27*T55/$K$32)</f>
        <v/>
      </c>
    </row>
    <row r="56">
      <c r="B56" s="130">
        <f>DATE(YEAR(B55),MONTH(B55)+1,1)</f>
        <v/>
      </c>
      <c r="C56" s="61">
        <f>IF(AND($K$22="NÃO",B56&gt;'VALOR POR PL'!$P$5),0,'DADOS HISTORICOS'!BC38)</f>
        <v/>
      </c>
      <c r="D56" s="50">
        <f>IF(B56&lt;='VALOR POR PL'!$P$5,0,IF($K$16="MDO PREVISION + MATERIAL PREMISSA",R56+U56,IF($K$17&gt;0,$K$18*P56/$K$17,0)))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RESUMO'!BC38</f>
        <v/>
      </c>
      <c r="N56" s="129">
        <f>MAX(0,M56-M55)</f>
        <v/>
      </c>
      <c r="O56" s="12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50">
        <f>IF(OR(B56&lt;='VALOR POR PL'!$P$5,$K$12=0),0,$K$18*$K$26*N56/$K$12)</f>
        <v/>
      </c>
      <c r="S56" s="129">
        <f>(IF(AND(52+$K$33&gt;=1,52+$K$33&lt;=72),INDEX($N$5:$N$76,52+$K$33),0)+IF(AND(52+$K$34&gt;=1,52+$K$34&lt;=72),INDEX($N$5:$N$76,52+$K$34),0)+IF(AND(52+$K$35&gt;=1,52+$K$35&lt;=72),INDEX($N$5:$N$76,52+$K$35),0))/3</f>
        <v/>
      </c>
      <c r="T56" s="129">
        <f>IF(B56&lt;='VALOR POR PL'!$P$5,0,S56+IF(B56=DATE(YEAR('VALOR POR PL'!$P$5),MONTH('VALOR POR PL'!$P$5)+1,1),SUMPRODUCT((B5:B76&lt;='VALOR POR PL'!$P$5)*S5:S76),0))</f>
        <v/>
      </c>
      <c r="U56" s="50">
        <f>IF($K$32=0,0,$K$18*$K$27*T56/$K$32)</f>
        <v/>
      </c>
    </row>
    <row r="57">
      <c r="B57" s="130">
        <f>DATE(YEAR(B56),MONTH(B56)+1,1)</f>
        <v/>
      </c>
      <c r="C57" s="61">
        <f>IF(AND($K$22="NÃO",B57&gt;'VALOR POR PL'!$P$5),0,'DADOS HISTORICOS'!BD38)</f>
        <v/>
      </c>
      <c r="D57" s="50">
        <f>IF(B57&lt;='VALOR POR PL'!$P$5,0,IF($K$16="MDO PREVISION + MATERIAL PREMISSA",R57+U57,IF($K$17&gt;0,$K$18*P57/$K$17,0)))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RESUMO'!BD38</f>
        <v/>
      </c>
      <c r="N57" s="129">
        <f>MAX(0,M57-M56)</f>
        <v/>
      </c>
      <c r="O57" s="12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50">
        <f>IF(OR(B57&lt;='VALOR POR PL'!$P$5,$K$12=0),0,$K$18*$K$26*N57/$K$12)</f>
        <v/>
      </c>
      <c r="S57" s="129">
        <f>(IF(AND(53+$K$33&gt;=1,53+$K$33&lt;=72),INDEX($N$5:$N$76,53+$K$33),0)+IF(AND(53+$K$34&gt;=1,53+$K$34&lt;=72),INDEX($N$5:$N$76,53+$K$34),0)+IF(AND(53+$K$35&gt;=1,53+$K$35&lt;=72),INDEX($N$5:$N$76,53+$K$35),0))/3</f>
        <v/>
      </c>
      <c r="T57" s="129">
        <f>IF(B57&lt;='VALOR POR PL'!$P$5,0,S57+IF(B57=DATE(YEAR('VALOR POR PL'!$P$5),MONTH('VALOR POR PL'!$P$5)+1,1),SUMPRODUCT((B5:B76&lt;='VALOR POR PL'!$P$5)*S5:S76),0))</f>
        <v/>
      </c>
      <c r="U57" s="50">
        <f>IF($K$32=0,0,$K$18*$K$27*T57/$K$32)</f>
        <v/>
      </c>
    </row>
    <row r="58">
      <c r="B58" s="130">
        <f>DATE(YEAR(B57),MONTH(B57)+1,1)</f>
        <v/>
      </c>
      <c r="C58" s="61">
        <f>IF(AND($K$22="NÃO",B58&gt;'VALOR POR PL'!$P$5),0,'DADOS HISTORICOS'!BE38)</f>
        <v/>
      </c>
      <c r="D58" s="50">
        <f>IF(B58&lt;='VALOR POR PL'!$P$5,0,IF($K$16="MDO PREVISION + MATERIAL PREMISSA",R58+U58,IF($K$17&gt;0,$K$18*P58/$K$17,0)))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RESUMO'!BE38</f>
        <v/>
      </c>
      <c r="N58" s="129">
        <f>MAX(0,M58-M57)</f>
        <v/>
      </c>
      <c r="O58" s="12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50">
        <f>IF(OR(B58&lt;='VALOR POR PL'!$P$5,$K$12=0),0,$K$18*$K$26*N58/$K$12)</f>
        <v/>
      </c>
      <c r="S58" s="129">
        <f>(IF(AND(54+$K$33&gt;=1,54+$K$33&lt;=72),INDEX($N$5:$N$76,54+$K$33),0)+IF(AND(54+$K$34&gt;=1,54+$K$34&lt;=72),INDEX($N$5:$N$76,54+$K$34),0)+IF(AND(54+$K$35&gt;=1,54+$K$35&lt;=72),INDEX($N$5:$N$76,54+$K$35),0))/3</f>
        <v/>
      </c>
      <c r="T58" s="129">
        <f>IF(B58&lt;='VALOR POR PL'!$P$5,0,S58+IF(B58=DATE(YEAR('VALOR POR PL'!$P$5),MONTH('VALOR POR PL'!$P$5)+1,1),SUMPRODUCT((B5:B76&lt;='VALOR POR PL'!$P$5)*S5:S76),0))</f>
        <v/>
      </c>
      <c r="U58" s="50">
        <f>IF($K$32=0,0,$K$18*$K$27*T58/$K$32)</f>
        <v/>
      </c>
    </row>
    <row r="59">
      <c r="B59" s="130">
        <f>DATE(YEAR(B58),MONTH(B58)+1,1)</f>
        <v/>
      </c>
      <c r="C59" s="61">
        <f>IF(AND($K$22="NÃO",B59&gt;'VALOR POR PL'!$P$5),0,'DADOS HISTORICOS'!BF38)</f>
        <v/>
      </c>
      <c r="D59" s="50">
        <f>IF(B59&lt;='VALOR POR PL'!$P$5,0,IF($K$16="MDO PREVISION + MATERIAL PREMISSA",R59+U59,IF($K$17&gt;0,$K$18*P59/$K$17,0)))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RESUMO'!BF38</f>
        <v/>
      </c>
      <c r="N59" s="129">
        <f>MAX(0,M59-M58)</f>
        <v/>
      </c>
      <c r="O59" s="12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50">
        <f>IF(OR(B59&lt;='VALOR POR PL'!$P$5,$K$12=0),0,$K$18*$K$26*N59/$K$12)</f>
        <v/>
      </c>
      <c r="S59" s="129">
        <f>(IF(AND(55+$K$33&gt;=1,55+$K$33&lt;=72),INDEX($N$5:$N$76,55+$K$33),0)+IF(AND(55+$K$34&gt;=1,55+$K$34&lt;=72),INDEX($N$5:$N$76,55+$K$34),0)+IF(AND(55+$K$35&gt;=1,55+$K$35&lt;=72),INDEX($N$5:$N$76,55+$K$35),0))/3</f>
        <v/>
      </c>
      <c r="T59" s="129">
        <f>IF(B59&lt;='VALOR POR PL'!$P$5,0,S59+IF(B59=DATE(YEAR('VALOR POR PL'!$P$5),MONTH('VALOR POR PL'!$P$5)+1,1),SUMPRODUCT((B5:B76&lt;='VALOR POR PL'!$P$5)*S5:S76),0))</f>
        <v/>
      </c>
      <c r="U59" s="50">
        <f>IF($K$32=0,0,$K$18*$K$27*T59/$K$32)</f>
        <v/>
      </c>
    </row>
    <row r="60">
      <c r="B60" s="130">
        <f>DATE(YEAR(B59),MONTH(B59)+1,1)</f>
        <v/>
      </c>
      <c r="C60" s="61">
        <f>IF(AND($K$22="NÃO",B60&gt;'VALOR POR PL'!$P$5),0,'DADOS HISTORICOS'!BG38)</f>
        <v/>
      </c>
      <c r="D60" s="50">
        <f>IF(B60&lt;='VALOR POR PL'!$P$5,0,IF($K$16="MDO PREVISION + MATERIAL PREMISSA",R60+U60,IF($K$17&gt;0,$K$18*P60/$K$17,0)))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RESUMO'!BG38</f>
        <v/>
      </c>
      <c r="N60" s="129">
        <f>MAX(0,M60-M59)</f>
        <v/>
      </c>
      <c r="O60" s="12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50">
        <f>IF(OR(B60&lt;='VALOR POR PL'!$P$5,$K$12=0),0,$K$18*$K$26*N60/$K$12)</f>
        <v/>
      </c>
      <c r="S60" s="129">
        <f>(IF(AND(56+$K$33&gt;=1,56+$K$33&lt;=72),INDEX($N$5:$N$76,56+$K$33),0)+IF(AND(56+$K$34&gt;=1,56+$K$34&lt;=72),INDEX($N$5:$N$76,56+$K$34),0)+IF(AND(56+$K$35&gt;=1,56+$K$35&lt;=72),INDEX($N$5:$N$76,56+$K$35),0))/3</f>
        <v/>
      </c>
      <c r="T60" s="129">
        <f>IF(B60&lt;='VALOR POR PL'!$P$5,0,S60+IF(B60=DATE(YEAR('VALOR POR PL'!$P$5),MONTH('VALOR POR PL'!$P$5)+1,1),SUMPRODUCT((B5:B76&lt;='VALOR POR PL'!$P$5)*S5:S76),0))</f>
        <v/>
      </c>
      <c r="U60" s="50">
        <f>IF($K$32=0,0,$K$18*$K$27*T60/$K$32)</f>
        <v/>
      </c>
    </row>
    <row r="61">
      <c r="B61" s="130">
        <f>DATE(YEAR(B60),MONTH(B60)+1,1)</f>
        <v/>
      </c>
      <c r="C61" s="61">
        <f>IF(AND($K$22="NÃO",B61&gt;'VALOR POR PL'!$P$5),0,'DADOS HISTORICOS'!BH38)</f>
        <v/>
      </c>
      <c r="D61" s="50">
        <f>IF(B61&lt;='VALOR POR PL'!$P$5,0,IF($K$16="MDO PREVISION + MATERIAL PREMISSA",R61+U61,IF($K$17&gt;0,$K$18*P61/$K$17,0)))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RESUMO'!BH38</f>
        <v/>
      </c>
      <c r="N61" s="129">
        <f>MAX(0,M61-M60)</f>
        <v/>
      </c>
      <c r="O61" s="12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50">
        <f>IF(OR(B61&lt;='VALOR POR PL'!$P$5,$K$12=0),0,$K$18*$K$26*N61/$K$12)</f>
        <v/>
      </c>
      <c r="S61" s="129">
        <f>(IF(AND(57+$K$33&gt;=1,57+$K$33&lt;=72),INDEX($N$5:$N$76,57+$K$33),0)+IF(AND(57+$K$34&gt;=1,57+$K$34&lt;=72),INDEX($N$5:$N$76,57+$K$34),0)+IF(AND(57+$K$35&gt;=1,57+$K$35&lt;=72),INDEX($N$5:$N$76,57+$K$35),0))/3</f>
        <v/>
      </c>
      <c r="T61" s="129">
        <f>IF(B61&lt;='VALOR POR PL'!$P$5,0,S61+IF(B61=DATE(YEAR('VALOR POR PL'!$P$5),MONTH('VALOR POR PL'!$P$5)+1,1),SUMPRODUCT((B5:B76&lt;='VALOR POR PL'!$P$5)*S5:S76),0))</f>
        <v/>
      </c>
      <c r="U61" s="50">
        <f>IF($K$32=0,0,$K$18*$K$27*T61/$K$32)</f>
        <v/>
      </c>
    </row>
    <row r="62">
      <c r="B62" s="130">
        <f>DATE(YEAR(B61),MONTH(B61)+1,1)</f>
        <v/>
      </c>
      <c r="C62" s="61">
        <f>IF(AND($K$22="NÃO",B62&gt;'VALOR POR PL'!$P$5),0,'DADOS HISTORICOS'!BI38)</f>
        <v/>
      </c>
      <c r="D62" s="50">
        <f>IF(B62&lt;='VALOR POR PL'!$P$5,0,IF($K$16="MDO PREVISION + MATERIAL PREMISSA",R62+U62,IF($K$17&gt;0,$K$18*P62/$K$17,0)))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RESUMO'!BI38</f>
        <v/>
      </c>
      <c r="N62" s="129">
        <f>MAX(0,M62-M61)</f>
        <v/>
      </c>
      <c r="O62" s="12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50">
        <f>IF(OR(B62&lt;='VALOR POR PL'!$P$5,$K$12=0),0,$K$18*$K$26*N62/$K$12)</f>
        <v/>
      </c>
      <c r="S62" s="129">
        <f>(IF(AND(58+$K$33&gt;=1,58+$K$33&lt;=72),INDEX($N$5:$N$76,58+$K$33),0)+IF(AND(58+$K$34&gt;=1,58+$K$34&lt;=72),INDEX($N$5:$N$76,58+$K$34),0)+IF(AND(58+$K$35&gt;=1,58+$K$35&lt;=72),INDEX($N$5:$N$76,58+$K$35),0))/3</f>
        <v/>
      </c>
      <c r="T62" s="129">
        <f>IF(B62&lt;='VALOR POR PL'!$P$5,0,S62+IF(B62=DATE(YEAR('VALOR POR PL'!$P$5),MONTH('VALOR POR PL'!$P$5)+1,1),SUMPRODUCT((B5:B76&lt;='VALOR POR PL'!$P$5)*S5:S76),0))</f>
        <v/>
      </c>
      <c r="U62" s="50">
        <f>IF($K$32=0,0,$K$18*$K$27*T62/$K$32)</f>
        <v/>
      </c>
    </row>
    <row r="63">
      <c r="B63" s="130">
        <f>DATE(YEAR(B62),MONTH(B62)+1,1)</f>
        <v/>
      </c>
      <c r="C63" s="61">
        <f>IF(AND($K$22="NÃO",B63&gt;'VALOR POR PL'!$P$5),0,'DADOS HISTORICOS'!BJ38)</f>
        <v/>
      </c>
      <c r="D63" s="50">
        <f>IF(B63&lt;='VALOR POR PL'!$P$5,0,IF($K$16="MDO PREVISION + MATERIAL PREMISSA",R63+U63,IF($K$17&gt;0,$K$18*P63/$K$17,0)))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RESUMO'!BJ38</f>
        <v/>
      </c>
      <c r="N63" s="129">
        <f>MAX(0,M63-M62)</f>
        <v/>
      </c>
      <c r="O63" s="12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50">
        <f>IF(OR(B63&lt;='VALOR POR PL'!$P$5,$K$12=0),0,$K$18*$K$26*N63/$K$12)</f>
        <v/>
      </c>
      <c r="S63" s="129">
        <f>(IF(AND(59+$K$33&gt;=1,59+$K$33&lt;=72),INDEX($N$5:$N$76,59+$K$33),0)+IF(AND(59+$K$34&gt;=1,59+$K$34&lt;=72),INDEX($N$5:$N$76,59+$K$34),0)+IF(AND(59+$K$35&gt;=1,59+$K$35&lt;=72),INDEX($N$5:$N$76,59+$K$35),0))/3</f>
        <v/>
      </c>
      <c r="T63" s="129">
        <f>IF(B63&lt;='VALOR POR PL'!$P$5,0,S63+IF(B63=DATE(YEAR('VALOR POR PL'!$P$5),MONTH('VALOR POR PL'!$P$5)+1,1),SUMPRODUCT((B5:B76&lt;='VALOR POR PL'!$P$5)*S5:S76),0))</f>
        <v/>
      </c>
      <c r="U63" s="50">
        <f>IF($K$32=0,0,$K$18*$K$27*T63/$K$32)</f>
        <v/>
      </c>
    </row>
    <row r="64">
      <c r="B64" s="130">
        <f>DATE(YEAR(B63),MONTH(B63)+1,1)</f>
        <v/>
      </c>
      <c r="C64" s="61">
        <f>IF(AND($K$22="NÃO",B64&gt;'VALOR POR PL'!$P$5),0,'DADOS HISTORICOS'!BK38)</f>
        <v/>
      </c>
      <c r="D64" s="50">
        <f>IF(B64&lt;='VALOR POR PL'!$P$5,0,IF($K$16="MDO PREVISION + MATERIAL PREMISSA",R64+U64,IF($K$17&gt;0,$K$18*P64/$K$17,0)))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RESUMO'!BK38</f>
        <v/>
      </c>
      <c r="N64" s="129">
        <f>MAX(0,M64-M63)</f>
        <v/>
      </c>
      <c r="O64" s="12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50">
        <f>IF(OR(B64&lt;='VALOR POR PL'!$P$5,$K$12=0),0,$K$18*$K$26*N64/$K$12)</f>
        <v/>
      </c>
      <c r="S64" s="129">
        <f>(IF(AND(60+$K$33&gt;=1,60+$K$33&lt;=72),INDEX($N$5:$N$76,60+$K$33),0)+IF(AND(60+$K$34&gt;=1,60+$K$34&lt;=72),INDEX($N$5:$N$76,60+$K$34),0)+IF(AND(60+$K$35&gt;=1,60+$K$35&lt;=72),INDEX($N$5:$N$76,60+$K$35),0))/3</f>
        <v/>
      </c>
      <c r="T64" s="129">
        <f>IF(B64&lt;='VALOR POR PL'!$P$5,0,S64+IF(B64=DATE(YEAR('VALOR POR PL'!$P$5),MONTH('VALOR POR PL'!$P$5)+1,1),SUMPRODUCT((B5:B76&lt;='VALOR POR PL'!$P$5)*S5:S76),0))</f>
        <v/>
      </c>
      <c r="U64" s="50">
        <f>IF($K$32=0,0,$K$18*$K$27*T64/$K$32)</f>
        <v/>
      </c>
    </row>
    <row r="65">
      <c r="B65" s="130">
        <f>DATE(YEAR(B64),MONTH(B64)+1,1)</f>
        <v/>
      </c>
      <c r="C65" s="61">
        <f>IF(AND($K$22="NÃO",B65&gt;'VALOR POR PL'!$P$5),0,'DADOS HISTORICOS'!BL38)</f>
        <v/>
      </c>
      <c r="D65" s="50">
        <f>IF(B65&lt;='VALOR POR PL'!$P$5,0,IF($K$16="MDO PREVISION + MATERIAL PREMISSA",R65+U65,IF($K$17&gt;0,$K$18*P65/$K$17,0)))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RESUMO'!BL38</f>
        <v/>
      </c>
      <c r="N65" s="129">
        <f>MAX(0,M65-M64)</f>
        <v/>
      </c>
      <c r="O65" s="12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50">
        <f>IF(OR(B65&lt;='VALOR POR PL'!$P$5,$K$12=0),0,$K$18*$K$26*N65/$K$12)</f>
        <v/>
      </c>
      <c r="S65" s="129">
        <f>(IF(AND(61+$K$33&gt;=1,61+$K$33&lt;=72),INDEX($N$5:$N$76,61+$K$33),0)+IF(AND(61+$K$34&gt;=1,61+$K$34&lt;=72),INDEX($N$5:$N$76,61+$K$34),0)+IF(AND(61+$K$35&gt;=1,61+$K$35&lt;=72),INDEX($N$5:$N$76,61+$K$35),0))/3</f>
        <v/>
      </c>
      <c r="T65" s="129">
        <f>IF(B65&lt;='VALOR POR PL'!$P$5,0,S65+IF(B65=DATE(YEAR('VALOR POR PL'!$P$5),MONTH('VALOR POR PL'!$P$5)+1,1),SUMPRODUCT((B5:B76&lt;='VALOR POR PL'!$P$5)*S5:S76),0))</f>
        <v/>
      </c>
      <c r="U65" s="50">
        <f>IF($K$32=0,0,$K$18*$K$27*T65/$K$32)</f>
        <v/>
      </c>
    </row>
    <row r="66">
      <c r="B66" s="130">
        <f>DATE(YEAR(B65),MONTH(B65)+1,1)</f>
        <v/>
      </c>
      <c r="C66" s="61">
        <f>IF(AND($K$22="NÃO",B66&gt;'VALOR POR PL'!$P$5),0,'DADOS HISTORICOS'!BM38)</f>
        <v/>
      </c>
      <c r="D66" s="50">
        <f>IF(B66&lt;='VALOR POR PL'!$P$5,0,IF($K$16="MDO PREVISION + MATERIAL PREMISSA",R66+U66,IF($K$17&gt;0,$K$18*P66/$K$17,0)))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RESUMO'!BM38</f>
        <v/>
      </c>
      <c r="N66" s="129">
        <f>MAX(0,M66-M65)</f>
        <v/>
      </c>
      <c r="O66" s="12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50">
        <f>IF(OR(B66&lt;='VALOR POR PL'!$P$5,$K$12=0),0,$K$18*$K$26*N66/$K$12)</f>
        <v/>
      </c>
      <c r="S66" s="129">
        <f>(IF(AND(62+$K$33&gt;=1,62+$K$33&lt;=72),INDEX($N$5:$N$76,62+$K$33),0)+IF(AND(62+$K$34&gt;=1,62+$K$34&lt;=72),INDEX($N$5:$N$76,62+$K$34),0)+IF(AND(62+$K$35&gt;=1,62+$K$35&lt;=72),INDEX($N$5:$N$76,62+$K$35),0))/3</f>
        <v/>
      </c>
      <c r="T66" s="129">
        <f>IF(B66&lt;='VALOR POR PL'!$P$5,0,S66+IF(B66=DATE(YEAR('VALOR POR PL'!$P$5),MONTH('VALOR POR PL'!$P$5)+1,1),SUMPRODUCT((B5:B76&lt;='VALOR POR PL'!$P$5)*S5:S76),0))</f>
        <v/>
      </c>
      <c r="U66" s="50">
        <f>IF($K$32=0,0,$K$18*$K$27*T66/$K$32)</f>
        <v/>
      </c>
    </row>
    <row r="67">
      <c r="B67" s="130">
        <f>DATE(YEAR(B66),MONTH(B66)+1,1)</f>
        <v/>
      </c>
      <c r="C67" s="61">
        <f>IF(AND($K$22="NÃO",B67&gt;'VALOR POR PL'!$P$5),0,'DADOS HISTORICOS'!BN38)</f>
        <v/>
      </c>
      <c r="D67" s="50">
        <f>IF(B67&lt;='VALOR POR PL'!$P$5,0,IF($K$16="MDO PREVISION + MATERIAL PREMISSA",R67+U67,IF($K$17&gt;0,$K$18*P67/$K$17,0)))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RESUMO'!BN38</f>
        <v/>
      </c>
      <c r="N67" s="129">
        <f>MAX(0,M67-M66)</f>
        <v/>
      </c>
      <c r="O67" s="12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50">
        <f>IF(OR(B67&lt;='VALOR POR PL'!$P$5,$K$12=0),0,$K$18*$K$26*N67/$K$12)</f>
        <v/>
      </c>
      <c r="S67" s="129">
        <f>(IF(AND(63+$K$33&gt;=1,63+$K$33&lt;=72),INDEX($N$5:$N$76,63+$K$33),0)+IF(AND(63+$K$34&gt;=1,63+$K$34&lt;=72),INDEX($N$5:$N$76,63+$K$34),0)+IF(AND(63+$K$35&gt;=1,63+$K$35&lt;=72),INDEX($N$5:$N$76,63+$K$35),0))/3</f>
        <v/>
      </c>
      <c r="T67" s="129">
        <f>IF(B67&lt;='VALOR POR PL'!$P$5,0,S67+IF(B67=DATE(YEAR('VALOR POR PL'!$P$5),MONTH('VALOR POR PL'!$P$5)+1,1),SUMPRODUCT((B5:B76&lt;='VALOR POR PL'!$P$5)*S5:S76),0))</f>
        <v/>
      </c>
      <c r="U67" s="50">
        <f>IF($K$32=0,0,$K$18*$K$27*T67/$K$32)</f>
        <v/>
      </c>
    </row>
    <row r="68">
      <c r="B68" s="130">
        <f>DATE(YEAR(B67),MONTH(B67)+1,1)</f>
        <v/>
      </c>
      <c r="C68" s="61">
        <f>IF(AND($K$22="NÃO",B68&gt;'VALOR POR PL'!$P$5),0,'DADOS HISTORICOS'!BO38)</f>
        <v/>
      </c>
      <c r="D68" s="50">
        <f>IF(B68&lt;='VALOR POR PL'!$P$5,0,IF($K$16="MDO PREVISION + MATERIAL PREMISSA",R68+U68,IF($K$17&gt;0,$K$18*P68/$K$17,0)))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RESUMO'!BO38</f>
        <v/>
      </c>
      <c r="N68" s="129">
        <f>MAX(0,M68-M67)</f>
        <v/>
      </c>
      <c r="O68" s="12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50">
        <f>IF(OR(B68&lt;='VALOR POR PL'!$P$5,$K$12=0),0,$K$18*$K$26*N68/$K$12)</f>
        <v/>
      </c>
      <c r="S68" s="129">
        <f>(IF(AND(64+$K$33&gt;=1,64+$K$33&lt;=72),INDEX($N$5:$N$76,64+$K$33),0)+IF(AND(64+$K$34&gt;=1,64+$K$34&lt;=72),INDEX($N$5:$N$76,64+$K$34),0)+IF(AND(64+$K$35&gt;=1,64+$K$35&lt;=72),INDEX($N$5:$N$76,64+$K$35),0))/3</f>
        <v/>
      </c>
      <c r="T68" s="129">
        <f>IF(B68&lt;='VALOR POR PL'!$P$5,0,S68+IF(B68=DATE(YEAR('VALOR POR PL'!$P$5),MONTH('VALOR POR PL'!$P$5)+1,1),SUMPRODUCT((B5:B76&lt;='VALOR POR PL'!$P$5)*S5:S76),0))</f>
        <v/>
      </c>
      <c r="U68" s="50">
        <f>IF($K$32=0,0,$K$18*$K$27*T68/$K$32)</f>
        <v/>
      </c>
    </row>
    <row r="69">
      <c r="B69" s="130">
        <f>DATE(YEAR(B68),MONTH(B68)+1,1)</f>
        <v/>
      </c>
      <c r="C69" s="61">
        <f>IF(AND($K$22="NÃO",B69&gt;'VALOR POR PL'!$P$5),0,'DADOS HISTORICOS'!BP38)</f>
        <v/>
      </c>
      <c r="D69" s="50">
        <f>IF(B69&lt;='VALOR POR PL'!$P$5,0,IF($K$16="MDO PREVISION + MATERIAL PREMISSA",R69+U69,IF($K$17&gt;0,$K$18*P69/$K$17,0)))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RESUMO'!BP38</f>
        <v/>
      </c>
      <c r="N69" s="129">
        <f>MAX(0,M69-M68)</f>
        <v/>
      </c>
      <c r="O69" s="12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50">
        <f>IF(OR(B69&lt;='VALOR POR PL'!$P$5,$K$12=0),0,$K$18*$K$26*N69/$K$12)</f>
        <v/>
      </c>
      <c r="S69" s="129">
        <f>(IF(AND(65+$K$33&gt;=1,65+$K$33&lt;=72),INDEX($N$5:$N$76,65+$K$33),0)+IF(AND(65+$K$34&gt;=1,65+$K$34&lt;=72),INDEX($N$5:$N$76,65+$K$34),0)+IF(AND(65+$K$35&gt;=1,65+$K$35&lt;=72),INDEX($N$5:$N$76,65+$K$35),0))/3</f>
        <v/>
      </c>
      <c r="T69" s="129">
        <f>IF(B69&lt;='VALOR POR PL'!$P$5,0,S69+IF(B69=DATE(YEAR('VALOR POR PL'!$P$5),MONTH('VALOR POR PL'!$P$5)+1,1),SUMPRODUCT((B5:B76&lt;='VALOR POR PL'!$P$5)*S5:S76),0))</f>
        <v/>
      </c>
      <c r="U69" s="50">
        <f>IF($K$32=0,0,$K$18*$K$27*T69/$K$32)</f>
        <v/>
      </c>
    </row>
    <row r="70">
      <c r="B70" s="130">
        <f>DATE(YEAR(B69),MONTH(B69)+1,1)</f>
        <v/>
      </c>
      <c r="C70" s="61">
        <f>IF(AND($K$22="NÃO",B70&gt;'VALOR POR PL'!$P$5),0,'DADOS HISTORICOS'!BQ38)</f>
        <v/>
      </c>
      <c r="D70" s="50">
        <f>IF(B70&lt;='VALOR POR PL'!$P$5,0,IF($K$16="MDO PREVISION + MATERIAL PREMISSA",R70+U70,IF($K$17&gt;0,$K$18*P70/$K$17,0)))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RESUMO'!BQ38</f>
        <v/>
      </c>
      <c r="N70" s="129">
        <f>MAX(0,M70-M69)</f>
        <v/>
      </c>
      <c r="O70" s="12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50">
        <f>IF(OR(B70&lt;='VALOR POR PL'!$P$5,$K$12=0),0,$K$18*$K$26*N70/$K$12)</f>
        <v/>
      </c>
      <c r="S70" s="129">
        <f>(IF(AND(66+$K$33&gt;=1,66+$K$33&lt;=72),INDEX($N$5:$N$76,66+$K$33),0)+IF(AND(66+$K$34&gt;=1,66+$K$34&lt;=72),INDEX($N$5:$N$76,66+$K$34),0)+IF(AND(66+$K$35&gt;=1,66+$K$35&lt;=72),INDEX($N$5:$N$76,66+$K$35),0))/3</f>
        <v/>
      </c>
      <c r="T70" s="129">
        <f>IF(B70&lt;='VALOR POR PL'!$P$5,0,S70+IF(B70=DATE(YEAR('VALOR POR PL'!$P$5),MONTH('VALOR POR PL'!$P$5)+1,1),SUMPRODUCT((B5:B76&lt;='VALOR POR PL'!$P$5)*S5:S76),0))</f>
        <v/>
      </c>
      <c r="U70" s="50">
        <f>IF($K$32=0,0,$K$18*$K$27*T70/$K$32)</f>
        <v/>
      </c>
    </row>
    <row r="71">
      <c r="B71" s="130">
        <f>DATE(YEAR(B70),MONTH(B70)+1,1)</f>
        <v/>
      </c>
      <c r="C71" s="61">
        <f>IF(AND($K$22="NÃO",B71&gt;'VALOR POR PL'!$P$5),0,'DADOS HISTORICOS'!BR38)</f>
        <v/>
      </c>
      <c r="D71" s="50">
        <f>IF(B71&lt;='VALOR POR PL'!$P$5,0,IF($K$16="MDO PREVISION + MATERIAL PREMISSA",R71+U71,IF($K$17&gt;0,$K$18*P71/$K$17,0)))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RESUMO'!BR38</f>
        <v/>
      </c>
      <c r="N71" s="129">
        <f>MAX(0,M71-M70)</f>
        <v/>
      </c>
      <c r="O71" s="12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50">
        <f>IF(OR(B71&lt;='VALOR POR PL'!$P$5,$K$12=0),0,$K$18*$K$26*N71/$K$12)</f>
        <v/>
      </c>
      <c r="S71" s="129">
        <f>(IF(AND(67+$K$33&gt;=1,67+$K$33&lt;=72),INDEX($N$5:$N$76,67+$K$33),0)+IF(AND(67+$K$34&gt;=1,67+$K$34&lt;=72),INDEX($N$5:$N$76,67+$K$34),0)+IF(AND(67+$K$35&gt;=1,67+$K$35&lt;=72),INDEX($N$5:$N$76,67+$K$35),0))/3</f>
        <v/>
      </c>
      <c r="T71" s="129">
        <f>IF(B71&lt;='VALOR POR PL'!$P$5,0,S71+IF(B71=DATE(YEAR('VALOR POR PL'!$P$5),MONTH('VALOR POR PL'!$P$5)+1,1),SUMPRODUCT((B5:B76&lt;='VALOR POR PL'!$P$5)*S5:S76),0))</f>
        <v/>
      </c>
      <c r="U71" s="50">
        <f>IF($K$32=0,0,$K$18*$K$27*T71/$K$32)</f>
        <v/>
      </c>
    </row>
    <row r="72">
      <c r="B72" s="130">
        <f>DATE(YEAR(B71),MONTH(B71)+1,1)</f>
        <v/>
      </c>
      <c r="C72" s="61">
        <f>IF(AND($K$22="NÃO",B72&gt;'VALOR POR PL'!$P$5),0,'DADOS HISTORICOS'!BS38)</f>
        <v/>
      </c>
      <c r="D72" s="50">
        <f>IF(B72&lt;='VALOR POR PL'!$P$5,0,IF($K$16="MDO PREVISION + MATERIAL PREMISSA",R72+U72,IF($K$17&gt;0,$K$18*P72/$K$17,0)))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RESUMO'!BS38</f>
        <v/>
      </c>
      <c r="N72" s="129">
        <f>MAX(0,M72-M71)</f>
        <v/>
      </c>
      <c r="O72" s="12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50">
        <f>IF(OR(B72&lt;='VALOR POR PL'!$P$5,$K$12=0),0,$K$18*$K$26*N72/$K$12)</f>
        <v/>
      </c>
      <c r="S72" s="129">
        <f>(IF(AND(68+$K$33&gt;=1,68+$K$33&lt;=72),INDEX($N$5:$N$76,68+$K$33),0)+IF(AND(68+$K$34&gt;=1,68+$K$34&lt;=72),INDEX($N$5:$N$76,68+$K$34),0)+IF(AND(68+$K$35&gt;=1,68+$K$35&lt;=72),INDEX($N$5:$N$76,68+$K$35),0))/3</f>
        <v/>
      </c>
      <c r="T72" s="129">
        <f>IF(B72&lt;='VALOR POR PL'!$P$5,0,S72+IF(B72=DATE(YEAR('VALOR POR PL'!$P$5),MONTH('VALOR POR PL'!$P$5)+1,1),SUMPRODUCT((B5:B76&lt;='VALOR POR PL'!$P$5)*S5:S76),0))</f>
        <v/>
      </c>
      <c r="U72" s="50">
        <f>IF($K$32=0,0,$K$18*$K$27*T72/$K$32)</f>
        <v/>
      </c>
    </row>
    <row r="73">
      <c r="B73" s="130">
        <f>DATE(YEAR(B72),MONTH(B72)+1,1)</f>
        <v/>
      </c>
      <c r="C73" s="61">
        <f>IF(AND($K$22="NÃO",B73&gt;'VALOR POR PL'!$P$5),0,'DADOS HISTORICOS'!BT38)</f>
        <v/>
      </c>
      <c r="D73" s="50">
        <f>IF(B73&lt;='VALOR POR PL'!$P$5,0,IF($K$16="MDO PREVISION + MATERIAL PREMISSA",R73+U73,IF($K$17&gt;0,$K$18*P73/$K$17,0)))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RESUMO'!BT38</f>
        <v/>
      </c>
      <c r="N73" s="129">
        <f>MAX(0,M73-M72)</f>
        <v/>
      </c>
      <c r="O73" s="12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50">
        <f>IF(OR(B73&lt;='VALOR POR PL'!$P$5,$K$12=0),0,$K$18*$K$26*N73/$K$12)</f>
        <v/>
      </c>
      <c r="S73" s="129">
        <f>(IF(AND(69+$K$33&gt;=1,69+$K$33&lt;=72),INDEX($N$5:$N$76,69+$K$33),0)+IF(AND(69+$K$34&gt;=1,69+$K$34&lt;=72),INDEX($N$5:$N$76,69+$K$34),0)+IF(AND(69+$K$35&gt;=1,69+$K$35&lt;=72),INDEX($N$5:$N$76,69+$K$35),0))/3</f>
        <v/>
      </c>
      <c r="T73" s="129">
        <f>IF(B73&lt;='VALOR POR PL'!$P$5,0,S73+IF(B73=DATE(YEAR('VALOR POR PL'!$P$5),MONTH('VALOR POR PL'!$P$5)+1,1),SUMPRODUCT((B5:B76&lt;='VALOR POR PL'!$P$5)*S5:S76),0))</f>
        <v/>
      </c>
      <c r="U73" s="50">
        <f>IF($K$32=0,0,$K$18*$K$27*T73/$K$32)</f>
        <v/>
      </c>
    </row>
    <row r="74">
      <c r="B74" s="130">
        <f>DATE(YEAR(B73),MONTH(B73)+1,1)</f>
        <v/>
      </c>
      <c r="C74" s="61">
        <f>IF(AND($K$22="NÃO",B74&gt;'VALOR POR PL'!$P$5),0,'DADOS HISTORICOS'!BU38)</f>
        <v/>
      </c>
      <c r="D74" s="50">
        <f>IF(B74&lt;='VALOR POR PL'!$P$5,0,IF($K$16="MDO PREVISION + MATERIAL PREMISSA",R74+U74,IF($K$17&gt;0,$K$18*P74/$K$17,0)))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RESUMO'!BU38</f>
        <v/>
      </c>
      <c r="N74" s="129">
        <f>MAX(0,M74-M73)</f>
        <v/>
      </c>
      <c r="O74" s="12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50">
        <f>IF(OR(B74&lt;='VALOR POR PL'!$P$5,$K$12=0),0,$K$18*$K$26*N74/$K$12)</f>
        <v/>
      </c>
      <c r="S74" s="129">
        <f>(IF(AND(70+$K$33&gt;=1,70+$K$33&lt;=72),INDEX($N$5:$N$76,70+$K$33),0)+IF(AND(70+$K$34&gt;=1,70+$K$34&lt;=72),INDEX($N$5:$N$76,70+$K$34),0)+IF(AND(70+$K$35&gt;=1,70+$K$35&lt;=72),INDEX($N$5:$N$76,70+$K$35),0))/3</f>
        <v/>
      </c>
      <c r="T74" s="129">
        <f>IF(B74&lt;='VALOR POR PL'!$P$5,0,S74+IF(B74=DATE(YEAR('VALOR POR PL'!$P$5),MONTH('VALOR POR PL'!$P$5)+1,1),SUMPRODUCT((B5:B76&lt;='VALOR POR PL'!$P$5)*S5:S76),0))</f>
        <v/>
      </c>
      <c r="U74" s="50">
        <f>IF($K$32=0,0,$K$18*$K$27*T74/$K$32)</f>
        <v/>
      </c>
    </row>
    <row r="75">
      <c r="B75" s="130">
        <f>DATE(YEAR(B74),MONTH(B74)+1,1)</f>
        <v/>
      </c>
      <c r="C75" s="61">
        <f>IF(AND($K$22="NÃO",B75&gt;'VALOR POR PL'!$P$5),0,'DADOS HISTORICOS'!BV38)</f>
        <v/>
      </c>
      <c r="D75" s="50">
        <f>IF(B75&lt;='VALOR POR PL'!$P$5,0,IF($K$16="MDO PREVISION + MATERIAL PREMISSA",R75+U75,IF($K$17&gt;0,$K$18*P75/$K$17,0)))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RESUMO'!BV38</f>
        <v/>
      </c>
      <c r="N75" s="129">
        <f>MAX(0,M75-M74)</f>
        <v/>
      </c>
      <c r="O75" s="12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50">
        <f>IF(OR(B75&lt;='VALOR POR PL'!$P$5,$K$12=0),0,$K$18*$K$26*N75/$K$12)</f>
        <v/>
      </c>
      <c r="S75" s="129">
        <f>(IF(AND(71+$K$33&gt;=1,71+$K$33&lt;=72),INDEX($N$5:$N$76,71+$K$33),0)+IF(AND(71+$K$34&gt;=1,71+$K$34&lt;=72),INDEX($N$5:$N$76,71+$K$34),0)+IF(AND(71+$K$35&gt;=1,71+$K$35&lt;=72),INDEX($N$5:$N$76,71+$K$35),0))/3</f>
        <v/>
      </c>
      <c r="T75" s="129">
        <f>IF(B75&lt;='VALOR POR PL'!$P$5,0,S75+IF(B75=DATE(YEAR('VALOR POR PL'!$P$5),MONTH('VALOR POR PL'!$P$5)+1,1),SUMPRODUCT((B5:B76&lt;='VALOR POR PL'!$P$5)*S5:S76),0))</f>
        <v/>
      </c>
      <c r="U75" s="50">
        <f>IF($K$32=0,0,$K$18*$K$27*T75/$K$32)</f>
        <v/>
      </c>
    </row>
    <row r="76">
      <c r="B76" s="130">
        <f>DATE(YEAR(B75),MONTH(B75)+1,1)</f>
        <v/>
      </c>
      <c r="C76" s="61">
        <f>IF(AND($K$22="NÃO",B76&gt;'VALOR POR PL'!$P$5),0,'DADOS HISTORICOS'!BW38)</f>
        <v/>
      </c>
      <c r="D76" s="50">
        <f>IF(B76&lt;='VALOR POR PL'!$P$5,0,IF($K$16="MDO PREVISION + MATERIAL PREMISSA",R76+U76,IF($K$17&gt;0,$K$18*P76/$K$17,0)))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RESUMO'!BW38</f>
        <v/>
      </c>
      <c r="N76" s="129">
        <f>MAX(0,M76-M75)</f>
        <v/>
      </c>
      <c r="O76" s="12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50">
        <f>IF(OR(B76&lt;='VALOR POR PL'!$P$5,$K$12=0),0,$K$18*$K$26*N76/$K$12)</f>
        <v/>
      </c>
      <c r="S76" s="129">
        <f>(IF(AND(72+$K$33&gt;=1,72+$K$33&lt;=72),INDEX($N$5:$N$76,72+$K$33),0)+IF(AND(72+$K$34&gt;=1,72+$K$34&lt;=72),INDEX($N$5:$N$76,72+$K$34),0)+IF(AND(72+$K$35&gt;=1,72+$K$35&lt;=72),INDEX($N$5:$N$76,72+$K$35),0))/3</f>
        <v/>
      </c>
      <c r="T76" s="129">
        <f>IF(B76&lt;='VALOR POR PL'!$P$5,0,S76+IF(B76=DATE(YEAR('VALOR POR PL'!$P$5),MONTH('VALOR POR PL'!$P$5)+1,1),SUMPRODUCT((B5:B76&lt;='VALOR POR PL'!$P$5)*S5:S76),0))</f>
        <v/>
      </c>
      <c r="U76" s="50">
        <f>IF($K$32=0,0,$K$18*$K$27*T76/$K$32)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HISTORICOS'!D39)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PL'!F45</f>
        <v/>
      </c>
      <c r="K5" s="61">
        <f>'VALOR POR PL'!G45</f>
        <v/>
      </c>
      <c r="L5" s="61">
        <f>'DADOS HISTORICOS'!$BZ$39</f>
        <v/>
      </c>
      <c r="M5" s="128">
        <f>'CP RESUMO'!D39</f>
        <v/>
      </c>
      <c r="N5" s="129" t="n">
        <v>0</v>
      </c>
      <c r="O5" s="12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HISTORICOS'!E39)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PL'!H45</f>
        <v/>
      </c>
      <c r="L6" s="50">
        <f>C6/IF(B6&lt;='VALOR POR PL'!$P$5,IFERROR(INDEX('"INCC-FGV"'!$B$2:$B$800,MATCH(B6,'"INCC-FGV"'!$A$2:$A$800,0)),$K$2),$K$2)</f>
        <v/>
      </c>
      <c r="M6" s="128">
        <f>'CP RESUMO'!E39</f>
        <v/>
      </c>
      <c r="N6" s="129">
        <f>MAX(0,M6-M5)</f>
        <v/>
      </c>
      <c r="O6" s="12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HISTORICOS'!F39)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RESUMO'!F39</f>
        <v/>
      </c>
      <c r="N7" s="129">
        <f>MAX(0,M7-M6)</f>
        <v/>
      </c>
      <c r="O7" s="12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HISTORICOS'!G39)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RESUMO'!G39</f>
        <v/>
      </c>
      <c r="N8" s="129">
        <f>MAX(0,M8-M7)</f>
        <v/>
      </c>
      <c r="O8" s="12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HISTORICOS'!H39)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RESUMO'!H39</f>
        <v/>
      </c>
      <c r="N9" s="129">
        <f>MAX(0,M9-M8)</f>
        <v/>
      </c>
      <c r="O9" s="12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HISTORICOS'!I39)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RESUMO'!I39</f>
        <v/>
      </c>
      <c r="N10" s="129">
        <f>MAX(0,M10-M9)</f>
        <v/>
      </c>
      <c r="O10" s="12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HISTORICOS'!J39)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RESUMO'!J39</f>
        <v/>
      </c>
      <c r="N11" s="129">
        <f>MAX(0,M11-M10)</f>
        <v/>
      </c>
      <c r="O11" s="12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HISTORICOS'!K39)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RESUMO'!K39</f>
        <v/>
      </c>
      <c r="N12" s="129">
        <f>MAX(0,M12-M11)</f>
        <v/>
      </c>
      <c r="O12" s="12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HISTORICOS'!L39)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PL'!I45</f>
        <v/>
      </c>
      <c r="L13" s="50">
        <f>C13/IF(B13&lt;='VALOR POR PL'!$P$5,IFERROR(INDEX('"INCC-FGV"'!$B$2:$B$800,MATCH(B13,'"INCC-FGV"'!$A$2:$A$800,0)),$K$2),$K$2)</f>
        <v/>
      </c>
      <c r="M13" s="128">
        <f>'CP RESUMO'!L39</f>
        <v/>
      </c>
      <c r="N13" s="129">
        <f>MAX(0,M13-M12)</f>
        <v/>
      </c>
      <c r="O13" s="12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HISTORICOS'!M39)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RESUMO'!$D$81:$BW$81,MATCH('VALOR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RESUMO'!M39</f>
        <v/>
      </c>
      <c r="N14" s="129">
        <f>MAX(0,M14-M13)</f>
        <v/>
      </c>
      <c r="O14" s="12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HISTORICOS'!N39)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RESUMO'!N39</f>
        <v/>
      </c>
      <c r="N15" s="129">
        <f>MAX(0,M15-M14)</f>
        <v/>
      </c>
      <c r="O15" s="12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HISTORICOS'!O39)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RESUMO'!O39</f>
        <v/>
      </c>
      <c r="N16" s="129">
        <f>MAX(0,M16-M15)</f>
        <v/>
      </c>
      <c r="O16" s="12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HISTORICOS'!P39)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RESUMO'!P39</f>
        <v/>
      </c>
      <c r="N17" s="129">
        <f>MAX(0,M17-M16)</f>
        <v/>
      </c>
      <c r="O17" s="12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HISTORICOS'!Q39)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RESUMO'!Q39</f>
        <v/>
      </c>
      <c r="N18" s="129">
        <f>MAX(0,M18-M17)</f>
        <v/>
      </c>
      <c r="O18" s="12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HISTORICOS'!R39)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RESUMO'!R39</f>
        <v/>
      </c>
      <c r="N19" s="129">
        <f>MAX(0,M19-M18)</f>
        <v/>
      </c>
      <c r="O19" s="12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HISTORICOS'!S39)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RESUMO'!S39</f>
        <v/>
      </c>
      <c r="N20" s="129">
        <f>MAX(0,M20-M19)</f>
        <v/>
      </c>
      <c r="O20" s="12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HISTORICOS'!T39)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RESUMO'!T39</f>
        <v/>
      </c>
      <c r="N21" s="129">
        <f>MAX(0,M21-M20)</f>
        <v/>
      </c>
      <c r="O21" s="12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HISTORICOS'!U39)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RESUMO'!U39</f>
        <v/>
      </c>
      <c r="N22" s="129">
        <f>MAX(0,M22-M21)</f>
        <v/>
      </c>
      <c r="O22" s="12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HISTORICOS'!V39)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RESUMO'!V39</f>
        <v/>
      </c>
      <c r="N23" s="129">
        <f>MAX(0,M23-M22)</f>
        <v/>
      </c>
      <c r="O23" s="12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HISTORICOS'!W39)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RESUMO'!W39</f>
        <v/>
      </c>
      <c r="N24" s="129">
        <f>MAX(0,M24-M23)</f>
        <v/>
      </c>
      <c r="O24" s="12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HISTORICOS'!X39)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RESUMO'!X39</f>
        <v/>
      </c>
      <c r="N25" s="129">
        <f>MAX(0,M25-M24)</f>
        <v/>
      </c>
      <c r="O25" s="12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HISTORICOS'!Y39)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RESUMO'!Y39</f>
        <v/>
      </c>
      <c r="N26" s="129">
        <f>MAX(0,M26-M25)</f>
        <v/>
      </c>
      <c r="O26" s="12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HISTORICOS'!Z39)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RESUMO'!Z39</f>
        <v/>
      </c>
      <c r="N27" s="129">
        <f>MAX(0,M27-M26)</f>
        <v/>
      </c>
      <c r="O27" s="12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HISTORICOS'!AA39)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RESUMO'!AA39</f>
        <v/>
      </c>
      <c r="N28" s="129">
        <f>MAX(0,M28-M27)</f>
        <v/>
      </c>
      <c r="O28" s="12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HISTORICOS'!AB39)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RESUMO'!AB39</f>
        <v/>
      </c>
      <c r="N29" s="129">
        <f>MAX(0,M29-M28)</f>
        <v/>
      </c>
      <c r="O29" s="12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HISTORICOS'!AC39)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RESUMO'!AC39</f>
        <v/>
      </c>
      <c r="N30" s="129">
        <f>MAX(0,M30-M29)</f>
        <v/>
      </c>
      <c r="O30" s="12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HISTORICOS'!AD39)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RESUMO'!AD39</f>
        <v/>
      </c>
      <c r="N31" s="129">
        <f>MAX(0,M31-M30)</f>
        <v/>
      </c>
      <c r="O31" s="12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HISTORICOS'!AE39)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RESUMO'!AE39</f>
        <v/>
      </c>
      <c r="N32" s="129">
        <f>MAX(0,M32-M31)</f>
        <v/>
      </c>
      <c r="O32" s="12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HISTORICOS'!AF39)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RESUMO'!AF39</f>
        <v/>
      </c>
      <c r="N33" s="129">
        <f>MAX(0,M33-M32)</f>
        <v/>
      </c>
      <c r="O33" s="12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HISTORICOS'!AG39)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RESUMO'!AG39</f>
        <v/>
      </c>
      <c r="N34" s="129">
        <f>MAX(0,M34-M33)</f>
        <v/>
      </c>
      <c r="O34" s="12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HISTORICOS'!AH39)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RESUMO'!AH39</f>
        <v/>
      </c>
      <c r="N35" s="129">
        <f>MAX(0,M35-M34)</f>
        <v/>
      </c>
      <c r="O35" s="12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HISTORICOS'!AI39)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RESUMO'!AI39</f>
        <v/>
      </c>
      <c r="N36" s="129">
        <f>MAX(0,M36-M35)</f>
        <v/>
      </c>
      <c r="O36" s="12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HISTORICOS'!AJ39)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RESUMO'!AJ39</f>
        <v/>
      </c>
      <c r="N37" s="129">
        <f>MAX(0,M37-M36)</f>
        <v/>
      </c>
      <c r="O37" s="12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HISTORICOS'!AK39)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RESUMO'!AK39</f>
        <v/>
      </c>
      <c r="N38" s="129">
        <f>MAX(0,M38-M37)</f>
        <v/>
      </c>
      <c r="O38" s="12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HISTORICOS'!AL39)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RESUMO'!AL39</f>
        <v/>
      </c>
      <c r="N39" s="129">
        <f>MAX(0,M39-M38)</f>
        <v/>
      </c>
      <c r="O39" s="12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HISTORICOS'!AM39)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RESUMO'!AM39</f>
        <v/>
      </c>
      <c r="N40" s="129">
        <f>MAX(0,M40-M39)</f>
        <v/>
      </c>
      <c r="O40" s="12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HISTORICOS'!AN39)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RESUMO'!AN39</f>
        <v/>
      </c>
      <c r="N41" s="129">
        <f>MAX(0,M41-M40)</f>
        <v/>
      </c>
      <c r="O41" s="12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HISTORICOS'!AO39)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RESUMO'!AO39</f>
        <v/>
      </c>
      <c r="N42" s="129">
        <f>MAX(0,M42-M41)</f>
        <v/>
      </c>
      <c r="O42" s="12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HISTORICOS'!AP39)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RESUMO'!AP39</f>
        <v/>
      </c>
      <c r="N43" s="129">
        <f>MAX(0,M43-M42)</f>
        <v/>
      </c>
      <c r="O43" s="12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HISTORICOS'!AQ39)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RESUMO'!AQ39</f>
        <v/>
      </c>
      <c r="N44" s="129">
        <f>MAX(0,M44-M43)</f>
        <v/>
      </c>
      <c r="O44" s="12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HISTORICOS'!AR39)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RESUMO'!AR39</f>
        <v/>
      </c>
      <c r="N45" s="129">
        <f>MAX(0,M45-M44)</f>
        <v/>
      </c>
      <c r="O45" s="12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HISTORICOS'!AS39)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RESUMO'!AS39</f>
        <v/>
      </c>
      <c r="N46" s="129">
        <f>MAX(0,M46-M45)</f>
        <v/>
      </c>
      <c r="O46" s="12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HISTORICOS'!AT39)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RESUMO'!AT39</f>
        <v/>
      </c>
      <c r="N47" s="129">
        <f>MAX(0,M47-M46)</f>
        <v/>
      </c>
      <c r="O47" s="12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HISTORICOS'!AU39)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RESUMO'!AU39</f>
        <v/>
      </c>
      <c r="N48" s="129">
        <f>MAX(0,M48-M47)</f>
        <v/>
      </c>
      <c r="O48" s="12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HISTORICOS'!AV39)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RESUMO'!AV39</f>
        <v/>
      </c>
      <c r="N49" s="129">
        <f>MAX(0,M49-M48)</f>
        <v/>
      </c>
      <c r="O49" s="12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HISTORICOS'!AW39)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RESUMO'!AW39</f>
        <v/>
      </c>
      <c r="N50" s="129">
        <f>MAX(0,M50-M49)</f>
        <v/>
      </c>
      <c r="O50" s="12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HISTORICOS'!AX39)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RESUMO'!AX39</f>
        <v/>
      </c>
      <c r="N51" s="129">
        <f>MAX(0,M51-M50)</f>
        <v/>
      </c>
      <c r="O51" s="12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HISTORICOS'!AY39)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RESUMO'!AY39</f>
        <v/>
      </c>
      <c r="N52" s="129">
        <f>MAX(0,M52-M51)</f>
        <v/>
      </c>
      <c r="O52" s="12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HISTORICOS'!AZ39)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RESUMO'!AZ39</f>
        <v/>
      </c>
      <c r="N53" s="129">
        <f>MAX(0,M53-M52)</f>
        <v/>
      </c>
      <c r="O53" s="12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HISTORICOS'!BA39)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RESUMO'!BA39</f>
        <v/>
      </c>
      <c r="N54" s="129">
        <f>MAX(0,M54-M53)</f>
        <v/>
      </c>
      <c r="O54" s="12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HISTORICOS'!BB39)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RESUMO'!BB39</f>
        <v/>
      </c>
      <c r="N55" s="129">
        <f>MAX(0,M55-M54)</f>
        <v/>
      </c>
      <c r="O55" s="12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HISTORICOS'!BC39)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RESUMO'!BC39</f>
        <v/>
      </c>
      <c r="N56" s="129">
        <f>MAX(0,M56-M55)</f>
        <v/>
      </c>
      <c r="O56" s="12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HISTORICOS'!BD39)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RESUMO'!BD39</f>
        <v/>
      </c>
      <c r="N57" s="129">
        <f>MAX(0,M57-M56)</f>
        <v/>
      </c>
      <c r="O57" s="12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HISTORICOS'!BE39)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RESUMO'!BE39</f>
        <v/>
      </c>
      <c r="N58" s="129">
        <f>MAX(0,M58-M57)</f>
        <v/>
      </c>
      <c r="O58" s="12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HISTORICOS'!BF39)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RESUMO'!BF39</f>
        <v/>
      </c>
      <c r="N59" s="129">
        <f>MAX(0,M59-M58)</f>
        <v/>
      </c>
      <c r="O59" s="12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HISTORICOS'!BG39)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RESUMO'!BG39</f>
        <v/>
      </c>
      <c r="N60" s="129">
        <f>MAX(0,M60-M59)</f>
        <v/>
      </c>
      <c r="O60" s="12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HISTORICOS'!BH39)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RESUMO'!BH39</f>
        <v/>
      </c>
      <c r="N61" s="129">
        <f>MAX(0,M61-M60)</f>
        <v/>
      </c>
      <c r="O61" s="12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HISTORICOS'!BI39)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RESUMO'!BI39</f>
        <v/>
      </c>
      <c r="N62" s="129">
        <f>MAX(0,M62-M61)</f>
        <v/>
      </c>
      <c r="O62" s="12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HISTORICOS'!BJ39)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RESUMO'!BJ39</f>
        <v/>
      </c>
      <c r="N63" s="129">
        <f>MAX(0,M63-M62)</f>
        <v/>
      </c>
      <c r="O63" s="12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HISTORICOS'!BK39)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RESUMO'!BK39</f>
        <v/>
      </c>
      <c r="N64" s="129">
        <f>MAX(0,M64-M63)</f>
        <v/>
      </c>
      <c r="O64" s="12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HISTORICOS'!BL39)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RESUMO'!BL39</f>
        <v/>
      </c>
      <c r="N65" s="129">
        <f>MAX(0,M65-M64)</f>
        <v/>
      </c>
      <c r="O65" s="12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HISTORICOS'!BM39)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RESUMO'!BM39</f>
        <v/>
      </c>
      <c r="N66" s="129">
        <f>MAX(0,M66-M65)</f>
        <v/>
      </c>
      <c r="O66" s="12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HISTORICOS'!BN39)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RESUMO'!BN39</f>
        <v/>
      </c>
      <c r="N67" s="129">
        <f>MAX(0,M67-M66)</f>
        <v/>
      </c>
      <c r="O67" s="12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HISTORICOS'!BO39)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RESUMO'!BO39</f>
        <v/>
      </c>
      <c r="N68" s="129">
        <f>MAX(0,M68-M67)</f>
        <v/>
      </c>
      <c r="O68" s="12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HISTORICOS'!BP39)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RESUMO'!BP39</f>
        <v/>
      </c>
      <c r="N69" s="129">
        <f>MAX(0,M69-M68)</f>
        <v/>
      </c>
      <c r="O69" s="12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HISTORICOS'!BQ39)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RESUMO'!BQ39</f>
        <v/>
      </c>
      <c r="N70" s="129">
        <f>MAX(0,M70-M69)</f>
        <v/>
      </c>
      <c r="O70" s="12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HISTORICOS'!BR39)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RESUMO'!BR39</f>
        <v/>
      </c>
      <c r="N71" s="129">
        <f>MAX(0,M71-M70)</f>
        <v/>
      </c>
      <c r="O71" s="12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HISTORICOS'!BS39)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RESUMO'!BS39</f>
        <v/>
      </c>
      <c r="N72" s="129">
        <f>MAX(0,M72-M71)</f>
        <v/>
      </c>
      <c r="O72" s="12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HISTORICOS'!BT39)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RESUMO'!BT39</f>
        <v/>
      </c>
      <c r="N73" s="129">
        <f>MAX(0,M73-M72)</f>
        <v/>
      </c>
      <c r="O73" s="12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HISTORICOS'!BU39)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RESUMO'!BU39</f>
        <v/>
      </c>
      <c r="N74" s="129">
        <f>MAX(0,M74-M73)</f>
        <v/>
      </c>
      <c r="O74" s="12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HISTORICOS'!BV39)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RESUMO'!BV39</f>
        <v/>
      </c>
      <c r="N75" s="129">
        <f>MAX(0,M75-M74)</f>
        <v/>
      </c>
      <c r="O75" s="12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HISTORICOS'!BW39)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RESUMO'!BW39</f>
        <v/>
      </c>
      <c r="N76" s="129">
        <f>MAX(0,M76-M75)</f>
        <v/>
      </c>
      <c r="O76" s="12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HISTORICOS'!D40)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PL'!F46</f>
        <v/>
      </c>
      <c r="K5" s="61">
        <f>'VALOR POR PL'!G46</f>
        <v/>
      </c>
      <c r="L5" s="61">
        <f>'DADOS HISTORICOS'!$BZ$40</f>
        <v/>
      </c>
      <c r="M5" s="128">
        <f>'CP RESUMO'!D40</f>
        <v/>
      </c>
      <c r="N5" s="129" t="n">
        <v>0</v>
      </c>
      <c r="O5" s="12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HISTORICOS'!E40)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PL'!H46</f>
        <v/>
      </c>
      <c r="L6" s="50">
        <f>C6/IF(B6&lt;='VALOR POR PL'!$P$5,IFERROR(INDEX('"INCC-FGV"'!$B$2:$B$800,MATCH(B6,'"INCC-FGV"'!$A$2:$A$800,0)),$K$2),$K$2)</f>
        <v/>
      </c>
      <c r="M6" s="128">
        <f>'CP RESUMO'!E40</f>
        <v/>
      </c>
      <c r="N6" s="129">
        <f>MAX(0,M6-M5)</f>
        <v/>
      </c>
      <c r="O6" s="12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HISTORICOS'!F40)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RESUMO'!F40</f>
        <v/>
      </c>
      <c r="N7" s="129">
        <f>MAX(0,M7-M6)</f>
        <v/>
      </c>
      <c r="O7" s="12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HISTORICOS'!G40)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RESUMO'!G40</f>
        <v/>
      </c>
      <c r="N8" s="129">
        <f>MAX(0,M8-M7)</f>
        <v/>
      </c>
      <c r="O8" s="12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HISTORICOS'!H40)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RESUMO'!H40</f>
        <v/>
      </c>
      <c r="N9" s="129">
        <f>MAX(0,M9-M8)</f>
        <v/>
      </c>
      <c r="O9" s="12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HISTORICOS'!I40)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RESUMO'!I40</f>
        <v/>
      </c>
      <c r="N10" s="129">
        <f>MAX(0,M10-M9)</f>
        <v/>
      </c>
      <c r="O10" s="12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HISTORICOS'!J40)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RESUMO'!J40</f>
        <v/>
      </c>
      <c r="N11" s="129">
        <f>MAX(0,M11-M10)</f>
        <v/>
      </c>
      <c r="O11" s="12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HISTORICOS'!K40)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RESUMO'!K40</f>
        <v/>
      </c>
      <c r="N12" s="129">
        <f>MAX(0,M12-M11)</f>
        <v/>
      </c>
      <c r="O12" s="12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HISTORICOS'!L40)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PL'!I46</f>
        <v/>
      </c>
      <c r="L13" s="50">
        <f>C13/IF(B13&lt;='VALOR POR PL'!$P$5,IFERROR(INDEX('"INCC-FGV"'!$B$2:$B$800,MATCH(B13,'"INCC-FGV"'!$A$2:$A$800,0)),$K$2),$K$2)</f>
        <v/>
      </c>
      <c r="M13" s="128">
        <f>'CP RESUMO'!L40</f>
        <v/>
      </c>
      <c r="N13" s="129">
        <f>MAX(0,M13-M12)</f>
        <v/>
      </c>
      <c r="O13" s="12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HISTORICOS'!M40)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RESUMO'!$D$82:$BW$82,MATCH('VALOR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RESUMO'!M40</f>
        <v/>
      </c>
      <c r="N14" s="129">
        <f>MAX(0,M14-M13)</f>
        <v/>
      </c>
      <c r="O14" s="12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HISTORICOS'!N40)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RESUMO'!N40</f>
        <v/>
      </c>
      <c r="N15" s="129">
        <f>MAX(0,M15-M14)</f>
        <v/>
      </c>
      <c r="O15" s="12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HISTORICOS'!O40)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RESUMO'!O40</f>
        <v/>
      </c>
      <c r="N16" s="129">
        <f>MAX(0,M16-M15)</f>
        <v/>
      </c>
      <c r="O16" s="12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HISTORICOS'!P40)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RESUMO'!P40</f>
        <v/>
      </c>
      <c r="N17" s="129">
        <f>MAX(0,M17-M16)</f>
        <v/>
      </c>
      <c r="O17" s="12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HISTORICOS'!Q40)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RESUMO'!Q40</f>
        <v/>
      </c>
      <c r="N18" s="129">
        <f>MAX(0,M18-M17)</f>
        <v/>
      </c>
      <c r="O18" s="12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HISTORICOS'!R40)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RESUMO'!R40</f>
        <v/>
      </c>
      <c r="N19" s="129">
        <f>MAX(0,M19-M18)</f>
        <v/>
      </c>
      <c r="O19" s="12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HISTORICOS'!S40)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RESUMO'!S40</f>
        <v/>
      </c>
      <c r="N20" s="129">
        <f>MAX(0,M20-M19)</f>
        <v/>
      </c>
      <c r="O20" s="12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HISTORICOS'!T40)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RESUMO'!T40</f>
        <v/>
      </c>
      <c r="N21" s="129">
        <f>MAX(0,M21-M20)</f>
        <v/>
      </c>
      <c r="O21" s="12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HISTORICOS'!U40)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RESUMO'!U40</f>
        <v/>
      </c>
      <c r="N22" s="129">
        <f>MAX(0,M22-M21)</f>
        <v/>
      </c>
      <c r="O22" s="12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HISTORICOS'!V40)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RESUMO'!V40</f>
        <v/>
      </c>
      <c r="N23" s="129">
        <f>MAX(0,M23-M22)</f>
        <v/>
      </c>
      <c r="O23" s="12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HISTORICOS'!W40)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RESUMO'!W40</f>
        <v/>
      </c>
      <c r="N24" s="129">
        <f>MAX(0,M24-M23)</f>
        <v/>
      </c>
      <c r="O24" s="12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HISTORICOS'!X40)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RESUMO'!X40</f>
        <v/>
      </c>
      <c r="N25" s="129">
        <f>MAX(0,M25-M24)</f>
        <v/>
      </c>
      <c r="O25" s="12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HISTORICOS'!Y40)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RESUMO'!Y40</f>
        <v/>
      </c>
      <c r="N26" s="129">
        <f>MAX(0,M26-M25)</f>
        <v/>
      </c>
      <c r="O26" s="12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HISTORICOS'!Z40)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RESUMO'!Z40</f>
        <v/>
      </c>
      <c r="N27" s="129">
        <f>MAX(0,M27-M26)</f>
        <v/>
      </c>
      <c r="O27" s="12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HISTORICOS'!AA40)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RESUMO'!AA40</f>
        <v/>
      </c>
      <c r="N28" s="129">
        <f>MAX(0,M28-M27)</f>
        <v/>
      </c>
      <c r="O28" s="12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HISTORICOS'!AB40)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RESUMO'!AB40</f>
        <v/>
      </c>
      <c r="N29" s="129">
        <f>MAX(0,M29-M28)</f>
        <v/>
      </c>
      <c r="O29" s="12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HISTORICOS'!AC40)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RESUMO'!AC40</f>
        <v/>
      </c>
      <c r="N30" s="129">
        <f>MAX(0,M30-M29)</f>
        <v/>
      </c>
      <c r="O30" s="12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HISTORICOS'!AD40)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RESUMO'!AD40</f>
        <v/>
      </c>
      <c r="N31" s="129">
        <f>MAX(0,M31-M30)</f>
        <v/>
      </c>
      <c r="O31" s="12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HISTORICOS'!AE40)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RESUMO'!AE40</f>
        <v/>
      </c>
      <c r="N32" s="129">
        <f>MAX(0,M32-M31)</f>
        <v/>
      </c>
      <c r="O32" s="12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HISTORICOS'!AF40)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RESUMO'!AF40</f>
        <v/>
      </c>
      <c r="N33" s="129">
        <f>MAX(0,M33-M32)</f>
        <v/>
      </c>
      <c r="O33" s="12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HISTORICOS'!AG40)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RESUMO'!AG40</f>
        <v/>
      </c>
      <c r="N34" s="129">
        <f>MAX(0,M34-M33)</f>
        <v/>
      </c>
      <c r="O34" s="12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HISTORICOS'!AH40)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RESUMO'!AH40</f>
        <v/>
      </c>
      <c r="N35" s="129">
        <f>MAX(0,M35-M34)</f>
        <v/>
      </c>
      <c r="O35" s="12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HISTORICOS'!AI40)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RESUMO'!AI40</f>
        <v/>
      </c>
      <c r="N36" s="129">
        <f>MAX(0,M36-M35)</f>
        <v/>
      </c>
      <c r="O36" s="12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HISTORICOS'!AJ40)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RESUMO'!AJ40</f>
        <v/>
      </c>
      <c r="N37" s="129">
        <f>MAX(0,M37-M36)</f>
        <v/>
      </c>
      <c r="O37" s="12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HISTORICOS'!AK40)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RESUMO'!AK40</f>
        <v/>
      </c>
      <c r="N38" s="129">
        <f>MAX(0,M38-M37)</f>
        <v/>
      </c>
      <c r="O38" s="12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HISTORICOS'!AL40)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RESUMO'!AL40</f>
        <v/>
      </c>
      <c r="N39" s="129">
        <f>MAX(0,M39-M38)</f>
        <v/>
      </c>
      <c r="O39" s="12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HISTORICOS'!AM40)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RESUMO'!AM40</f>
        <v/>
      </c>
      <c r="N40" s="129">
        <f>MAX(0,M40-M39)</f>
        <v/>
      </c>
      <c r="O40" s="12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HISTORICOS'!AN40)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RESUMO'!AN40</f>
        <v/>
      </c>
      <c r="N41" s="129">
        <f>MAX(0,M41-M40)</f>
        <v/>
      </c>
      <c r="O41" s="12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HISTORICOS'!AO40)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RESUMO'!AO40</f>
        <v/>
      </c>
      <c r="N42" s="129">
        <f>MAX(0,M42-M41)</f>
        <v/>
      </c>
      <c r="O42" s="12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HISTORICOS'!AP40)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RESUMO'!AP40</f>
        <v/>
      </c>
      <c r="N43" s="129">
        <f>MAX(0,M43-M42)</f>
        <v/>
      </c>
      <c r="O43" s="12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HISTORICOS'!AQ40)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RESUMO'!AQ40</f>
        <v/>
      </c>
      <c r="N44" s="129">
        <f>MAX(0,M44-M43)</f>
        <v/>
      </c>
      <c r="O44" s="12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HISTORICOS'!AR40)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RESUMO'!AR40</f>
        <v/>
      </c>
      <c r="N45" s="129">
        <f>MAX(0,M45-M44)</f>
        <v/>
      </c>
      <c r="O45" s="12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HISTORICOS'!AS40)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RESUMO'!AS40</f>
        <v/>
      </c>
      <c r="N46" s="129">
        <f>MAX(0,M46-M45)</f>
        <v/>
      </c>
      <c r="O46" s="12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HISTORICOS'!AT40)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RESUMO'!AT40</f>
        <v/>
      </c>
      <c r="N47" s="129">
        <f>MAX(0,M47-M46)</f>
        <v/>
      </c>
      <c r="O47" s="12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HISTORICOS'!AU40)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RESUMO'!AU40</f>
        <v/>
      </c>
      <c r="N48" s="129">
        <f>MAX(0,M48-M47)</f>
        <v/>
      </c>
      <c r="O48" s="12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HISTORICOS'!AV40)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RESUMO'!AV40</f>
        <v/>
      </c>
      <c r="N49" s="129">
        <f>MAX(0,M49-M48)</f>
        <v/>
      </c>
      <c r="O49" s="12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HISTORICOS'!AW40)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RESUMO'!AW40</f>
        <v/>
      </c>
      <c r="N50" s="129">
        <f>MAX(0,M50-M49)</f>
        <v/>
      </c>
      <c r="O50" s="12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HISTORICOS'!AX40)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RESUMO'!AX40</f>
        <v/>
      </c>
      <c r="N51" s="129">
        <f>MAX(0,M51-M50)</f>
        <v/>
      </c>
      <c r="O51" s="12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HISTORICOS'!AY40)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RESUMO'!AY40</f>
        <v/>
      </c>
      <c r="N52" s="129">
        <f>MAX(0,M52-M51)</f>
        <v/>
      </c>
      <c r="O52" s="12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HISTORICOS'!AZ40)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RESUMO'!AZ40</f>
        <v/>
      </c>
      <c r="N53" s="129">
        <f>MAX(0,M53-M52)</f>
        <v/>
      </c>
      <c r="O53" s="12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HISTORICOS'!BA40)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RESUMO'!BA40</f>
        <v/>
      </c>
      <c r="N54" s="129">
        <f>MAX(0,M54-M53)</f>
        <v/>
      </c>
      <c r="O54" s="12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HISTORICOS'!BB40)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RESUMO'!BB40</f>
        <v/>
      </c>
      <c r="N55" s="129">
        <f>MAX(0,M55-M54)</f>
        <v/>
      </c>
      <c r="O55" s="12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HISTORICOS'!BC40)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RESUMO'!BC40</f>
        <v/>
      </c>
      <c r="N56" s="129">
        <f>MAX(0,M56-M55)</f>
        <v/>
      </c>
      <c r="O56" s="12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HISTORICOS'!BD40)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RESUMO'!BD40</f>
        <v/>
      </c>
      <c r="N57" s="129">
        <f>MAX(0,M57-M56)</f>
        <v/>
      </c>
      <c r="O57" s="12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HISTORICOS'!BE40)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RESUMO'!BE40</f>
        <v/>
      </c>
      <c r="N58" s="129">
        <f>MAX(0,M58-M57)</f>
        <v/>
      </c>
      <c r="O58" s="12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HISTORICOS'!BF40)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RESUMO'!BF40</f>
        <v/>
      </c>
      <c r="N59" s="129">
        <f>MAX(0,M59-M58)</f>
        <v/>
      </c>
      <c r="O59" s="12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HISTORICOS'!BG40)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RESUMO'!BG40</f>
        <v/>
      </c>
      <c r="N60" s="129">
        <f>MAX(0,M60-M59)</f>
        <v/>
      </c>
      <c r="O60" s="12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HISTORICOS'!BH40)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RESUMO'!BH40</f>
        <v/>
      </c>
      <c r="N61" s="129">
        <f>MAX(0,M61-M60)</f>
        <v/>
      </c>
      <c r="O61" s="12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HISTORICOS'!BI40)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RESUMO'!BI40</f>
        <v/>
      </c>
      <c r="N62" s="129">
        <f>MAX(0,M62-M61)</f>
        <v/>
      </c>
      <c r="O62" s="12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HISTORICOS'!BJ40)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RESUMO'!BJ40</f>
        <v/>
      </c>
      <c r="N63" s="129">
        <f>MAX(0,M63-M62)</f>
        <v/>
      </c>
      <c r="O63" s="12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HISTORICOS'!BK40)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RESUMO'!BK40</f>
        <v/>
      </c>
      <c r="N64" s="129">
        <f>MAX(0,M64-M63)</f>
        <v/>
      </c>
      <c r="O64" s="12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HISTORICOS'!BL40)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RESUMO'!BL40</f>
        <v/>
      </c>
      <c r="N65" s="129">
        <f>MAX(0,M65-M64)</f>
        <v/>
      </c>
      <c r="O65" s="12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HISTORICOS'!BM40)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RESUMO'!BM40</f>
        <v/>
      </c>
      <c r="N66" s="129">
        <f>MAX(0,M66-M65)</f>
        <v/>
      </c>
      <c r="O66" s="12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HISTORICOS'!BN40)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RESUMO'!BN40</f>
        <v/>
      </c>
      <c r="N67" s="129">
        <f>MAX(0,M67-M66)</f>
        <v/>
      </c>
      <c r="O67" s="12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HISTORICOS'!BO40)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RESUMO'!BO40</f>
        <v/>
      </c>
      <c r="N68" s="129">
        <f>MAX(0,M68-M67)</f>
        <v/>
      </c>
      <c r="O68" s="12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HISTORICOS'!BP40)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RESUMO'!BP40</f>
        <v/>
      </c>
      <c r="N69" s="129">
        <f>MAX(0,M69-M68)</f>
        <v/>
      </c>
      <c r="O69" s="12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HISTORICOS'!BQ40)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RESUMO'!BQ40</f>
        <v/>
      </c>
      <c r="N70" s="129">
        <f>MAX(0,M70-M69)</f>
        <v/>
      </c>
      <c r="O70" s="12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HISTORICOS'!BR40)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RESUMO'!BR40</f>
        <v/>
      </c>
      <c r="N71" s="129">
        <f>MAX(0,M71-M70)</f>
        <v/>
      </c>
      <c r="O71" s="12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HISTORICOS'!BS40)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RESUMO'!BS40</f>
        <v/>
      </c>
      <c r="N72" s="129">
        <f>MAX(0,M72-M71)</f>
        <v/>
      </c>
      <c r="O72" s="12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HISTORICOS'!BT40)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RESUMO'!BT40</f>
        <v/>
      </c>
      <c r="N73" s="129">
        <f>MAX(0,M73-M72)</f>
        <v/>
      </c>
      <c r="O73" s="12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HISTORICOS'!BU40)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RESUMO'!BU40</f>
        <v/>
      </c>
      <c r="N74" s="129">
        <f>MAX(0,M74-M73)</f>
        <v/>
      </c>
      <c r="O74" s="12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HISTORICOS'!BV40)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RESUMO'!BV40</f>
        <v/>
      </c>
      <c r="N75" s="129">
        <f>MAX(0,M75-M74)</f>
        <v/>
      </c>
      <c r="O75" s="12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HISTORICOS'!BW40)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RESUMO'!BW40</f>
        <v/>
      </c>
      <c r="N76" s="129">
        <f>MAX(0,M76-M75)</f>
        <v/>
      </c>
      <c r="O76" s="12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6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1">
        <f>IF(AND($K$22="NÃO",B5&gt;'VALOR POR PL'!$P$5),0,'DADOS HISTORICOS'!D41)</f>
        <v/>
      </c>
      <c r="D5" s="50">
        <f>IF(B5&lt;='VALOR POR PL'!$P$5,0,IF($K$17&gt;0,$K$18*P5/$K$17,0))</f>
        <v/>
      </c>
      <c r="E5" s="50">
        <f>L5+D5/$K$2</f>
        <v/>
      </c>
      <c r="F5" s="110">
        <f>IF($K$9=0,0,E5/$K$9)</f>
        <v/>
      </c>
      <c r="G5" s="110">
        <f>F5</f>
        <v/>
      </c>
      <c r="H5" s="127" t="n"/>
      <c r="I5" s="47" t="inlineStr">
        <is>
          <t>VALOR ORÇADO (R$ base / INCC)</t>
        </is>
      </c>
      <c r="J5" s="61">
        <f>'VALOR POR PL'!F47</f>
        <v/>
      </c>
      <c r="K5" s="61">
        <f>'VALOR POR PL'!G47</f>
        <v/>
      </c>
      <c r="L5" s="61">
        <f>'DADOS HISTORICOS'!$BZ$41</f>
        <v/>
      </c>
      <c r="M5" s="128">
        <f>'CP RESUMO'!D41</f>
        <v/>
      </c>
      <c r="N5" s="129" t="n">
        <v>0</v>
      </c>
      <c r="O5" s="12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61">
        <f>IF(AND($K$22="NÃO",B6&gt;'VALOR POR PL'!$P$5),0,'DADOS HISTORICOS'!E41)</f>
        <v/>
      </c>
      <c r="D6" s="50">
        <f>IF(B6&lt;='VALOR POR PL'!$P$5,0,IF($K$17&gt;0,$K$18*P6/$K$17,0))</f>
        <v/>
      </c>
      <c r="E6" s="50">
        <f>L6+D6/$K$2</f>
        <v/>
      </c>
      <c r="F6" s="110">
        <f>IF($K$9=0,0,E6/$K$9)</f>
        <v/>
      </c>
      <c r="G6" s="110">
        <f>G5+F6</f>
        <v/>
      </c>
      <c r="H6" s="127" t="n"/>
      <c r="I6" s="47" t="inlineStr">
        <is>
          <t>META DA DISTRIBUIÇÃO (INCC)</t>
        </is>
      </c>
      <c r="K6" s="57">
        <f>'VALOR POR PL'!H47</f>
        <v/>
      </c>
      <c r="L6" s="50">
        <f>C6/IF(B6&lt;='VALOR POR PL'!$P$5,IFERROR(INDEX('"INCC-FGV"'!$B$2:$B$800,MATCH(B6,'"INCC-FGV"'!$A$2:$A$800,0)),$K$2),$K$2)</f>
        <v/>
      </c>
      <c r="M6" s="128">
        <f>'CP RESUMO'!E41</f>
        <v/>
      </c>
      <c r="N6" s="129">
        <f>MAX(0,M6-M5)</f>
        <v/>
      </c>
      <c r="O6" s="12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61">
        <f>IF(AND($K$22="NÃO",B7&gt;'VALOR POR PL'!$P$5),0,'DADOS HISTORICOS'!F41)</f>
        <v/>
      </c>
      <c r="D7" s="50">
        <f>IF(B7&lt;='VALOR POR PL'!$P$5,0,IF($K$17&gt;0,$K$18*P7/$K$17,0))</f>
        <v/>
      </c>
      <c r="E7" s="50">
        <f>L7+D7/$K$2</f>
        <v/>
      </c>
      <c r="F7" s="110">
        <f>IF($K$9=0,0,E7/$K$9)</f>
        <v/>
      </c>
      <c r="G7" s="110">
        <f>G6+F7</f>
        <v/>
      </c>
      <c r="H7" s="127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28">
        <f>'CP RESUMO'!F41</f>
        <v/>
      </c>
      <c r="N7" s="129">
        <f>MAX(0,M7-M6)</f>
        <v/>
      </c>
      <c r="O7" s="12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61">
        <f>IF(AND($K$22="NÃO",B8&gt;'VALOR POR PL'!$P$5),0,'DADOS HISTORICOS'!G41)</f>
        <v/>
      </c>
      <c r="D8" s="50">
        <f>IF(B8&lt;='VALOR POR PL'!$P$5,0,IF($K$17&gt;0,$K$18*P8/$K$17,0))</f>
        <v/>
      </c>
      <c r="E8" s="50">
        <f>L8+D8/$K$2</f>
        <v/>
      </c>
      <c r="F8" s="110">
        <f>IF($K$9=0,0,E8/$K$9)</f>
        <v/>
      </c>
      <c r="G8" s="110">
        <f>G7+F8</f>
        <v/>
      </c>
      <c r="H8" s="127" t="n"/>
      <c r="I8" s="47" t="inlineStr">
        <is>
          <t>INCORRIDO + COMPROMISSOS DO ERP (INCC)</t>
        </is>
      </c>
      <c r="K8" s="72">
        <f>SUM(L5:L76)</f>
        <v/>
      </c>
      <c r="L8" s="50">
        <f>C8/IF(B8&lt;='VALOR POR PL'!$P$5,IFERROR(INDEX('"INCC-FGV"'!$B$2:$B$800,MATCH(B8,'"INCC-FGV"'!$A$2:$A$800,0)),$K$2),$K$2)</f>
        <v/>
      </c>
      <c r="M8" s="128">
        <f>'CP RESUMO'!G41</f>
        <v/>
      </c>
      <c r="N8" s="129">
        <f>MAX(0,M8-M7)</f>
        <v/>
      </c>
      <c r="O8" s="12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61">
        <f>IF(AND($K$22="NÃO",B9&gt;'VALOR POR PL'!$P$5),0,'DADOS HISTORICOS'!H41)</f>
        <v/>
      </c>
      <c r="D9" s="50">
        <f>IF(B9&lt;='VALOR POR PL'!$P$5,0,IF($K$17&gt;0,$K$18*P9/$K$17,0))</f>
        <v/>
      </c>
      <c r="E9" s="50">
        <f>L9+D9/$K$2</f>
        <v/>
      </c>
      <c r="F9" s="110">
        <f>IF($K$9=0,0,E9/$K$9)</f>
        <v/>
      </c>
      <c r="G9" s="110">
        <f>G8+F9</f>
        <v/>
      </c>
      <c r="H9" s="127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28">
        <f>'CP RESUMO'!H41</f>
        <v/>
      </c>
      <c r="N9" s="129">
        <f>MAX(0,M9-M8)</f>
        <v/>
      </c>
      <c r="O9" s="12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61">
        <f>IF(AND($K$22="NÃO",B10&gt;'VALOR POR PL'!$P$5),0,'DADOS HISTORICOS'!I41)</f>
        <v/>
      </c>
      <c r="D10" s="50">
        <f>IF(B10&lt;='VALOR POR PL'!$P$5,0,IF($K$17&gt;0,$K$18*P10/$K$17,0))</f>
        <v/>
      </c>
      <c r="E10" s="50">
        <f>L10+D10/$K$2</f>
        <v/>
      </c>
      <c r="F10" s="110">
        <f>IF($K$9=0,0,E10/$K$9)</f>
        <v/>
      </c>
      <c r="G10" s="110">
        <f>G9+F10</f>
        <v/>
      </c>
      <c r="H10" s="127" t="n"/>
      <c r="I10" s="47" t="inlineStr">
        <is>
          <t>SALDO A DISTRIBUIR (INCC)</t>
        </is>
      </c>
      <c r="K10" s="72">
        <f>K6-K8</f>
        <v/>
      </c>
      <c r="L10" s="50">
        <f>C10/IF(B10&lt;='VALOR POR PL'!$P$5,IFERROR(INDEX('"INCC-FGV"'!$B$2:$B$800,MATCH(B10,'"INCC-FGV"'!$A$2:$A$800,0)),$K$2),$K$2)</f>
        <v/>
      </c>
      <c r="M10" s="128">
        <f>'CP RESUMO'!I41</f>
        <v/>
      </c>
      <c r="N10" s="129">
        <f>MAX(0,M10-M9)</f>
        <v/>
      </c>
      <c r="O10" s="12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61">
        <f>IF(AND($K$22="NÃO",B11&gt;'VALOR POR PL'!$P$5),0,'DADOS HISTORICOS'!J41)</f>
        <v/>
      </c>
      <c r="D11" s="50">
        <f>IF(B11&lt;='VALOR POR PL'!$P$5,0,IF($K$17&gt;0,$K$18*P11/$K$17,0))</f>
        <v/>
      </c>
      <c r="E11" s="50">
        <f>L11+D11/$K$2</f>
        <v/>
      </c>
      <c r="F11" s="110">
        <f>IF($K$9=0,0,E11/$K$9)</f>
        <v/>
      </c>
      <c r="G11" s="110">
        <f>G10+F11</f>
        <v/>
      </c>
      <c r="H11" s="127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28">
        <f>'CP RESUMO'!J41</f>
        <v/>
      </c>
      <c r="N11" s="129">
        <f>MAX(0,M11-M10)</f>
        <v/>
      </c>
      <c r="O11" s="12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61">
        <f>IF(AND($K$22="NÃO",B12&gt;'VALOR POR PL'!$P$5),0,'DADOS HISTORICOS'!K41)</f>
        <v/>
      </c>
      <c r="D12" s="50">
        <f>IF(B12&lt;='VALOR POR PL'!$P$5,0,IF($K$17&gt;0,$K$18*P12/$K$17,0))</f>
        <v/>
      </c>
      <c r="E12" s="50">
        <f>L12+D12/$K$2</f>
        <v/>
      </c>
      <c r="F12" s="110">
        <f>IF($K$9=0,0,E12/$K$9)</f>
        <v/>
      </c>
      <c r="G12" s="110">
        <f>G11+F12</f>
        <v/>
      </c>
      <c r="H12" s="127" t="n"/>
      <c r="I12" s="47" t="inlineStr">
        <is>
          <t>Σ CURVA PREVISION (meses futuros, %)</t>
        </is>
      </c>
      <c r="K12" s="128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28">
        <f>'CP RESUMO'!K41</f>
        <v/>
      </c>
      <c r="N12" s="129">
        <f>MAX(0,M12-M11)</f>
        <v/>
      </c>
      <c r="O12" s="12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61">
        <f>IF(AND($K$22="NÃO",B13&gt;'VALOR POR PL'!$P$5),0,'DADOS HISTORICOS'!L41)</f>
        <v/>
      </c>
      <c r="D13" s="50">
        <f>IF(B13&lt;='VALOR POR PL'!$P$5,0,IF($K$17&gt;0,$K$18*P13/$K$17,0))</f>
        <v/>
      </c>
      <c r="E13" s="50">
        <f>L13+D13/$K$2</f>
        <v/>
      </c>
      <c r="F13" s="110">
        <f>IF($K$9=0,0,E13/$K$9)</f>
        <v/>
      </c>
      <c r="G13" s="110">
        <f>G12+F13</f>
        <v/>
      </c>
      <c r="H13" s="127" t="n"/>
      <c r="I13" s="47" t="inlineStr">
        <is>
          <t>TIPO DO ITEM</t>
        </is>
      </c>
      <c r="K13" s="61">
        <f>'VALOR POR PL'!I47</f>
        <v/>
      </c>
      <c r="L13" s="50">
        <f>C13/IF(B13&lt;='VALOR POR PL'!$P$5,IFERROR(INDEX('"INCC-FGV"'!$B$2:$B$800,MATCH(B13,'"INCC-FGV"'!$A$2:$A$800,0)),$K$2),$K$2)</f>
        <v/>
      </c>
      <c r="M13" s="128">
        <f>'CP RESUMO'!L41</f>
        <v/>
      </c>
      <c r="N13" s="129">
        <f>MAX(0,M13-M12)</f>
        <v/>
      </c>
      <c r="O13" s="12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61">
        <f>IF(AND($K$22="NÃO",B14&gt;'VALOR POR PL'!$P$5),0,'DADOS HISTORICOS'!M41)</f>
        <v/>
      </c>
      <c r="D14" s="50">
        <f>IF(B14&lt;='VALOR POR PL'!$P$5,0,IF($K$17&gt;0,$K$18*P14/$K$17,0))</f>
        <v/>
      </c>
      <c r="E14" s="50">
        <f>L14+D14/$K$2</f>
        <v/>
      </c>
      <c r="F14" s="110">
        <f>IF($K$9=0,0,E14/$K$9)</f>
        <v/>
      </c>
      <c r="G14" s="110">
        <f>G13+F14</f>
        <v/>
      </c>
      <c r="H14" s="127" t="n"/>
      <c r="I14" s="47" t="inlineStr">
        <is>
          <t>AVANÇO FÍSICO REALIZADO NO CORTE (Prevision)</t>
        </is>
      </c>
      <c r="K14" s="63">
        <f>IFERROR(INDEX('CP RESUMO'!$D$83:$BW$83,MATCH('VALOR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28">
        <f>'CP RESUMO'!M41</f>
        <v/>
      </c>
      <c r="N14" s="129">
        <f>MAX(0,M14-M13)</f>
        <v/>
      </c>
      <c r="O14" s="12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61">
        <f>IF(AND($K$22="NÃO",B15&gt;'VALOR POR PL'!$P$5),0,'DADOS HISTORICOS'!N41)</f>
        <v/>
      </c>
      <c r="D15" s="50">
        <f>IF(B15&lt;='VALOR POR PL'!$P$5,0,IF($K$17&gt;0,$K$18*P15/$K$17,0))</f>
        <v/>
      </c>
      <c r="E15" s="50">
        <f>L15+D15/$K$2</f>
        <v/>
      </c>
      <c r="F15" s="110">
        <f>IF($K$9=0,0,E15/$K$9)</f>
        <v/>
      </c>
      <c r="G15" s="110">
        <f>G14+F15</f>
        <v/>
      </c>
      <c r="H15" s="127" t="n"/>
      <c r="I15" s="47" t="inlineStr">
        <is>
          <t>FORÇAR FONTE (opcional)</t>
        </is>
      </c>
      <c r="K15" s="131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28">
        <f>'CP RESUMO'!N41</f>
        <v/>
      </c>
      <c r="N15" s="129">
        <f>MAX(0,M15-M14)</f>
        <v/>
      </c>
      <c r="O15" s="12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61">
        <f>IF(AND($K$22="NÃO",B16&gt;'VALOR POR PL'!$P$5),0,'DADOS HISTORICOS'!O41)</f>
        <v/>
      </c>
      <c r="D16" s="50">
        <f>IF(B16&lt;='VALOR POR PL'!$P$5,0,IF($K$17&gt;0,$K$18*P16/$K$17,0))</f>
        <v/>
      </c>
      <c r="E16" s="50">
        <f>L16+D16/$K$2</f>
        <v/>
      </c>
      <c r="F16" s="110">
        <f>IF($K$9=0,0,E16/$K$9)</f>
        <v/>
      </c>
      <c r="G16" s="110">
        <f>G15+F16</f>
        <v/>
      </c>
      <c r="H16" s="127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28">
        <f>'CP RESUMO'!O41</f>
        <v/>
      </c>
      <c r="N16" s="129">
        <f>MAX(0,M16-M15)</f>
        <v/>
      </c>
      <c r="O16" s="12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61">
        <f>IF(AND($K$22="NÃO",B17&gt;'VALOR POR PL'!$P$5),0,'DADOS HISTORICOS'!P41)</f>
        <v/>
      </c>
      <c r="D17" s="50">
        <f>IF(B17&lt;='VALOR POR PL'!$P$5,0,IF($K$17&gt;0,$K$18*P17/$K$17,0))</f>
        <v/>
      </c>
      <c r="E17" s="50">
        <f>L17+D17/$K$2</f>
        <v/>
      </c>
      <c r="F17" s="110">
        <f>IF($K$9=0,0,E17/$K$9)</f>
        <v/>
      </c>
      <c r="G17" s="110">
        <f>G16+F17</f>
        <v/>
      </c>
      <c r="H17" s="127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28">
        <f>'CP RESUMO'!P41</f>
        <v/>
      </c>
      <c r="N17" s="129">
        <f>MAX(0,M17-M16)</f>
        <v/>
      </c>
      <c r="O17" s="12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61">
        <f>IF(AND($K$22="NÃO",B18&gt;'VALOR POR PL'!$P$5),0,'DADOS HISTORICOS'!Q41)</f>
        <v/>
      </c>
      <c r="D18" s="50">
        <f>IF(B18&lt;='VALOR POR PL'!$P$5,0,IF($K$17&gt;0,$K$18*P18/$K$17,0))</f>
        <v/>
      </c>
      <c r="E18" s="50">
        <f>L18+D18/$K$2</f>
        <v/>
      </c>
      <c r="F18" s="110">
        <f>IF($K$9=0,0,E18/$K$9)</f>
        <v/>
      </c>
      <c r="G18" s="110">
        <f>G17+F18</f>
        <v/>
      </c>
      <c r="H18" s="127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28">
        <f>'CP RESUMO'!Q41</f>
        <v/>
      </c>
      <c r="N18" s="129">
        <f>MAX(0,M18-M17)</f>
        <v/>
      </c>
      <c r="O18" s="12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61">
        <f>IF(AND($K$22="NÃO",B19&gt;'VALOR POR PL'!$P$5),0,'DADOS HISTORICOS'!R41)</f>
        <v/>
      </c>
      <c r="D19" s="50">
        <f>IF(B19&lt;='VALOR POR PL'!$P$5,0,IF($K$17&gt;0,$K$18*P19/$K$17,0))</f>
        <v/>
      </c>
      <c r="E19" s="50">
        <f>L19+D19/$K$2</f>
        <v/>
      </c>
      <c r="F19" s="110">
        <f>IF($K$9=0,0,E19/$K$9)</f>
        <v/>
      </c>
      <c r="G19" s="110">
        <f>G18+F19</f>
        <v/>
      </c>
      <c r="H19" s="127" t="n"/>
      <c r="I19" s="47" t="inlineStr">
        <is>
          <t>AJUSTE APLICADO À PREVISÃO INFORMADA</t>
        </is>
      </c>
      <c r="K19" s="132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28">
        <f>'CP RESUMO'!R41</f>
        <v/>
      </c>
      <c r="N19" s="129">
        <f>MAX(0,M19-M18)</f>
        <v/>
      </c>
      <c r="O19" s="12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61">
        <f>IF(AND($K$22="NÃO",B20&gt;'VALOR POR PL'!$P$5),0,'DADOS HISTORICOS'!S41)</f>
        <v/>
      </c>
      <c r="D20" s="50">
        <f>IF(B20&lt;='VALOR POR PL'!$P$5,0,IF($K$17&gt;0,$K$18*P20/$K$17,0))</f>
        <v/>
      </c>
      <c r="E20" s="50">
        <f>L20+D20/$K$2</f>
        <v/>
      </c>
      <c r="F20" s="110">
        <f>IF($K$9=0,0,E20/$K$9)</f>
        <v/>
      </c>
      <c r="G20" s="110">
        <f>G19+F20</f>
        <v/>
      </c>
      <c r="H20" s="127" t="n"/>
      <c r="I20" s="47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28">
        <f>'CP RESUMO'!S41</f>
        <v/>
      </c>
      <c r="N20" s="129">
        <f>MAX(0,M20-M19)</f>
        <v/>
      </c>
      <c r="O20" s="12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61">
        <f>IF(AND($K$22="NÃO",B21&gt;'VALOR POR PL'!$P$5),0,'DADOS HISTORICOS'!T41)</f>
        <v/>
      </c>
      <c r="D21" s="50">
        <f>IF(B21&lt;='VALOR POR PL'!$P$5,0,IF($K$17&gt;0,$K$18*P21/$K$17,0))</f>
        <v/>
      </c>
      <c r="E21" s="50">
        <f>L21+D21/$K$2</f>
        <v/>
      </c>
      <c r="F21" s="110">
        <f>IF($K$9=0,0,E21/$K$9)</f>
        <v/>
      </c>
      <c r="G21" s="110">
        <f>G20+F21</f>
        <v/>
      </c>
      <c r="H21" s="127" t="n"/>
      <c r="K21" s="134" t="n"/>
      <c r="L21" s="50">
        <f>C21/IF(B21&lt;='VALOR POR PL'!$P$5,IFERROR(INDEX('"INCC-FGV"'!$B$2:$B$800,MATCH(B21,'"INCC-FGV"'!$A$2:$A$800,0)),$K$2),$K$2)</f>
        <v/>
      </c>
      <c r="M21" s="128">
        <f>'CP RESUMO'!T41</f>
        <v/>
      </c>
      <c r="N21" s="129">
        <f>MAX(0,M21-M20)</f>
        <v/>
      </c>
      <c r="O21" s="12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61">
        <f>IF(AND($K$22="NÃO",B22&gt;'VALOR POR PL'!$P$5),0,'DADOS HISTORICOS'!U41)</f>
        <v/>
      </c>
      <c r="D22" s="50">
        <f>IF(B22&lt;='VALOR POR PL'!$P$5,0,IF($K$17&gt;0,$K$18*P22/$K$17,0))</f>
        <v/>
      </c>
      <c r="E22" s="50">
        <f>L22+D22/$K$2</f>
        <v/>
      </c>
      <c r="F22" s="110">
        <f>IF($K$9=0,0,E22/$K$9)</f>
        <v/>
      </c>
      <c r="G22" s="110">
        <f>G21+F22</f>
        <v/>
      </c>
      <c r="H22" s="127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28">
        <f>'CP RESUMO'!U41</f>
        <v/>
      </c>
      <c r="N22" s="129">
        <f>MAX(0,M22-M21)</f>
        <v/>
      </c>
      <c r="O22" s="12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61">
        <f>IF(AND($K$22="NÃO",B23&gt;'VALOR POR PL'!$P$5),0,'DADOS HISTORICOS'!V41)</f>
        <v/>
      </c>
      <c r="D23" s="50">
        <f>IF(B23&lt;='VALOR POR PL'!$P$5,0,IF($K$17&gt;0,$K$18*P23/$K$17,0))</f>
        <v/>
      </c>
      <c r="E23" s="50">
        <f>L23+D23/$K$2</f>
        <v/>
      </c>
      <c r="F23" s="110">
        <f>IF($K$9=0,0,E23/$K$9)</f>
        <v/>
      </c>
      <c r="G23" s="110">
        <f>G22+F23</f>
        <v/>
      </c>
      <c r="H23" s="127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28">
        <f>'CP RESUMO'!V41</f>
        <v/>
      </c>
      <c r="N23" s="129">
        <f>MAX(0,M23-M22)</f>
        <v/>
      </c>
      <c r="O23" s="12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61">
        <f>IF(AND($K$22="NÃO",B24&gt;'VALOR POR PL'!$P$5),0,'DADOS HISTORICOS'!W41)</f>
        <v/>
      </c>
      <c r="D24" s="50">
        <f>IF(B24&lt;='VALOR POR PL'!$P$5,0,IF($K$17&gt;0,$K$18*P24/$K$17,0))</f>
        <v/>
      </c>
      <c r="E24" s="50">
        <f>L24+D24/$K$2</f>
        <v/>
      </c>
      <c r="F24" s="110">
        <f>IF($K$9=0,0,E24/$K$9)</f>
        <v/>
      </c>
      <c r="G24" s="110">
        <f>G23+F24</f>
        <v/>
      </c>
      <c r="H24" s="127" t="n"/>
      <c r="I24" s="135" t="n"/>
      <c r="L24" s="50">
        <f>C24/IF(B24&lt;='VALOR POR PL'!$P$5,IFERROR(INDEX('"INCC-FGV"'!$B$2:$B$800,MATCH(B24,'"INCC-FGV"'!$A$2:$A$800,0)),$K$2),$K$2)</f>
        <v/>
      </c>
      <c r="M24" s="128">
        <f>'CP RESUMO'!W41</f>
        <v/>
      </c>
      <c r="N24" s="129">
        <f>MAX(0,M24-M23)</f>
        <v/>
      </c>
      <c r="O24" s="12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61">
        <f>IF(AND($K$22="NÃO",B25&gt;'VALOR POR PL'!$P$5),0,'DADOS HISTORICOS'!X41)</f>
        <v/>
      </c>
      <c r="D25" s="50">
        <f>IF(B25&lt;='VALOR POR PL'!$P$5,0,IF($K$17&gt;0,$K$18*P25/$K$17,0))</f>
        <v/>
      </c>
      <c r="E25" s="50">
        <f>L25+D25/$K$2</f>
        <v/>
      </c>
      <c r="F25" s="110">
        <f>IF($K$9=0,0,E25/$K$9)</f>
        <v/>
      </c>
      <c r="G25" s="110">
        <f>G24+F25</f>
        <v/>
      </c>
      <c r="H25" s="127" t="n"/>
      <c r="L25" s="50">
        <f>C25/IF(B25&lt;='VALOR POR PL'!$P$5,IFERROR(INDEX('"INCC-FGV"'!$B$2:$B$800,MATCH(B25,'"INCC-FGV"'!$A$2:$A$800,0)),$K$2),$K$2)</f>
        <v/>
      </c>
      <c r="M25" s="128">
        <f>'CP RESUMO'!X41</f>
        <v/>
      </c>
      <c r="N25" s="129">
        <f>MAX(0,M25-M24)</f>
        <v/>
      </c>
      <c r="O25" s="12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61">
        <f>IF(AND($K$22="NÃO",B26&gt;'VALOR POR PL'!$P$5),0,'DADOS HISTORICOS'!Y41)</f>
        <v/>
      </c>
      <c r="D26" s="50">
        <f>IF(B26&lt;='VALOR POR PL'!$P$5,0,IF($K$17&gt;0,$K$18*P26/$K$17,0))</f>
        <v/>
      </c>
      <c r="E26" s="50">
        <f>L26+D26/$K$2</f>
        <v/>
      </c>
      <c r="F26" s="110">
        <f>IF($K$9=0,0,E26/$K$9)</f>
        <v/>
      </c>
      <c r="G26" s="110">
        <f>G25+F26</f>
        <v/>
      </c>
      <c r="H26" s="127" t="n"/>
      <c r="L26" s="50">
        <f>C26/IF(B26&lt;='VALOR POR PL'!$P$5,IFERROR(INDEX('"INCC-FGV"'!$B$2:$B$800,MATCH(B26,'"INCC-FGV"'!$A$2:$A$800,0)),$K$2),$K$2)</f>
        <v/>
      </c>
      <c r="M26" s="128">
        <f>'CP RESUMO'!Y41</f>
        <v/>
      </c>
      <c r="N26" s="129">
        <f>MAX(0,M26-M25)</f>
        <v/>
      </c>
      <c r="O26" s="12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61">
        <f>IF(AND($K$22="NÃO",B27&gt;'VALOR POR PL'!$P$5),0,'DADOS HISTORICOS'!Z41)</f>
        <v/>
      </c>
      <c r="D27" s="50">
        <f>IF(B27&lt;='VALOR POR PL'!$P$5,0,IF($K$17&gt;0,$K$18*P27/$K$17,0))</f>
        <v/>
      </c>
      <c r="E27" s="50">
        <f>L27+D27/$K$2</f>
        <v/>
      </c>
      <c r="F27" s="110">
        <f>IF($K$9=0,0,E27/$K$9)</f>
        <v/>
      </c>
      <c r="G27" s="110">
        <f>G26+F27</f>
        <v/>
      </c>
      <c r="H27" s="127" t="n"/>
      <c r="L27" s="50">
        <f>C27/IF(B27&lt;='VALOR POR PL'!$P$5,IFERROR(INDEX('"INCC-FGV"'!$B$2:$B$800,MATCH(B27,'"INCC-FGV"'!$A$2:$A$800,0)),$K$2),$K$2)</f>
        <v/>
      </c>
      <c r="M27" s="128">
        <f>'CP RESUMO'!Z41</f>
        <v/>
      </c>
      <c r="N27" s="129">
        <f>MAX(0,M27-M26)</f>
        <v/>
      </c>
      <c r="O27" s="12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61">
        <f>IF(AND($K$22="NÃO",B28&gt;'VALOR POR PL'!$P$5),0,'DADOS HISTORICOS'!AA41)</f>
        <v/>
      </c>
      <c r="D28" s="50">
        <f>IF(B28&lt;='VALOR POR PL'!$P$5,0,IF($K$17&gt;0,$K$18*P28/$K$17,0))</f>
        <v/>
      </c>
      <c r="E28" s="50">
        <f>L28+D28/$K$2</f>
        <v/>
      </c>
      <c r="F28" s="110">
        <f>IF($K$9=0,0,E28/$K$9)</f>
        <v/>
      </c>
      <c r="G28" s="110">
        <f>G27+F28</f>
        <v/>
      </c>
      <c r="H28" s="127" t="n"/>
      <c r="L28" s="50">
        <f>C28/IF(B28&lt;='VALOR POR PL'!$P$5,IFERROR(INDEX('"INCC-FGV"'!$B$2:$B$800,MATCH(B28,'"INCC-FGV"'!$A$2:$A$800,0)),$K$2),$K$2)</f>
        <v/>
      </c>
      <c r="M28" s="128">
        <f>'CP RESUMO'!AA41</f>
        <v/>
      </c>
      <c r="N28" s="129">
        <f>MAX(0,M28-M27)</f>
        <v/>
      </c>
      <c r="O28" s="12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61">
        <f>IF(AND($K$22="NÃO",B29&gt;'VALOR POR PL'!$P$5),0,'DADOS HISTORICOS'!AB41)</f>
        <v/>
      </c>
      <c r="D29" s="50">
        <f>IF(B29&lt;='VALOR POR PL'!$P$5,0,IF($K$17&gt;0,$K$18*P29/$K$17,0))</f>
        <v/>
      </c>
      <c r="E29" s="50">
        <f>L29+D29/$K$2</f>
        <v/>
      </c>
      <c r="F29" s="110">
        <f>IF($K$9=0,0,E29/$K$9)</f>
        <v/>
      </c>
      <c r="G29" s="110">
        <f>G28+F29</f>
        <v/>
      </c>
      <c r="H29" s="127" t="n"/>
      <c r="L29" s="50">
        <f>C29/IF(B29&lt;='VALOR POR PL'!$P$5,IFERROR(INDEX('"INCC-FGV"'!$B$2:$B$800,MATCH(B29,'"INCC-FGV"'!$A$2:$A$800,0)),$K$2),$K$2)</f>
        <v/>
      </c>
      <c r="M29" s="128">
        <f>'CP RESUMO'!AB41</f>
        <v/>
      </c>
      <c r="N29" s="129">
        <f>MAX(0,M29-M28)</f>
        <v/>
      </c>
      <c r="O29" s="12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61">
        <f>IF(AND($K$22="NÃO",B30&gt;'VALOR POR PL'!$P$5),0,'DADOS HISTORICOS'!AC41)</f>
        <v/>
      </c>
      <c r="D30" s="50">
        <f>IF(B30&lt;='VALOR POR PL'!$P$5,0,IF($K$17&gt;0,$K$18*P30/$K$17,0))</f>
        <v/>
      </c>
      <c r="E30" s="50">
        <f>L30+D30/$K$2</f>
        <v/>
      </c>
      <c r="F30" s="110">
        <f>IF($K$9=0,0,E30/$K$9)</f>
        <v/>
      </c>
      <c r="G30" s="110">
        <f>G29+F30</f>
        <v/>
      </c>
      <c r="H30" s="127" t="n"/>
      <c r="L30" s="50">
        <f>C30/IF(B30&lt;='VALOR POR PL'!$P$5,IFERROR(INDEX('"INCC-FGV"'!$B$2:$B$800,MATCH(B30,'"INCC-FGV"'!$A$2:$A$800,0)),$K$2),$K$2)</f>
        <v/>
      </c>
      <c r="M30" s="128">
        <f>'CP RESUMO'!AC41</f>
        <v/>
      </c>
      <c r="N30" s="129">
        <f>MAX(0,M30-M29)</f>
        <v/>
      </c>
      <c r="O30" s="12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61">
        <f>IF(AND($K$22="NÃO",B31&gt;'VALOR POR PL'!$P$5),0,'DADOS HISTORICOS'!AD41)</f>
        <v/>
      </c>
      <c r="D31" s="50">
        <f>IF(B31&lt;='VALOR POR PL'!$P$5,0,IF($K$17&gt;0,$K$18*P31/$K$17,0))</f>
        <v/>
      </c>
      <c r="E31" s="50">
        <f>L31+D31/$K$2</f>
        <v/>
      </c>
      <c r="F31" s="110">
        <f>IF($K$9=0,0,E31/$K$9)</f>
        <v/>
      </c>
      <c r="G31" s="110">
        <f>G30+F31</f>
        <v/>
      </c>
      <c r="H31" s="127" t="n"/>
      <c r="L31" s="50">
        <f>C31/IF(B31&lt;='VALOR POR PL'!$P$5,IFERROR(INDEX('"INCC-FGV"'!$B$2:$B$800,MATCH(B31,'"INCC-FGV"'!$A$2:$A$800,0)),$K$2),$K$2)</f>
        <v/>
      </c>
      <c r="M31" s="128">
        <f>'CP RESUMO'!AD41</f>
        <v/>
      </c>
      <c r="N31" s="129">
        <f>MAX(0,M31-M30)</f>
        <v/>
      </c>
      <c r="O31" s="12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61">
        <f>IF(AND($K$22="NÃO",B32&gt;'VALOR POR PL'!$P$5),0,'DADOS HISTORICOS'!AE41)</f>
        <v/>
      </c>
      <c r="D32" s="50">
        <f>IF(B32&lt;='VALOR POR PL'!$P$5,0,IF($K$17&gt;0,$K$18*P32/$K$17,0))</f>
        <v/>
      </c>
      <c r="E32" s="50">
        <f>L32+D32/$K$2</f>
        <v/>
      </c>
      <c r="F32" s="110">
        <f>IF($K$9=0,0,E32/$K$9)</f>
        <v/>
      </c>
      <c r="G32" s="110">
        <f>G31+F32</f>
        <v/>
      </c>
      <c r="H32" s="127" t="n"/>
      <c r="L32" s="50">
        <f>C32/IF(B32&lt;='VALOR POR PL'!$P$5,IFERROR(INDEX('"INCC-FGV"'!$B$2:$B$800,MATCH(B32,'"INCC-FGV"'!$A$2:$A$800,0)),$K$2),$K$2)</f>
        <v/>
      </c>
      <c r="M32" s="128">
        <f>'CP RESUMO'!AE41</f>
        <v/>
      </c>
      <c r="N32" s="129">
        <f>MAX(0,M32-M31)</f>
        <v/>
      </c>
      <c r="O32" s="12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61">
        <f>IF(AND($K$22="NÃO",B33&gt;'VALOR POR PL'!$P$5),0,'DADOS HISTORICOS'!AF41)</f>
        <v/>
      </c>
      <c r="D33" s="50">
        <f>IF(B33&lt;='VALOR POR PL'!$P$5,0,IF($K$17&gt;0,$K$18*P33/$K$17,0))</f>
        <v/>
      </c>
      <c r="E33" s="50">
        <f>L33+D33/$K$2</f>
        <v/>
      </c>
      <c r="F33" s="110">
        <f>IF($K$9=0,0,E33/$K$9)</f>
        <v/>
      </c>
      <c r="G33" s="110">
        <f>G32+F33</f>
        <v/>
      </c>
      <c r="H33" s="127" t="n"/>
      <c r="L33" s="50">
        <f>C33/IF(B33&lt;='VALOR POR PL'!$P$5,IFERROR(INDEX('"INCC-FGV"'!$B$2:$B$800,MATCH(B33,'"INCC-FGV"'!$A$2:$A$800,0)),$K$2),$K$2)</f>
        <v/>
      </c>
      <c r="M33" s="128">
        <f>'CP RESUMO'!AF41</f>
        <v/>
      </c>
      <c r="N33" s="129">
        <f>MAX(0,M33-M32)</f>
        <v/>
      </c>
      <c r="O33" s="12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61">
        <f>IF(AND($K$22="NÃO",B34&gt;'VALOR POR PL'!$P$5),0,'DADOS HISTORICOS'!AG41)</f>
        <v/>
      </c>
      <c r="D34" s="50">
        <f>IF(B34&lt;='VALOR POR PL'!$P$5,0,IF($K$17&gt;0,$K$18*P34/$K$17,0))</f>
        <v/>
      </c>
      <c r="E34" s="50">
        <f>L34+D34/$K$2</f>
        <v/>
      </c>
      <c r="F34" s="110">
        <f>IF($K$9=0,0,E34/$K$9)</f>
        <v/>
      </c>
      <c r="G34" s="110">
        <f>G33+F34</f>
        <v/>
      </c>
      <c r="H34" s="127" t="n"/>
      <c r="L34" s="50">
        <f>C34/IF(B34&lt;='VALOR POR PL'!$P$5,IFERROR(INDEX('"INCC-FGV"'!$B$2:$B$800,MATCH(B34,'"INCC-FGV"'!$A$2:$A$800,0)),$K$2),$K$2)</f>
        <v/>
      </c>
      <c r="M34" s="128">
        <f>'CP RESUMO'!AG41</f>
        <v/>
      </c>
      <c r="N34" s="129">
        <f>MAX(0,M34-M33)</f>
        <v/>
      </c>
      <c r="O34" s="12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61">
        <f>IF(AND($K$22="NÃO",B35&gt;'VALOR POR PL'!$P$5),0,'DADOS HISTORICOS'!AH41)</f>
        <v/>
      </c>
      <c r="D35" s="50">
        <f>IF(B35&lt;='VALOR POR PL'!$P$5,0,IF($K$17&gt;0,$K$18*P35/$K$17,0))</f>
        <v/>
      </c>
      <c r="E35" s="50">
        <f>L35+D35/$K$2</f>
        <v/>
      </c>
      <c r="F35" s="110">
        <f>IF($K$9=0,0,E35/$K$9)</f>
        <v/>
      </c>
      <c r="G35" s="110">
        <f>G34+F35</f>
        <v/>
      </c>
      <c r="H35" s="127" t="n"/>
      <c r="L35" s="50">
        <f>C35/IF(B35&lt;='VALOR POR PL'!$P$5,IFERROR(INDEX('"INCC-FGV"'!$B$2:$B$800,MATCH(B35,'"INCC-FGV"'!$A$2:$A$800,0)),$K$2),$K$2)</f>
        <v/>
      </c>
      <c r="M35" s="128">
        <f>'CP RESUMO'!AH41</f>
        <v/>
      </c>
      <c r="N35" s="129">
        <f>MAX(0,M35-M34)</f>
        <v/>
      </c>
      <c r="O35" s="12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61">
        <f>IF(AND($K$22="NÃO",B36&gt;'VALOR POR PL'!$P$5),0,'DADOS HISTORICOS'!AI41)</f>
        <v/>
      </c>
      <c r="D36" s="50">
        <f>IF(B36&lt;='VALOR POR PL'!$P$5,0,IF($K$17&gt;0,$K$18*P36/$K$17,0))</f>
        <v/>
      </c>
      <c r="E36" s="50">
        <f>L36+D36/$K$2</f>
        <v/>
      </c>
      <c r="F36" s="110">
        <f>IF($K$9=0,0,E36/$K$9)</f>
        <v/>
      </c>
      <c r="G36" s="110">
        <f>G35+F36</f>
        <v/>
      </c>
      <c r="H36" s="127" t="n"/>
      <c r="L36" s="50">
        <f>C36/IF(B36&lt;='VALOR POR PL'!$P$5,IFERROR(INDEX('"INCC-FGV"'!$B$2:$B$800,MATCH(B36,'"INCC-FGV"'!$A$2:$A$800,0)),$K$2),$K$2)</f>
        <v/>
      </c>
      <c r="M36" s="128">
        <f>'CP RESUMO'!AI41</f>
        <v/>
      </c>
      <c r="N36" s="129">
        <f>MAX(0,M36-M35)</f>
        <v/>
      </c>
      <c r="O36" s="12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61">
        <f>IF(AND($K$22="NÃO",B37&gt;'VALOR POR PL'!$P$5),0,'DADOS HISTORICOS'!AJ41)</f>
        <v/>
      </c>
      <c r="D37" s="50">
        <f>IF(B37&lt;='VALOR POR PL'!$P$5,0,IF($K$17&gt;0,$K$18*P37/$K$17,0))</f>
        <v/>
      </c>
      <c r="E37" s="50">
        <f>L37+D37/$K$2</f>
        <v/>
      </c>
      <c r="F37" s="110">
        <f>IF($K$9=0,0,E37/$K$9)</f>
        <v/>
      </c>
      <c r="G37" s="110">
        <f>G36+F37</f>
        <v/>
      </c>
      <c r="H37" s="127" t="n"/>
      <c r="L37" s="50">
        <f>C37/IF(B37&lt;='VALOR POR PL'!$P$5,IFERROR(INDEX('"INCC-FGV"'!$B$2:$B$800,MATCH(B37,'"INCC-FGV"'!$A$2:$A$800,0)),$K$2),$K$2)</f>
        <v/>
      </c>
      <c r="M37" s="128">
        <f>'CP RESUMO'!AJ41</f>
        <v/>
      </c>
      <c r="N37" s="129">
        <f>MAX(0,M37-M36)</f>
        <v/>
      </c>
      <c r="O37" s="12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61">
        <f>IF(AND($K$22="NÃO",B38&gt;'VALOR POR PL'!$P$5),0,'DADOS HISTORICOS'!AK41)</f>
        <v/>
      </c>
      <c r="D38" s="50">
        <f>IF(B38&lt;='VALOR POR PL'!$P$5,0,IF($K$17&gt;0,$K$18*P38/$K$17,0))</f>
        <v/>
      </c>
      <c r="E38" s="50">
        <f>L38+D38/$K$2</f>
        <v/>
      </c>
      <c r="F38" s="110">
        <f>IF($K$9=0,0,E38/$K$9)</f>
        <v/>
      </c>
      <c r="G38" s="110">
        <f>G37+F38</f>
        <v/>
      </c>
      <c r="H38" s="127" t="n"/>
      <c r="L38" s="50">
        <f>C38/IF(B38&lt;='VALOR POR PL'!$P$5,IFERROR(INDEX('"INCC-FGV"'!$B$2:$B$800,MATCH(B38,'"INCC-FGV"'!$A$2:$A$800,0)),$K$2),$K$2)</f>
        <v/>
      </c>
      <c r="M38" s="128">
        <f>'CP RESUMO'!AK41</f>
        <v/>
      </c>
      <c r="N38" s="129">
        <f>MAX(0,M38-M37)</f>
        <v/>
      </c>
      <c r="O38" s="12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61">
        <f>IF(AND($K$22="NÃO",B39&gt;'VALOR POR PL'!$P$5),0,'DADOS HISTORICOS'!AL41)</f>
        <v/>
      </c>
      <c r="D39" s="50">
        <f>IF(B39&lt;='VALOR POR PL'!$P$5,0,IF($K$17&gt;0,$K$18*P39/$K$17,0))</f>
        <v/>
      </c>
      <c r="E39" s="50">
        <f>L39+D39/$K$2</f>
        <v/>
      </c>
      <c r="F39" s="110">
        <f>IF($K$9=0,0,E39/$K$9)</f>
        <v/>
      </c>
      <c r="G39" s="110">
        <f>G38+F39</f>
        <v/>
      </c>
      <c r="H39" s="127" t="n"/>
      <c r="L39" s="50">
        <f>C39/IF(B39&lt;='VALOR POR PL'!$P$5,IFERROR(INDEX('"INCC-FGV"'!$B$2:$B$800,MATCH(B39,'"INCC-FGV"'!$A$2:$A$800,0)),$K$2),$K$2)</f>
        <v/>
      </c>
      <c r="M39" s="128">
        <f>'CP RESUMO'!AL41</f>
        <v/>
      </c>
      <c r="N39" s="129">
        <f>MAX(0,M39-M38)</f>
        <v/>
      </c>
      <c r="O39" s="12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61">
        <f>IF(AND($K$22="NÃO",B40&gt;'VALOR POR PL'!$P$5),0,'DADOS HISTORICOS'!AM41)</f>
        <v/>
      </c>
      <c r="D40" s="50">
        <f>IF(B40&lt;='VALOR POR PL'!$P$5,0,IF($K$17&gt;0,$K$18*P40/$K$17,0))</f>
        <v/>
      </c>
      <c r="E40" s="50">
        <f>L40+D40/$K$2</f>
        <v/>
      </c>
      <c r="F40" s="110">
        <f>IF($K$9=0,0,E40/$K$9)</f>
        <v/>
      </c>
      <c r="G40" s="110">
        <f>G39+F40</f>
        <v/>
      </c>
      <c r="H40" s="127" t="n"/>
      <c r="L40" s="50">
        <f>C40/IF(B40&lt;='VALOR POR PL'!$P$5,IFERROR(INDEX('"INCC-FGV"'!$B$2:$B$800,MATCH(B40,'"INCC-FGV"'!$A$2:$A$800,0)),$K$2),$K$2)</f>
        <v/>
      </c>
      <c r="M40" s="128">
        <f>'CP RESUMO'!AM41</f>
        <v/>
      </c>
      <c r="N40" s="129">
        <f>MAX(0,M40-M39)</f>
        <v/>
      </c>
      <c r="O40" s="12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61">
        <f>IF(AND($K$22="NÃO",B41&gt;'VALOR POR PL'!$P$5),0,'DADOS HISTORICOS'!AN41)</f>
        <v/>
      </c>
      <c r="D41" s="50">
        <f>IF(B41&lt;='VALOR POR PL'!$P$5,0,IF($K$17&gt;0,$K$18*P41/$K$17,0))</f>
        <v/>
      </c>
      <c r="E41" s="50">
        <f>L41+D41/$K$2</f>
        <v/>
      </c>
      <c r="F41" s="110">
        <f>IF($K$9=0,0,E41/$K$9)</f>
        <v/>
      </c>
      <c r="G41" s="110">
        <f>G40+F41</f>
        <v/>
      </c>
      <c r="H41" s="127" t="n"/>
      <c r="L41" s="50">
        <f>C41/IF(B41&lt;='VALOR POR PL'!$P$5,IFERROR(INDEX('"INCC-FGV"'!$B$2:$B$800,MATCH(B41,'"INCC-FGV"'!$A$2:$A$800,0)),$K$2),$K$2)</f>
        <v/>
      </c>
      <c r="M41" s="128">
        <f>'CP RESUMO'!AN41</f>
        <v/>
      </c>
      <c r="N41" s="129">
        <f>MAX(0,M41-M40)</f>
        <v/>
      </c>
      <c r="O41" s="12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61">
        <f>IF(AND($K$22="NÃO",B42&gt;'VALOR POR PL'!$P$5),0,'DADOS HISTORICOS'!AO41)</f>
        <v/>
      </c>
      <c r="D42" s="50">
        <f>IF(B42&lt;='VALOR POR PL'!$P$5,0,IF($K$17&gt;0,$K$18*P42/$K$17,0))</f>
        <v/>
      </c>
      <c r="E42" s="50">
        <f>L42+D42/$K$2</f>
        <v/>
      </c>
      <c r="F42" s="110">
        <f>IF($K$9=0,0,E42/$K$9)</f>
        <v/>
      </c>
      <c r="G42" s="110">
        <f>G41+F42</f>
        <v/>
      </c>
      <c r="H42" s="127" t="n"/>
      <c r="L42" s="50">
        <f>C42/IF(B42&lt;='VALOR POR PL'!$P$5,IFERROR(INDEX('"INCC-FGV"'!$B$2:$B$800,MATCH(B42,'"INCC-FGV"'!$A$2:$A$800,0)),$K$2),$K$2)</f>
        <v/>
      </c>
      <c r="M42" s="128">
        <f>'CP RESUMO'!AO41</f>
        <v/>
      </c>
      <c r="N42" s="129">
        <f>MAX(0,M42-M41)</f>
        <v/>
      </c>
      <c r="O42" s="12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61">
        <f>IF(AND($K$22="NÃO",B43&gt;'VALOR POR PL'!$P$5),0,'DADOS HISTORICOS'!AP41)</f>
        <v/>
      </c>
      <c r="D43" s="50">
        <f>IF(B43&lt;='VALOR POR PL'!$P$5,0,IF($K$17&gt;0,$K$18*P43/$K$17,0))</f>
        <v/>
      </c>
      <c r="E43" s="50">
        <f>L43+D43/$K$2</f>
        <v/>
      </c>
      <c r="F43" s="110">
        <f>IF($K$9=0,0,E43/$K$9)</f>
        <v/>
      </c>
      <c r="G43" s="110">
        <f>G42+F43</f>
        <v/>
      </c>
      <c r="H43" s="127" t="n"/>
      <c r="L43" s="50">
        <f>C43/IF(B43&lt;='VALOR POR PL'!$P$5,IFERROR(INDEX('"INCC-FGV"'!$B$2:$B$800,MATCH(B43,'"INCC-FGV"'!$A$2:$A$800,0)),$K$2),$K$2)</f>
        <v/>
      </c>
      <c r="M43" s="128">
        <f>'CP RESUMO'!AP41</f>
        <v/>
      </c>
      <c r="N43" s="129">
        <f>MAX(0,M43-M42)</f>
        <v/>
      </c>
      <c r="O43" s="12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61">
        <f>IF(AND($K$22="NÃO",B44&gt;'VALOR POR PL'!$P$5),0,'DADOS HISTORICOS'!AQ41)</f>
        <v/>
      </c>
      <c r="D44" s="50">
        <f>IF(B44&lt;='VALOR POR PL'!$P$5,0,IF($K$17&gt;0,$K$18*P44/$K$17,0))</f>
        <v/>
      </c>
      <c r="E44" s="50">
        <f>L44+D44/$K$2</f>
        <v/>
      </c>
      <c r="F44" s="110">
        <f>IF($K$9=0,0,E44/$K$9)</f>
        <v/>
      </c>
      <c r="G44" s="110">
        <f>G43+F44</f>
        <v/>
      </c>
      <c r="H44" s="127" t="n"/>
      <c r="L44" s="50">
        <f>C44/IF(B44&lt;='VALOR POR PL'!$P$5,IFERROR(INDEX('"INCC-FGV"'!$B$2:$B$800,MATCH(B44,'"INCC-FGV"'!$A$2:$A$800,0)),$K$2),$K$2)</f>
        <v/>
      </c>
      <c r="M44" s="128">
        <f>'CP RESUMO'!AQ41</f>
        <v/>
      </c>
      <c r="N44" s="129">
        <f>MAX(0,M44-M43)</f>
        <v/>
      </c>
      <c r="O44" s="12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61">
        <f>IF(AND($K$22="NÃO",B45&gt;'VALOR POR PL'!$P$5),0,'DADOS HISTORICOS'!AR41)</f>
        <v/>
      </c>
      <c r="D45" s="50">
        <f>IF(B45&lt;='VALOR POR PL'!$P$5,0,IF($K$17&gt;0,$K$18*P45/$K$17,0))</f>
        <v/>
      </c>
      <c r="E45" s="50">
        <f>L45+D45/$K$2</f>
        <v/>
      </c>
      <c r="F45" s="110">
        <f>IF($K$9=0,0,E45/$K$9)</f>
        <v/>
      </c>
      <c r="G45" s="110">
        <f>G44+F45</f>
        <v/>
      </c>
      <c r="H45" s="127" t="n"/>
      <c r="L45" s="50">
        <f>C45/IF(B45&lt;='VALOR POR PL'!$P$5,IFERROR(INDEX('"INCC-FGV"'!$B$2:$B$800,MATCH(B45,'"INCC-FGV"'!$A$2:$A$800,0)),$K$2),$K$2)</f>
        <v/>
      </c>
      <c r="M45" s="128">
        <f>'CP RESUMO'!AR41</f>
        <v/>
      </c>
      <c r="N45" s="129">
        <f>MAX(0,M45-M44)</f>
        <v/>
      </c>
      <c r="O45" s="12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61">
        <f>IF(AND($K$22="NÃO",B46&gt;'VALOR POR PL'!$P$5),0,'DADOS HISTORICOS'!AS41)</f>
        <v/>
      </c>
      <c r="D46" s="50">
        <f>IF(B46&lt;='VALOR POR PL'!$P$5,0,IF($K$17&gt;0,$K$18*P46/$K$17,0))</f>
        <v/>
      </c>
      <c r="E46" s="50">
        <f>L46+D46/$K$2</f>
        <v/>
      </c>
      <c r="F46" s="110">
        <f>IF($K$9=0,0,E46/$K$9)</f>
        <v/>
      </c>
      <c r="G46" s="110">
        <f>G45+F46</f>
        <v/>
      </c>
      <c r="H46" s="127" t="n"/>
      <c r="L46" s="50">
        <f>C46/IF(B46&lt;='VALOR POR PL'!$P$5,IFERROR(INDEX('"INCC-FGV"'!$B$2:$B$800,MATCH(B46,'"INCC-FGV"'!$A$2:$A$800,0)),$K$2),$K$2)</f>
        <v/>
      </c>
      <c r="M46" s="128">
        <f>'CP RESUMO'!AS41</f>
        <v/>
      </c>
      <c r="N46" s="129">
        <f>MAX(0,M46-M45)</f>
        <v/>
      </c>
      <c r="O46" s="12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61">
        <f>IF(AND($K$22="NÃO",B47&gt;'VALOR POR PL'!$P$5),0,'DADOS HISTORICOS'!AT41)</f>
        <v/>
      </c>
      <c r="D47" s="50">
        <f>IF(B47&lt;='VALOR POR PL'!$P$5,0,IF($K$17&gt;0,$K$18*P47/$K$17,0))</f>
        <v/>
      </c>
      <c r="E47" s="50">
        <f>L47+D47/$K$2</f>
        <v/>
      </c>
      <c r="F47" s="110">
        <f>IF($K$9=0,0,E47/$K$9)</f>
        <v/>
      </c>
      <c r="G47" s="110">
        <f>G46+F47</f>
        <v/>
      </c>
      <c r="H47" s="127" t="n"/>
      <c r="L47" s="50">
        <f>C47/IF(B47&lt;='VALOR POR PL'!$P$5,IFERROR(INDEX('"INCC-FGV"'!$B$2:$B$800,MATCH(B47,'"INCC-FGV"'!$A$2:$A$800,0)),$K$2),$K$2)</f>
        <v/>
      </c>
      <c r="M47" s="128">
        <f>'CP RESUMO'!AT41</f>
        <v/>
      </c>
      <c r="N47" s="129">
        <f>MAX(0,M47-M46)</f>
        <v/>
      </c>
      <c r="O47" s="12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61">
        <f>IF(AND($K$22="NÃO",B48&gt;'VALOR POR PL'!$P$5),0,'DADOS HISTORICOS'!AU41)</f>
        <v/>
      </c>
      <c r="D48" s="50">
        <f>IF(B48&lt;='VALOR POR PL'!$P$5,0,IF($K$17&gt;0,$K$18*P48/$K$17,0))</f>
        <v/>
      </c>
      <c r="E48" s="50">
        <f>L48+D48/$K$2</f>
        <v/>
      </c>
      <c r="F48" s="110">
        <f>IF($K$9=0,0,E48/$K$9)</f>
        <v/>
      </c>
      <c r="G48" s="110">
        <f>G47+F48</f>
        <v/>
      </c>
      <c r="H48" s="127" t="n"/>
      <c r="L48" s="50">
        <f>C48/IF(B48&lt;='VALOR POR PL'!$P$5,IFERROR(INDEX('"INCC-FGV"'!$B$2:$B$800,MATCH(B48,'"INCC-FGV"'!$A$2:$A$800,0)),$K$2),$K$2)</f>
        <v/>
      </c>
      <c r="M48" s="128">
        <f>'CP RESUMO'!AU41</f>
        <v/>
      </c>
      <c r="N48" s="129">
        <f>MAX(0,M48-M47)</f>
        <v/>
      </c>
      <c r="O48" s="12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61">
        <f>IF(AND($K$22="NÃO",B49&gt;'VALOR POR PL'!$P$5),0,'DADOS HISTORICOS'!AV41)</f>
        <v/>
      </c>
      <c r="D49" s="50">
        <f>IF(B49&lt;='VALOR POR PL'!$P$5,0,IF($K$17&gt;0,$K$18*P49/$K$17,0))</f>
        <v/>
      </c>
      <c r="E49" s="50">
        <f>L49+D49/$K$2</f>
        <v/>
      </c>
      <c r="F49" s="110">
        <f>IF($K$9=0,0,E49/$K$9)</f>
        <v/>
      </c>
      <c r="G49" s="110">
        <f>G48+F49</f>
        <v/>
      </c>
      <c r="H49" s="127" t="n"/>
      <c r="L49" s="50">
        <f>C49/IF(B49&lt;='VALOR POR PL'!$P$5,IFERROR(INDEX('"INCC-FGV"'!$B$2:$B$800,MATCH(B49,'"INCC-FGV"'!$A$2:$A$800,0)),$K$2),$K$2)</f>
        <v/>
      </c>
      <c r="M49" s="128">
        <f>'CP RESUMO'!AV41</f>
        <v/>
      </c>
      <c r="N49" s="129">
        <f>MAX(0,M49-M48)</f>
        <v/>
      </c>
      <c r="O49" s="12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61">
        <f>IF(AND($K$22="NÃO",B50&gt;'VALOR POR PL'!$P$5),0,'DADOS HISTORICOS'!AW41)</f>
        <v/>
      </c>
      <c r="D50" s="50">
        <f>IF(B50&lt;='VALOR POR PL'!$P$5,0,IF($K$17&gt;0,$K$18*P50/$K$17,0))</f>
        <v/>
      </c>
      <c r="E50" s="50">
        <f>L50+D50/$K$2</f>
        <v/>
      </c>
      <c r="F50" s="110">
        <f>IF($K$9=0,0,E50/$K$9)</f>
        <v/>
      </c>
      <c r="G50" s="110">
        <f>G49+F50</f>
        <v/>
      </c>
      <c r="H50" s="127" t="n"/>
      <c r="L50" s="50">
        <f>C50/IF(B50&lt;='VALOR POR PL'!$P$5,IFERROR(INDEX('"INCC-FGV"'!$B$2:$B$800,MATCH(B50,'"INCC-FGV"'!$A$2:$A$800,0)),$K$2),$K$2)</f>
        <v/>
      </c>
      <c r="M50" s="128">
        <f>'CP RESUMO'!AW41</f>
        <v/>
      </c>
      <c r="N50" s="129">
        <f>MAX(0,M50-M49)</f>
        <v/>
      </c>
      <c r="O50" s="12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61">
        <f>IF(AND($K$22="NÃO",B51&gt;'VALOR POR PL'!$P$5),0,'DADOS HISTORICOS'!AX41)</f>
        <v/>
      </c>
      <c r="D51" s="50">
        <f>IF(B51&lt;='VALOR POR PL'!$P$5,0,IF($K$17&gt;0,$K$18*P51/$K$17,0))</f>
        <v/>
      </c>
      <c r="E51" s="50">
        <f>L51+D51/$K$2</f>
        <v/>
      </c>
      <c r="F51" s="110">
        <f>IF($K$9=0,0,E51/$K$9)</f>
        <v/>
      </c>
      <c r="G51" s="110">
        <f>G50+F51</f>
        <v/>
      </c>
      <c r="H51" s="127" t="n"/>
      <c r="L51" s="50">
        <f>C51/IF(B51&lt;='VALOR POR PL'!$P$5,IFERROR(INDEX('"INCC-FGV"'!$B$2:$B$800,MATCH(B51,'"INCC-FGV"'!$A$2:$A$800,0)),$K$2),$K$2)</f>
        <v/>
      </c>
      <c r="M51" s="128">
        <f>'CP RESUMO'!AX41</f>
        <v/>
      </c>
      <c r="N51" s="129">
        <f>MAX(0,M51-M50)</f>
        <v/>
      </c>
      <c r="O51" s="12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61">
        <f>IF(AND($K$22="NÃO",B52&gt;'VALOR POR PL'!$P$5),0,'DADOS HISTORICOS'!AY41)</f>
        <v/>
      </c>
      <c r="D52" s="50">
        <f>IF(B52&lt;='VALOR POR PL'!$P$5,0,IF($K$17&gt;0,$K$18*P52/$K$17,0))</f>
        <v/>
      </c>
      <c r="E52" s="50">
        <f>L52+D52/$K$2</f>
        <v/>
      </c>
      <c r="F52" s="110">
        <f>IF($K$9=0,0,E52/$K$9)</f>
        <v/>
      </c>
      <c r="G52" s="110">
        <f>G51+F52</f>
        <v/>
      </c>
      <c r="H52" s="127" t="n"/>
      <c r="L52" s="50">
        <f>C52/IF(B52&lt;='VALOR POR PL'!$P$5,IFERROR(INDEX('"INCC-FGV"'!$B$2:$B$800,MATCH(B52,'"INCC-FGV"'!$A$2:$A$800,0)),$K$2),$K$2)</f>
        <v/>
      </c>
      <c r="M52" s="128">
        <f>'CP RESUMO'!AY41</f>
        <v/>
      </c>
      <c r="N52" s="129">
        <f>MAX(0,M52-M51)</f>
        <v/>
      </c>
      <c r="O52" s="12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61">
        <f>IF(AND($K$22="NÃO",B53&gt;'VALOR POR PL'!$P$5),0,'DADOS HISTORICOS'!AZ41)</f>
        <v/>
      </c>
      <c r="D53" s="50">
        <f>IF(B53&lt;='VALOR POR PL'!$P$5,0,IF($K$17&gt;0,$K$18*P53/$K$17,0))</f>
        <v/>
      </c>
      <c r="E53" s="50">
        <f>L53+D53/$K$2</f>
        <v/>
      </c>
      <c r="F53" s="110">
        <f>IF($K$9=0,0,E53/$K$9)</f>
        <v/>
      </c>
      <c r="G53" s="110">
        <f>G52+F53</f>
        <v/>
      </c>
      <c r="H53" s="127" t="n"/>
      <c r="L53" s="50">
        <f>C53/IF(B53&lt;='VALOR POR PL'!$P$5,IFERROR(INDEX('"INCC-FGV"'!$B$2:$B$800,MATCH(B53,'"INCC-FGV"'!$A$2:$A$800,0)),$K$2),$K$2)</f>
        <v/>
      </c>
      <c r="M53" s="128">
        <f>'CP RESUMO'!AZ41</f>
        <v/>
      </c>
      <c r="N53" s="129">
        <f>MAX(0,M53-M52)</f>
        <v/>
      </c>
      <c r="O53" s="12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61">
        <f>IF(AND($K$22="NÃO",B54&gt;'VALOR POR PL'!$P$5),0,'DADOS HISTORICOS'!BA41)</f>
        <v/>
      </c>
      <c r="D54" s="50">
        <f>IF(B54&lt;='VALOR POR PL'!$P$5,0,IF($K$17&gt;0,$K$18*P54/$K$17,0))</f>
        <v/>
      </c>
      <c r="E54" s="50">
        <f>L54+D54/$K$2</f>
        <v/>
      </c>
      <c r="F54" s="110">
        <f>IF($K$9=0,0,E54/$K$9)</f>
        <v/>
      </c>
      <c r="G54" s="110">
        <f>G53+F54</f>
        <v/>
      </c>
      <c r="H54" s="127" t="n"/>
      <c r="L54" s="50">
        <f>C54/IF(B54&lt;='VALOR POR PL'!$P$5,IFERROR(INDEX('"INCC-FGV"'!$B$2:$B$800,MATCH(B54,'"INCC-FGV"'!$A$2:$A$800,0)),$K$2),$K$2)</f>
        <v/>
      </c>
      <c r="M54" s="128">
        <f>'CP RESUMO'!BA41</f>
        <v/>
      </c>
      <c r="N54" s="129">
        <f>MAX(0,M54-M53)</f>
        <v/>
      </c>
      <c r="O54" s="12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61">
        <f>IF(AND($K$22="NÃO",B55&gt;'VALOR POR PL'!$P$5),0,'DADOS HISTORICOS'!BB41)</f>
        <v/>
      </c>
      <c r="D55" s="50">
        <f>IF(B55&lt;='VALOR POR PL'!$P$5,0,IF($K$17&gt;0,$K$18*P55/$K$17,0))</f>
        <v/>
      </c>
      <c r="E55" s="50">
        <f>L55+D55/$K$2</f>
        <v/>
      </c>
      <c r="F55" s="110">
        <f>IF($K$9=0,0,E55/$K$9)</f>
        <v/>
      </c>
      <c r="G55" s="110">
        <f>G54+F55</f>
        <v/>
      </c>
      <c r="H55" s="127" t="n"/>
      <c r="L55" s="50">
        <f>C55/IF(B55&lt;='VALOR POR PL'!$P$5,IFERROR(INDEX('"INCC-FGV"'!$B$2:$B$800,MATCH(B55,'"INCC-FGV"'!$A$2:$A$800,0)),$K$2),$K$2)</f>
        <v/>
      </c>
      <c r="M55" s="128">
        <f>'CP RESUMO'!BB41</f>
        <v/>
      </c>
      <c r="N55" s="129">
        <f>MAX(0,M55-M54)</f>
        <v/>
      </c>
      <c r="O55" s="12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61">
        <f>IF(AND($K$22="NÃO",B56&gt;'VALOR POR PL'!$P$5),0,'DADOS HISTORICOS'!BC41)</f>
        <v/>
      </c>
      <c r="D56" s="50">
        <f>IF(B56&lt;='VALOR POR PL'!$P$5,0,IF($K$17&gt;0,$K$18*P56/$K$17,0))</f>
        <v/>
      </c>
      <c r="E56" s="50">
        <f>L56+D56/$K$2</f>
        <v/>
      </c>
      <c r="F56" s="110">
        <f>IF($K$9=0,0,E56/$K$9)</f>
        <v/>
      </c>
      <c r="G56" s="110">
        <f>G55+F56</f>
        <v/>
      </c>
      <c r="H56" s="127" t="n"/>
      <c r="L56" s="50">
        <f>C56/IF(B56&lt;='VALOR POR PL'!$P$5,IFERROR(INDEX('"INCC-FGV"'!$B$2:$B$800,MATCH(B56,'"INCC-FGV"'!$A$2:$A$800,0)),$K$2),$K$2)</f>
        <v/>
      </c>
      <c r="M56" s="128">
        <f>'CP RESUMO'!BC41</f>
        <v/>
      </c>
      <c r="N56" s="129">
        <f>MAX(0,M56-M55)</f>
        <v/>
      </c>
      <c r="O56" s="12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61">
        <f>IF(AND($K$22="NÃO",B57&gt;'VALOR POR PL'!$P$5),0,'DADOS HISTORICOS'!BD41)</f>
        <v/>
      </c>
      <c r="D57" s="50">
        <f>IF(B57&lt;='VALOR POR PL'!$P$5,0,IF($K$17&gt;0,$K$18*P57/$K$17,0))</f>
        <v/>
      </c>
      <c r="E57" s="50">
        <f>L57+D57/$K$2</f>
        <v/>
      </c>
      <c r="F57" s="110">
        <f>IF($K$9=0,0,E57/$K$9)</f>
        <v/>
      </c>
      <c r="G57" s="110">
        <f>G56+F57</f>
        <v/>
      </c>
      <c r="H57" s="127" t="n"/>
      <c r="L57" s="50">
        <f>C57/IF(B57&lt;='VALOR POR PL'!$P$5,IFERROR(INDEX('"INCC-FGV"'!$B$2:$B$800,MATCH(B57,'"INCC-FGV"'!$A$2:$A$800,0)),$K$2),$K$2)</f>
        <v/>
      </c>
      <c r="M57" s="128">
        <f>'CP RESUMO'!BD41</f>
        <v/>
      </c>
      <c r="N57" s="129">
        <f>MAX(0,M57-M56)</f>
        <v/>
      </c>
      <c r="O57" s="12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61">
        <f>IF(AND($K$22="NÃO",B58&gt;'VALOR POR PL'!$P$5),0,'DADOS HISTORICOS'!BE41)</f>
        <v/>
      </c>
      <c r="D58" s="50">
        <f>IF(B58&lt;='VALOR POR PL'!$P$5,0,IF($K$17&gt;0,$K$18*P58/$K$17,0))</f>
        <v/>
      </c>
      <c r="E58" s="50">
        <f>L58+D58/$K$2</f>
        <v/>
      </c>
      <c r="F58" s="110">
        <f>IF($K$9=0,0,E58/$K$9)</f>
        <v/>
      </c>
      <c r="G58" s="110">
        <f>G57+F58</f>
        <v/>
      </c>
      <c r="H58" s="127" t="n"/>
      <c r="L58" s="50">
        <f>C58/IF(B58&lt;='VALOR POR PL'!$P$5,IFERROR(INDEX('"INCC-FGV"'!$B$2:$B$800,MATCH(B58,'"INCC-FGV"'!$A$2:$A$800,0)),$K$2),$K$2)</f>
        <v/>
      </c>
      <c r="M58" s="128">
        <f>'CP RESUMO'!BE41</f>
        <v/>
      </c>
      <c r="N58" s="129">
        <f>MAX(0,M58-M57)</f>
        <v/>
      </c>
      <c r="O58" s="12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61">
        <f>IF(AND($K$22="NÃO",B59&gt;'VALOR POR PL'!$P$5),0,'DADOS HISTORICOS'!BF41)</f>
        <v/>
      </c>
      <c r="D59" s="50">
        <f>IF(B59&lt;='VALOR POR PL'!$P$5,0,IF($K$17&gt;0,$K$18*P59/$K$17,0))</f>
        <v/>
      </c>
      <c r="E59" s="50">
        <f>L59+D59/$K$2</f>
        <v/>
      </c>
      <c r="F59" s="110">
        <f>IF($K$9=0,0,E59/$K$9)</f>
        <v/>
      </c>
      <c r="G59" s="110">
        <f>G58+F59</f>
        <v/>
      </c>
      <c r="H59" s="127" t="n"/>
      <c r="L59" s="50">
        <f>C59/IF(B59&lt;='VALOR POR PL'!$P$5,IFERROR(INDEX('"INCC-FGV"'!$B$2:$B$800,MATCH(B59,'"INCC-FGV"'!$A$2:$A$800,0)),$K$2),$K$2)</f>
        <v/>
      </c>
      <c r="M59" s="128">
        <f>'CP RESUMO'!BF41</f>
        <v/>
      </c>
      <c r="N59" s="129">
        <f>MAX(0,M59-M58)</f>
        <v/>
      </c>
      <c r="O59" s="12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61">
        <f>IF(AND($K$22="NÃO",B60&gt;'VALOR POR PL'!$P$5),0,'DADOS HISTORICOS'!BG41)</f>
        <v/>
      </c>
      <c r="D60" s="50">
        <f>IF(B60&lt;='VALOR POR PL'!$P$5,0,IF($K$17&gt;0,$K$18*P60/$K$17,0))</f>
        <v/>
      </c>
      <c r="E60" s="50">
        <f>L60+D60/$K$2</f>
        <v/>
      </c>
      <c r="F60" s="110">
        <f>IF($K$9=0,0,E60/$K$9)</f>
        <v/>
      </c>
      <c r="G60" s="110">
        <f>G59+F60</f>
        <v/>
      </c>
      <c r="H60" s="127" t="n"/>
      <c r="L60" s="50">
        <f>C60/IF(B60&lt;='VALOR POR PL'!$P$5,IFERROR(INDEX('"INCC-FGV"'!$B$2:$B$800,MATCH(B60,'"INCC-FGV"'!$A$2:$A$800,0)),$K$2),$K$2)</f>
        <v/>
      </c>
      <c r="M60" s="128">
        <f>'CP RESUMO'!BG41</f>
        <v/>
      </c>
      <c r="N60" s="129">
        <f>MAX(0,M60-M59)</f>
        <v/>
      </c>
      <c r="O60" s="12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61">
        <f>IF(AND($K$22="NÃO",B61&gt;'VALOR POR PL'!$P$5),0,'DADOS HISTORICOS'!BH41)</f>
        <v/>
      </c>
      <c r="D61" s="50">
        <f>IF(B61&lt;='VALOR POR PL'!$P$5,0,IF($K$17&gt;0,$K$18*P61/$K$17,0))</f>
        <v/>
      </c>
      <c r="E61" s="50">
        <f>L61+D61/$K$2</f>
        <v/>
      </c>
      <c r="F61" s="110">
        <f>IF($K$9=0,0,E61/$K$9)</f>
        <v/>
      </c>
      <c r="G61" s="110">
        <f>G60+F61</f>
        <v/>
      </c>
      <c r="H61" s="127" t="n"/>
      <c r="L61" s="50">
        <f>C61/IF(B61&lt;='VALOR POR PL'!$P$5,IFERROR(INDEX('"INCC-FGV"'!$B$2:$B$800,MATCH(B61,'"INCC-FGV"'!$A$2:$A$800,0)),$K$2),$K$2)</f>
        <v/>
      </c>
      <c r="M61" s="128">
        <f>'CP RESUMO'!BH41</f>
        <v/>
      </c>
      <c r="N61" s="129">
        <f>MAX(0,M61-M60)</f>
        <v/>
      </c>
      <c r="O61" s="12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61">
        <f>IF(AND($K$22="NÃO",B62&gt;'VALOR POR PL'!$P$5),0,'DADOS HISTORICOS'!BI41)</f>
        <v/>
      </c>
      <c r="D62" s="50">
        <f>IF(B62&lt;='VALOR POR PL'!$P$5,0,IF($K$17&gt;0,$K$18*P62/$K$17,0))</f>
        <v/>
      </c>
      <c r="E62" s="50">
        <f>L62+D62/$K$2</f>
        <v/>
      </c>
      <c r="F62" s="110">
        <f>IF($K$9=0,0,E62/$K$9)</f>
        <v/>
      </c>
      <c r="G62" s="110">
        <f>G61+F62</f>
        <v/>
      </c>
      <c r="H62" s="127" t="n"/>
      <c r="L62" s="50">
        <f>C62/IF(B62&lt;='VALOR POR PL'!$P$5,IFERROR(INDEX('"INCC-FGV"'!$B$2:$B$800,MATCH(B62,'"INCC-FGV"'!$A$2:$A$800,0)),$K$2),$K$2)</f>
        <v/>
      </c>
      <c r="M62" s="128">
        <f>'CP RESUMO'!BI41</f>
        <v/>
      </c>
      <c r="N62" s="129">
        <f>MAX(0,M62-M61)</f>
        <v/>
      </c>
      <c r="O62" s="12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61">
        <f>IF(AND($K$22="NÃO",B63&gt;'VALOR POR PL'!$P$5),0,'DADOS HISTORICOS'!BJ41)</f>
        <v/>
      </c>
      <c r="D63" s="50">
        <f>IF(B63&lt;='VALOR POR PL'!$P$5,0,IF($K$17&gt;0,$K$18*P63/$K$17,0))</f>
        <v/>
      </c>
      <c r="E63" s="50">
        <f>L63+D63/$K$2</f>
        <v/>
      </c>
      <c r="F63" s="110">
        <f>IF($K$9=0,0,E63/$K$9)</f>
        <v/>
      </c>
      <c r="G63" s="110">
        <f>G62+F63</f>
        <v/>
      </c>
      <c r="H63" s="127" t="n"/>
      <c r="L63" s="50">
        <f>C63/IF(B63&lt;='VALOR POR PL'!$P$5,IFERROR(INDEX('"INCC-FGV"'!$B$2:$B$800,MATCH(B63,'"INCC-FGV"'!$A$2:$A$800,0)),$K$2),$K$2)</f>
        <v/>
      </c>
      <c r="M63" s="128">
        <f>'CP RESUMO'!BJ41</f>
        <v/>
      </c>
      <c r="N63" s="129">
        <f>MAX(0,M63-M62)</f>
        <v/>
      </c>
      <c r="O63" s="12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61">
        <f>IF(AND($K$22="NÃO",B64&gt;'VALOR POR PL'!$P$5),0,'DADOS HISTORICOS'!BK41)</f>
        <v/>
      </c>
      <c r="D64" s="50">
        <f>IF(B64&lt;='VALOR POR PL'!$P$5,0,IF($K$17&gt;0,$K$18*P64/$K$17,0))</f>
        <v/>
      </c>
      <c r="E64" s="50">
        <f>L64+D64/$K$2</f>
        <v/>
      </c>
      <c r="F64" s="110">
        <f>IF($K$9=0,0,E64/$K$9)</f>
        <v/>
      </c>
      <c r="G64" s="110">
        <f>G63+F64</f>
        <v/>
      </c>
      <c r="H64" s="127" t="n"/>
      <c r="L64" s="50">
        <f>C64/IF(B64&lt;='VALOR POR PL'!$P$5,IFERROR(INDEX('"INCC-FGV"'!$B$2:$B$800,MATCH(B64,'"INCC-FGV"'!$A$2:$A$800,0)),$K$2),$K$2)</f>
        <v/>
      </c>
      <c r="M64" s="128">
        <f>'CP RESUMO'!BK41</f>
        <v/>
      </c>
      <c r="N64" s="129">
        <f>MAX(0,M64-M63)</f>
        <v/>
      </c>
      <c r="O64" s="12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61">
        <f>IF(AND($K$22="NÃO",B65&gt;'VALOR POR PL'!$P$5),0,'DADOS HISTORICOS'!BL41)</f>
        <v/>
      </c>
      <c r="D65" s="50">
        <f>IF(B65&lt;='VALOR POR PL'!$P$5,0,IF($K$17&gt;0,$K$18*P65/$K$17,0))</f>
        <v/>
      </c>
      <c r="E65" s="50">
        <f>L65+D65/$K$2</f>
        <v/>
      </c>
      <c r="F65" s="110">
        <f>IF($K$9=0,0,E65/$K$9)</f>
        <v/>
      </c>
      <c r="G65" s="110">
        <f>G64+F65</f>
        <v/>
      </c>
      <c r="H65" s="127" t="n"/>
      <c r="L65" s="50">
        <f>C65/IF(B65&lt;='VALOR POR PL'!$P$5,IFERROR(INDEX('"INCC-FGV"'!$B$2:$B$800,MATCH(B65,'"INCC-FGV"'!$A$2:$A$800,0)),$K$2),$K$2)</f>
        <v/>
      </c>
      <c r="M65" s="128">
        <f>'CP RESUMO'!BL41</f>
        <v/>
      </c>
      <c r="N65" s="129">
        <f>MAX(0,M65-M64)</f>
        <v/>
      </c>
      <c r="O65" s="12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61">
        <f>IF(AND($K$22="NÃO",B66&gt;'VALOR POR PL'!$P$5),0,'DADOS HISTORICOS'!BM41)</f>
        <v/>
      </c>
      <c r="D66" s="50">
        <f>IF(B66&lt;='VALOR POR PL'!$P$5,0,IF($K$17&gt;0,$K$18*P66/$K$17,0))</f>
        <v/>
      </c>
      <c r="E66" s="50">
        <f>L66+D66/$K$2</f>
        <v/>
      </c>
      <c r="F66" s="110">
        <f>IF($K$9=0,0,E66/$K$9)</f>
        <v/>
      </c>
      <c r="G66" s="110">
        <f>G65+F66</f>
        <v/>
      </c>
      <c r="H66" s="127" t="n"/>
      <c r="L66" s="50">
        <f>C66/IF(B66&lt;='VALOR POR PL'!$P$5,IFERROR(INDEX('"INCC-FGV"'!$B$2:$B$800,MATCH(B66,'"INCC-FGV"'!$A$2:$A$800,0)),$K$2),$K$2)</f>
        <v/>
      </c>
      <c r="M66" s="128">
        <f>'CP RESUMO'!BM41</f>
        <v/>
      </c>
      <c r="N66" s="129">
        <f>MAX(0,M66-M65)</f>
        <v/>
      </c>
      <c r="O66" s="12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61">
        <f>IF(AND($K$22="NÃO",B67&gt;'VALOR POR PL'!$P$5),0,'DADOS HISTORICOS'!BN41)</f>
        <v/>
      </c>
      <c r="D67" s="50">
        <f>IF(B67&lt;='VALOR POR PL'!$P$5,0,IF($K$17&gt;0,$K$18*P67/$K$17,0))</f>
        <v/>
      </c>
      <c r="E67" s="50">
        <f>L67+D67/$K$2</f>
        <v/>
      </c>
      <c r="F67" s="110">
        <f>IF($K$9=0,0,E67/$K$9)</f>
        <v/>
      </c>
      <c r="G67" s="110">
        <f>G66+F67</f>
        <v/>
      </c>
      <c r="H67" s="127" t="n"/>
      <c r="L67" s="50">
        <f>C67/IF(B67&lt;='VALOR POR PL'!$P$5,IFERROR(INDEX('"INCC-FGV"'!$B$2:$B$800,MATCH(B67,'"INCC-FGV"'!$A$2:$A$800,0)),$K$2),$K$2)</f>
        <v/>
      </c>
      <c r="M67" s="128">
        <f>'CP RESUMO'!BN41</f>
        <v/>
      </c>
      <c r="N67" s="129">
        <f>MAX(0,M67-M66)</f>
        <v/>
      </c>
      <c r="O67" s="12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61">
        <f>IF(AND($K$22="NÃO",B68&gt;'VALOR POR PL'!$P$5),0,'DADOS HISTORICOS'!BO41)</f>
        <v/>
      </c>
      <c r="D68" s="50">
        <f>IF(B68&lt;='VALOR POR PL'!$P$5,0,IF($K$17&gt;0,$K$18*P68/$K$17,0))</f>
        <v/>
      </c>
      <c r="E68" s="50">
        <f>L68+D68/$K$2</f>
        <v/>
      </c>
      <c r="F68" s="110">
        <f>IF($K$9=0,0,E68/$K$9)</f>
        <v/>
      </c>
      <c r="G68" s="110">
        <f>G67+F68</f>
        <v/>
      </c>
      <c r="H68" s="127" t="n"/>
      <c r="L68" s="50">
        <f>C68/IF(B68&lt;='VALOR POR PL'!$P$5,IFERROR(INDEX('"INCC-FGV"'!$B$2:$B$800,MATCH(B68,'"INCC-FGV"'!$A$2:$A$800,0)),$K$2),$K$2)</f>
        <v/>
      </c>
      <c r="M68" s="128">
        <f>'CP RESUMO'!BO41</f>
        <v/>
      </c>
      <c r="N68" s="129">
        <f>MAX(0,M68-M67)</f>
        <v/>
      </c>
      <c r="O68" s="12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61">
        <f>IF(AND($K$22="NÃO",B69&gt;'VALOR POR PL'!$P$5),0,'DADOS HISTORICOS'!BP41)</f>
        <v/>
      </c>
      <c r="D69" s="50">
        <f>IF(B69&lt;='VALOR POR PL'!$P$5,0,IF($K$17&gt;0,$K$18*P69/$K$17,0))</f>
        <v/>
      </c>
      <c r="E69" s="50">
        <f>L69+D69/$K$2</f>
        <v/>
      </c>
      <c r="F69" s="110">
        <f>IF($K$9=0,0,E69/$K$9)</f>
        <v/>
      </c>
      <c r="G69" s="110">
        <f>G68+F69</f>
        <v/>
      </c>
      <c r="H69" s="127" t="n"/>
      <c r="L69" s="50">
        <f>C69/IF(B69&lt;='VALOR POR PL'!$P$5,IFERROR(INDEX('"INCC-FGV"'!$B$2:$B$800,MATCH(B69,'"INCC-FGV"'!$A$2:$A$800,0)),$K$2),$K$2)</f>
        <v/>
      </c>
      <c r="M69" s="128">
        <f>'CP RESUMO'!BP41</f>
        <v/>
      </c>
      <c r="N69" s="129">
        <f>MAX(0,M69-M68)</f>
        <v/>
      </c>
      <c r="O69" s="12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61">
        <f>IF(AND($K$22="NÃO",B70&gt;'VALOR POR PL'!$P$5),0,'DADOS HISTORICOS'!BQ41)</f>
        <v/>
      </c>
      <c r="D70" s="50">
        <f>IF(B70&lt;='VALOR POR PL'!$P$5,0,IF($K$17&gt;0,$K$18*P70/$K$17,0))</f>
        <v/>
      </c>
      <c r="E70" s="50">
        <f>L70+D70/$K$2</f>
        <v/>
      </c>
      <c r="F70" s="110">
        <f>IF($K$9=0,0,E70/$K$9)</f>
        <v/>
      </c>
      <c r="G70" s="110">
        <f>G69+F70</f>
        <v/>
      </c>
      <c r="H70" s="127" t="n"/>
      <c r="L70" s="50">
        <f>C70/IF(B70&lt;='VALOR POR PL'!$P$5,IFERROR(INDEX('"INCC-FGV"'!$B$2:$B$800,MATCH(B70,'"INCC-FGV"'!$A$2:$A$800,0)),$K$2),$K$2)</f>
        <v/>
      </c>
      <c r="M70" s="128">
        <f>'CP RESUMO'!BQ41</f>
        <v/>
      </c>
      <c r="N70" s="129">
        <f>MAX(0,M70-M69)</f>
        <v/>
      </c>
      <c r="O70" s="12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61">
        <f>IF(AND($K$22="NÃO",B71&gt;'VALOR POR PL'!$P$5),0,'DADOS HISTORICOS'!BR41)</f>
        <v/>
      </c>
      <c r="D71" s="50">
        <f>IF(B71&lt;='VALOR POR PL'!$P$5,0,IF($K$17&gt;0,$K$18*P71/$K$17,0))</f>
        <v/>
      </c>
      <c r="E71" s="50">
        <f>L71+D71/$K$2</f>
        <v/>
      </c>
      <c r="F71" s="110">
        <f>IF($K$9=0,0,E71/$K$9)</f>
        <v/>
      </c>
      <c r="G71" s="110">
        <f>G70+F71</f>
        <v/>
      </c>
      <c r="H71" s="127" t="n"/>
      <c r="L71" s="50">
        <f>C71/IF(B71&lt;='VALOR POR PL'!$P$5,IFERROR(INDEX('"INCC-FGV"'!$B$2:$B$800,MATCH(B71,'"INCC-FGV"'!$A$2:$A$800,0)),$K$2),$K$2)</f>
        <v/>
      </c>
      <c r="M71" s="128">
        <f>'CP RESUMO'!BR41</f>
        <v/>
      </c>
      <c r="N71" s="129">
        <f>MAX(0,M71-M70)</f>
        <v/>
      </c>
      <c r="O71" s="12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61">
        <f>IF(AND($K$22="NÃO",B72&gt;'VALOR POR PL'!$P$5),0,'DADOS HISTORICOS'!BS41)</f>
        <v/>
      </c>
      <c r="D72" s="50">
        <f>IF(B72&lt;='VALOR POR PL'!$P$5,0,IF($K$17&gt;0,$K$18*P72/$K$17,0))</f>
        <v/>
      </c>
      <c r="E72" s="50">
        <f>L72+D72/$K$2</f>
        <v/>
      </c>
      <c r="F72" s="110">
        <f>IF($K$9=0,0,E72/$K$9)</f>
        <v/>
      </c>
      <c r="G72" s="110">
        <f>G71+F72</f>
        <v/>
      </c>
      <c r="H72" s="127" t="n"/>
      <c r="L72" s="50">
        <f>C72/IF(B72&lt;='VALOR POR PL'!$P$5,IFERROR(INDEX('"INCC-FGV"'!$B$2:$B$800,MATCH(B72,'"INCC-FGV"'!$A$2:$A$800,0)),$K$2),$K$2)</f>
        <v/>
      </c>
      <c r="M72" s="128">
        <f>'CP RESUMO'!BS41</f>
        <v/>
      </c>
      <c r="N72" s="129">
        <f>MAX(0,M72-M71)</f>
        <v/>
      </c>
      <c r="O72" s="12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61">
        <f>IF(AND($K$22="NÃO",B73&gt;'VALOR POR PL'!$P$5),0,'DADOS HISTORICOS'!BT41)</f>
        <v/>
      </c>
      <c r="D73" s="50">
        <f>IF(B73&lt;='VALOR POR PL'!$P$5,0,IF($K$17&gt;0,$K$18*P73/$K$17,0))</f>
        <v/>
      </c>
      <c r="E73" s="50">
        <f>L73+D73/$K$2</f>
        <v/>
      </c>
      <c r="F73" s="110">
        <f>IF($K$9=0,0,E73/$K$9)</f>
        <v/>
      </c>
      <c r="G73" s="110">
        <f>G72+F73</f>
        <v/>
      </c>
      <c r="H73" s="127" t="n"/>
      <c r="L73" s="50">
        <f>C73/IF(B73&lt;='VALOR POR PL'!$P$5,IFERROR(INDEX('"INCC-FGV"'!$B$2:$B$800,MATCH(B73,'"INCC-FGV"'!$A$2:$A$800,0)),$K$2),$K$2)</f>
        <v/>
      </c>
      <c r="M73" s="128">
        <f>'CP RESUMO'!BT41</f>
        <v/>
      </c>
      <c r="N73" s="129">
        <f>MAX(0,M73-M72)</f>
        <v/>
      </c>
      <c r="O73" s="12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61">
        <f>IF(AND($K$22="NÃO",B74&gt;'VALOR POR PL'!$P$5),0,'DADOS HISTORICOS'!BU41)</f>
        <v/>
      </c>
      <c r="D74" s="50">
        <f>IF(B74&lt;='VALOR POR PL'!$P$5,0,IF($K$17&gt;0,$K$18*P74/$K$17,0))</f>
        <v/>
      </c>
      <c r="E74" s="50">
        <f>L74+D74/$K$2</f>
        <v/>
      </c>
      <c r="F74" s="110">
        <f>IF($K$9=0,0,E74/$K$9)</f>
        <v/>
      </c>
      <c r="G74" s="110">
        <f>G73+F74</f>
        <v/>
      </c>
      <c r="H74" s="127" t="n"/>
      <c r="L74" s="50">
        <f>C74/IF(B74&lt;='VALOR POR PL'!$P$5,IFERROR(INDEX('"INCC-FGV"'!$B$2:$B$800,MATCH(B74,'"INCC-FGV"'!$A$2:$A$800,0)),$K$2),$K$2)</f>
        <v/>
      </c>
      <c r="M74" s="128">
        <f>'CP RESUMO'!BU41</f>
        <v/>
      </c>
      <c r="N74" s="129">
        <f>MAX(0,M74-M73)</f>
        <v/>
      </c>
      <c r="O74" s="12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61">
        <f>IF(AND($K$22="NÃO",B75&gt;'VALOR POR PL'!$P$5),0,'DADOS HISTORICOS'!BV41)</f>
        <v/>
      </c>
      <c r="D75" s="50">
        <f>IF(B75&lt;='VALOR POR PL'!$P$5,0,IF($K$17&gt;0,$K$18*P75/$K$17,0))</f>
        <v/>
      </c>
      <c r="E75" s="50">
        <f>L75+D75/$K$2</f>
        <v/>
      </c>
      <c r="F75" s="110">
        <f>IF($K$9=0,0,E75/$K$9)</f>
        <v/>
      </c>
      <c r="G75" s="110">
        <f>G74+F75</f>
        <v/>
      </c>
      <c r="H75" s="127" t="n"/>
      <c r="L75" s="50">
        <f>C75/IF(B75&lt;='VALOR POR PL'!$P$5,IFERROR(INDEX('"INCC-FGV"'!$B$2:$B$800,MATCH(B75,'"INCC-FGV"'!$A$2:$A$800,0)),$K$2),$K$2)</f>
        <v/>
      </c>
      <c r="M75" s="128">
        <f>'CP RESUMO'!BV41</f>
        <v/>
      </c>
      <c r="N75" s="129">
        <f>MAX(0,M75-M74)</f>
        <v/>
      </c>
      <c r="O75" s="12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61">
        <f>IF(AND($K$22="NÃO",B76&gt;'VALOR POR PL'!$P$5),0,'DADOS HISTORICOS'!BW41)</f>
        <v/>
      </c>
      <c r="D76" s="50">
        <f>IF(B76&lt;='VALOR POR PL'!$P$5,0,IF($K$17&gt;0,$K$18*P76/$K$17,0))</f>
        <v/>
      </c>
      <c r="E76" s="50">
        <f>L76+D76/$K$2</f>
        <v/>
      </c>
      <c r="F76" s="110">
        <f>IF($K$9=0,0,E76/$K$9)</f>
        <v/>
      </c>
      <c r="G76" s="110">
        <f>G75+F76</f>
        <v/>
      </c>
      <c r="H76" s="127" t="n"/>
      <c r="L76" s="50">
        <f>C76/IF(B76&lt;='VALOR POR PL'!$P$5,IFERROR(INDEX('"INCC-FGV"'!$B$2:$B$800,MATCH(B76,'"INCC-FGV"'!$A$2:$A$800,0)),$K$2),$K$2)</f>
        <v/>
      </c>
      <c r="M76" s="128">
        <f>'CP RESUMO'!BW41</f>
        <v/>
      </c>
      <c r="N76" s="129">
        <f>MAX(0,M76-M75)</f>
        <v/>
      </c>
      <c r="O76" s="12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6">
        <f>SUM(F5:F76)</f>
        <v/>
      </c>
      <c r="H78" s="65">
        <f>SUM(H5:H76)</f>
        <v/>
      </c>
      <c r="L78" s="65">
        <f>SUM(L5:L76)</f>
        <v/>
      </c>
    </row>
    <row r="80">
      <c r="B80" s="47" t="inlineStr">
        <is>
          <t>DIFERENÇA (fluxo em INCC − meta em INCC)</t>
        </is>
      </c>
      <c r="D80" s="13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2026-09-29T15:46:46Z</dcterms:created>
  <dcterms:modified xsi:type="dcterms:W3CDTF">2026-09-29T15:46:47Z</dcterms:modified>
</cp:coreProperties>
</file>