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omments/comment22.xml" ContentType="application/vnd.openxmlformats-officedocument.spreadsheetml.comments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P RESUMO" sheetId="10" state="visible" r:id="rId10"/>
    <sheet name="DADOS HISTORICOS" sheetId="11" state="visible" r:id="rId11"/>
    <sheet name="DADOS BRUTOS" sheetId="12" state="visible" r:id="rId12"/>
    <sheet name="PREMISSAS" sheetId="13" state="hidden" r:id="rId13"/>
    <sheet name="PROJETO" sheetId="14" state="visible" r:id="rId14"/>
    <sheet name="TAX. ADM" sheetId="15" state="visible" r:id="rId15"/>
    <sheet name="SEGUROS" sheetId="16" state="visible" r:id="rId16"/>
    <sheet name="TAX. DIVERSAS" sheetId="17" state="visible" r:id="rId17"/>
    <sheet name="BARRACÃO DE OBRA" sheetId="18" state="visible" r:id="rId18"/>
    <sheet name="LIG. PROVISÓRIAS" sheetId="19" state="visible" r:id="rId19"/>
    <sheet name="CONSUMOS" sheetId="20" state="visible" r:id="rId20"/>
    <sheet name="DIVERSOS" sheetId="21" state="visible" r:id="rId21"/>
    <sheet name="TRANSPORTES" sheetId="22" state="visible" r:id="rId22"/>
    <sheet name="CONSULTORIAS" sheetId="23" state="visible" r:id="rId23"/>
    <sheet name="MDO" sheetId="24" state="visible" r:id="rId24"/>
    <sheet name="EQUIP E FER" sheetId="25" state="visible" r:id="rId25"/>
    <sheet name="SERV. INICIAIS" sheetId="26" state="visible" r:id="rId26"/>
    <sheet name="CONTENÇÃO" sheetId="27" state="visible" r:id="rId27"/>
    <sheet name="TERRAPLENAGEM" sheetId="28" state="visible" r:id="rId28"/>
    <sheet name="FUND. PROF" sheetId="29" state="visible" r:id="rId29"/>
    <sheet name="FUND. SUP" sheetId="30" state="visible" r:id="rId30"/>
    <sheet name="ESTRUTURA" sheetId="31" state="visible" r:id="rId31"/>
    <sheet name="AUX.ESTRUTURA" sheetId="32" state="visible" r:id="rId32"/>
    <sheet name="ALVENARIA" sheetId="33" state="visible" r:id="rId33"/>
    <sheet name="IMPERMEABILIZAÇÃO" sheetId="34" state="visible" r:id="rId34"/>
    <sheet name="INST. ELÉTRICA" sheetId="35" state="visible" r:id="rId35"/>
    <sheet name="INST. HIDRO" sheetId="36" state="visible" r:id="rId36"/>
    <sheet name="INST. INC" sheetId="37" state="visible" r:id="rId37"/>
    <sheet name="INST. ESP" sheetId="38" state="visible" r:id="rId38"/>
    <sheet name="ELEVADORES " sheetId="39" state="visible" r:id="rId39"/>
    <sheet name="ESQUADRIAS" sheetId="40" state="visible" r:id="rId40"/>
    <sheet name="SERRALHERIA" sheetId="41" state="visible" r:id="rId41"/>
    <sheet name="MARCENARIA" sheetId="42" state="visible" r:id="rId42"/>
    <sheet name="REV. PISOS" sheetId="43" state="visible" r:id="rId43"/>
    <sheet name="REV. PAREDE" sheetId="44" state="visible" r:id="rId44"/>
    <sheet name="REV. ACAB" sheetId="45" state="visible" r:id="rId45"/>
    <sheet name="PAVIMENTAÇÃO" sheetId="46" state="visible" r:id="rId46"/>
    <sheet name="REV. FACHADA" sheetId="47" state="visible" r:id="rId47"/>
    <sheet name="FORRO" sheetId="48" state="visible" r:id="rId48"/>
    <sheet name="LOUÇAS" sheetId="49" state="visible" r:id="rId49"/>
    <sheet name="PINTURA" sheetId="50" state="visible" r:id="rId50"/>
    <sheet name="PAISAGISMO" sheetId="51" state="visible" r:id="rId51"/>
    <sheet name="LIMPEZA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/yyyy"/>
    <numFmt numFmtId="170" formatCode="mmm/yy"/>
    <numFmt numFmtId="171" formatCode="0.0%;[Red]-0.0%;&quot;-&quot;"/>
    <numFmt numFmtId="172" formatCode="0.0"/>
    <numFmt numFmtId="173" formatCode="&quot;R$&quot; #,##0;[Red]-&quot;R$&quot; #,##0;&quot;-&quot;"/>
    <numFmt numFmtId="174" formatCode="&quot;R$&quot; #,##0.00;[Red]-&quot;R$&quot; #,##0.00;&quot;-&quot;"/>
  </numFmts>
  <fonts count="1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  <font>
      <name val="Arial"/>
      <i val="1"/>
      <color rgb="0055606B"/>
      <sz val="8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F5F8FB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EEF8F9"/>
      </patternFill>
    </fill>
    <fill>
      <patternFill patternType="solid">
        <fgColor rgb="00FFFFFF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2" fillId="8" borderId="9" applyAlignment="1" pivotButton="0" quotePrefix="0" xfId="0">
      <alignment horizontal="left" vertical="center" indent="1"/>
    </xf>
    <xf numFmtId="0" fontId="0" fillId="0" borderId="12" pivotButton="0" quotePrefix="0" xfId="0"/>
    <xf numFmtId="173" fontId="13" fillId="8" borderId="10" applyAlignment="1" pivotButton="0" quotePrefix="0" xfId="0">
      <alignment horizontal="left" vertical="center" indent="1"/>
    </xf>
    <xf numFmtId="168" fontId="13" fillId="8" borderId="10" applyAlignment="1" pivotButton="0" quotePrefix="0" xfId="0">
      <alignment horizontal="left" vertical="center" indent="1"/>
    </xf>
    <xf numFmtId="0" fontId="13" fillId="8" borderId="10" applyAlignment="1" pivotButton="0" quotePrefix="0" xfId="0">
      <alignment horizontal="left" vertical="center" indent="1"/>
    </xf>
    <xf numFmtId="0" fontId="14" fillId="8" borderId="11" applyAlignment="1" pivotButton="0" quotePrefix="0" xfId="0">
      <alignment horizontal="left" vertical="center" indent="1"/>
    </xf>
    <xf numFmtId="0" fontId="0" fillId="0" borderId="13" pivotButton="0" quotePrefix="0" xfId="0"/>
    <xf numFmtId="0" fontId="15" fillId="9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0" borderId="0" applyAlignment="1" pivotButton="0" quotePrefix="0" xfId="0">
      <alignment horizontal="right" vertical="center" wrapText="1"/>
    </xf>
    <xf numFmtId="0" fontId="7" fillId="11" borderId="0" applyAlignment="1" pivotButton="0" quotePrefix="0" xfId="0">
      <alignment horizontal="right" vertical="center" wrapText="1"/>
    </xf>
    <xf numFmtId="1" fontId="17" fillId="12" borderId="14" applyAlignment="1" pivotButton="0" quotePrefix="0" xfId="0">
      <alignment horizontal="center"/>
    </xf>
    <xf numFmtId="174" fontId="2" fillId="12" borderId="14" pivotButton="0" quotePrefix="0" xfId="0"/>
    <xf numFmtId="10" fontId="2" fillId="12" borderId="14" pivotButton="0" quotePrefix="0" xfId="0"/>
    <xf numFmtId="1" fontId="17" fillId="13" borderId="14" applyAlignment="1" pivotButton="0" quotePrefix="0" xfId="0">
      <alignment horizontal="center"/>
    </xf>
    <xf numFmtId="174" fontId="2" fillId="13" borderId="14" pivotButton="0" quotePrefix="0" xfId="0"/>
    <xf numFmtId="10" fontId="2" fillId="13" borderId="14" pivotButton="0" quotePrefix="0" xfId="0"/>
    <xf numFmtId="0" fontId="7" fillId="4" borderId="0" applyAlignment="1" pivotButton="0" quotePrefix="0" xfId="0">
      <alignment horizontal="center"/>
    </xf>
    <xf numFmtId="174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18" fillId="0" borderId="0" pivotButton="0" quotePrefix="0" xfId="0"/>
    <xf numFmtId="0" fontId="1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12" borderId="14" applyAlignment="1" pivotButton="0" quotePrefix="0" xfId="0">
      <alignment indent="1"/>
    </xf>
    <xf numFmtId="0" fontId="0" fillId="0" borderId="14" pivotButton="0" quotePrefix="0" xfId="0"/>
    <xf numFmtId="168" fontId="2" fillId="12" borderId="14" pivotButton="0" quotePrefix="0" xfId="0"/>
    <xf numFmtId="0" fontId="2" fillId="13" borderId="14" applyAlignment="1" pivotButton="0" quotePrefix="0" xfId="0">
      <alignment indent="1"/>
    </xf>
    <xf numFmtId="168" fontId="2" fillId="13" borderId="14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9" fontId="4" fillId="2" borderId="1" pivotButton="0" quotePrefix="0" xfId="0"/>
    <xf numFmtId="0" fontId="8" fillId="0" borderId="0" pivotButton="0" quotePrefix="0" xfId="0"/>
    <xf numFmtId="9" fontId="4" fillId="0" borderId="1" pivotButton="0" quotePrefix="0" xfId="0"/>
    <xf numFmtId="171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1" fontId="3" fillId="5" borderId="1" pivotButton="0" quotePrefix="0" xfId="0"/>
    <xf numFmtId="17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70" fontId="5" fillId="0" borderId="1" pivotButton="0" quotePrefix="0" xfId="0"/>
    <xf numFmtId="10" fontId="4" fillId="0" borderId="1" pivotButton="0" quotePrefix="0" xfId="0"/>
    <xf numFmtId="169" fontId="4" fillId="0" borderId="1" pivotButton="0" quotePrefix="0" xfId="0"/>
    <xf numFmtId="10" fontId="2" fillId="0" borderId="0" pivotButton="0" quotePrefix="0" xfId="0"/>
    <xf numFmtId="0" fontId="9" fillId="0" borderId="0" pivotButton="0" quotePrefix="0" xfId="0"/>
    <xf numFmtId="169" fontId="4" fillId="0" borderId="0" pivotButton="0" quotePrefix="0" xfId="0"/>
    <xf numFmtId="4" fontId="4" fillId="0" borderId="0" pivotButton="0" quotePrefix="0" xfId="0"/>
    <xf numFmtId="169" fontId="5" fillId="0" borderId="1" pivotButton="0" quotePrefix="0" xfId="0"/>
    <xf numFmtId="1" fontId="9" fillId="0" borderId="0" pivotButton="0" quotePrefix="0" xfId="0"/>
    <xf numFmtId="170" fontId="7" fillId="4" borderId="1" pivotButton="0" quotePrefix="0" xfId="0"/>
    <xf numFmtId="172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8" pivotButton="0" quotePrefix="0" xfId="0"/>
    <xf numFmtId="0" fontId="4" fillId="0" borderId="0" applyAlignment="1" pivotButton="0" quotePrefix="0" xfId="0">
      <alignment vertical="top" wrapText="1"/>
    </xf>
    <xf numFmtId="164" fontId="3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F2 e o INCC em I2. A aba pode ser renomeada à vontade.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5" t="inlineStr">
        <is>
          <t>Texto preto = fórmula (não editar)</t>
        </is>
      </c>
    </row>
    <row r="26">
      <c r="A26" s="6" t="inlineStr">
        <is>
          <t>Texto verde = puxa de outra aba (não editar)</t>
        </is>
      </c>
    </row>
    <row r="27">
      <c r="A27" s="2" t="inlineStr">
        <is>
          <t>Fundo amarelo = parâmetro principal</t>
        </is>
      </c>
    </row>
    <row r="28">
      <c r="A28" s="2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7">
        <f>'VALOR POR PL'!$P$9&amp;"  ·  FLUXO DE CAIXA DA OBRA"</f>
        <v/>
      </c>
      <c r="C2" s="8" t="n"/>
      <c r="D2" s="8" t="n"/>
      <c r="E2" s="8" t="n"/>
      <c r="F2" s="8" t="n"/>
      <c r="G2" s="8" t="n"/>
      <c r="H2" s="8" t="n"/>
      <c r="I2" s="8" t="n"/>
    </row>
    <row r="3" ht="20" customHeight="1">
      <c r="B3" s="9">
        <f>"Data de corte: "&amp;CHOOSE(MONTH('VALOR POR PL'!$P$5),"Janeiro","Fevereiro","Março","Abril","Maio","Junho","Julho","Agosto","Setembro","Outubro","Novembro","Dezembro")&amp;"/"&amp;YEAR('VALOR POR PL'!$P$5)&amp;"     ·     Ano do retrato: "&amp;'RETRATO 2027'!$F$2&amp;"     ·     Valores em R$ nominais, com taxa de administração"</f>
        <v/>
      </c>
      <c r="C3" s="8" t="n"/>
      <c r="D3" s="8" t="n"/>
      <c r="E3" s="8" t="n"/>
      <c r="F3" s="8" t="n"/>
      <c r="G3" s="8" t="n"/>
      <c r="H3" s="8" t="n"/>
      <c r="I3" s="8" t="n"/>
    </row>
    <row r="5" ht="22" customHeight="1">
      <c r="B5" s="10" t="inlineStr">
        <is>
          <t>PROJEÇÃO TOTAL</t>
        </is>
      </c>
      <c r="C5" s="11" t="n"/>
      <c r="D5" s="10" t="inlineStr">
        <is>
          <t>REALIZADO ATÉ O CORTE</t>
        </is>
      </c>
      <c r="E5" s="10" t="inlineStr">
        <is>
          <t>% REALIZADO</t>
        </is>
      </c>
      <c r="F5" s="10">
        <f>"DESEMBOLSO EM "&amp;'RETRATO 2027'!$F$2</f>
        <v/>
      </c>
      <c r="H5" s="10" t="inlineStr">
        <is>
          <t>SALDO A REALIZAR</t>
        </is>
      </c>
      <c r="I5" s="10" t="inlineStr">
        <is>
          <t>CONFERÊNCIA</t>
        </is>
      </c>
    </row>
    <row r="6" ht="30" customHeight="1">
      <c r="B6" s="12">
        <f>'VALOR POR PL'!L50</f>
        <v/>
      </c>
      <c r="D6" s="12">
        <f>SUMPRODUCT(('MODELO PARA BI'!$H$1:$CA$1&lt;='VALOR POR PL'!$P$5)*'MODELO PARA BI'!$H$63:$CA$63)</f>
        <v/>
      </c>
      <c r="E6" s="13">
        <f>IF(B6=0,0,D6/B6)</f>
        <v/>
      </c>
      <c r="F6" s="12">
        <f>SUMPRODUCT((YEAR('MODELO PARA BI'!$H$1:$CA$1)='RETRATO 2027'!$F$2)*'MODELO PARA BI'!$H$63:$CA$63)</f>
        <v/>
      </c>
      <c r="H6" s="12">
        <f>SUM('MODELO PARA BI'!$H$63:$CA$63)-D6</f>
        <v/>
      </c>
      <c r="I6" s="14">
        <f>IF(COUNTIF('VALOR POR PL'!$F$54:$F$59,"⚠*")=0,"✓ Tudo OK","⚠ "&amp;COUNTIF('VALOR POR PL'!$F$54:$F$59,"⚠*")&amp;" pendência(s)")</f>
        <v/>
      </c>
    </row>
    <row r="7" ht="18" customHeight="1">
      <c r="B7" s="15" t="inlineStr">
        <is>
          <t>orçamento projetado (IEC)</t>
        </is>
      </c>
      <c r="C7" s="16" t="n"/>
      <c r="D7" s="15" t="inlineStr">
        <is>
          <t>incorrido no ERP</t>
        </is>
      </c>
      <c r="E7" s="15" t="inlineStr">
        <is>
          <t>da projeção</t>
        </is>
      </c>
      <c r="F7" s="15" t="inlineStr">
        <is>
          <t>realizado + previsto</t>
        </is>
      </c>
      <c r="H7" s="15" t="inlineStr">
        <is>
          <t>após a data de corte</t>
        </is>
      </c>
      <c r="I7" s="15" t="inlineStr">
        <is>
          <t>detalhes em VALOR POR PL</t>
        </is>
      </c>
    </row>
    <row r="10" ht="22" customHeight="1">
      <c r="B10" s="17" t="inlineStr">
        <is>
          <t>REALIZADO (ATUAL)</t>
        </is>
      </c>
    </row>
    <row r="11">
      <c r="B11" s="18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19" t="inlineStr">
        <is>
          <t>COMPOSIÇÃO DO ANO</t>
        </is>
      </c>
    </row>
    <row r="12" ht="32" customHeight="1">
      <c r="B12" s="20" t="inlineStr">
        <is>
          <t>Ano</t>
        </is>
      </c>
      <c r="C12" s="21" t="inlineStr">
        <is>
          <t>Anual
R$</t>
        </is>
      </c>
      <c r="D12" s="21" t="inlineStr">
        <is>
          <t>Acumulado
R$</t>
        </is>
      </c>
      <c r="E12" s="21" t="inlineStr">
        <is>
          <t>Anual
%</t>
        </is>
      </c>
      <c r="F12" s="21" t="inlineStr">
        <is>
          <t>Acumulado
%</t>
        </is>
      </c>
      <c r="H12" s="22" t="inlineStr">
        <is>
          <t>Realizado
R$</t>
        </is>
      </c>
      <c r="I12" s="23" t="inlineStr">
        <is>
          <t>A realizar
R$</t>
        </is>
      </c>
    </row>
    <row r="13" ht="19" customHeight="1">
      <c r="B13" s="24">
        <f>YEAR('VALOR POR PL'!$P$6)+0</f>
        <v/>
      </c>
      <c r="C13" s="25">
        <f>SUMPRODUCT((YEAR('MODELO PARA BI'!$H$1:$CA$1)=B13)*'MODELO PARA BI'!$H$63:$CA$63)</f>
        <v/>
      </c>
      <c r="D13" s="25">
        <f>C13</f>
        <v/>
      </c>
      <c r="E13" s="26">
        <f>IF($C$20=0,0,C13/$C$20)</f>
        <v/>
      </c>
      <c r="F13" s="26">
        <f>IF($C$20=0,0,D13/$C$20)</f>
        <v/>
      </c>
      <c r="H13" s="25">
        <f>SUMPRODUCT((YEAR('MODELO PARA BI'!$H$1:$CA$1)=B13)*('MODELO PARA BI'!$H$1:$CA$1&lt;='VALOR POR PL'!$P$5)*'MODELO PARA BI'!$H$63:$CA$63)</f>
        <v/>
      </c>
      <c r="I13" s="25">
        <f>C13-H13</f>
        <v/>
      </c>
    </row>
    <row r="14" ht="19" customHeight="1">
      <c r="B14" s="27">
        <f>YEAR('VALOR POR PL'!$P$6)+1</f>
        <v/>
      </c>
      <c r="C14" s="28">
        <f>SUMPRODUCT((YEAR('MODELO PARA BI'!$H$1:$CA$1)=B14)*'MODELO PARA BI'!$H$63:$CA$63)</f>
        <v/>
      </c>
      <c r="D14" s="28">
        <f>D13+C14</f>
        <v/>
      </c>
      <c r="E14" s="29">
        <f>IF($C$20=0,0,C14/$C$20)</f>
        <v/>
      </c>
      <c r="F14" s="29">
        <f>IF($C$20=0,0,D14/$C$20)</f>
        <v/>
      </c>
      <c r="H14" s="28">
        <f>SUMPRODUCT((YEAR('MODELO PARA BI'!$H$1:$CA$1)=B14)*('MODELO PARA BI'!$H$1:$CA$1&lt;='VALOR POR PL'!$P$5)*'MODELO PARA BI'!$H$63:$CA$63)</f>
        <v/>
      </c>
      <c r="I14" s="28">
        <f>C14-H14</f>
        <v/>
      </c>
    </row>
    <row r="15" ht="19" customHeight="1">
      <c r="B15" s="24">
        <f>YEAR('VALOR POR PL'!$P$6)+2</f>
        <v/>
      </c>
      <c r="C15" s="25">
        <f>SUMPRODUCT((YEAR('MODELO PARA BI'!$H$1:$CA$1)=B15)*'MODELO PARA BI'!$H$63:$CA$63)</f>
        <v/>
      </c>
      <c r="D15" s="25">
        <f>D14+C15</f>
        <v/>
      </c>
      <c r="E15" s="26">
        <f>IF($C$20=0,0,C15/$C$20)</f>
        <v/>
      </c>
      <c r="F15" s="26">
        <f>IF($C$20=0,0,D15/$C$20)</f>
        <v/>
      </c>
      <c r="H15" s="25">
        <f>SUMPRODUCT((YEAR('MODELO PARA BI'!$H$1:$CA$1)=B15)*('MODELO PARA BI'!$H$1:$CA$1&lt;='VALOR POR PL'!$P$5)*'MODELO PARA BI'!$H$63:$CA$63)</f>
        <v/>
      </c>
      <c r="I15" s="25">
        <f>C15-H15</f>
        <v/>
      </c>
    </row>
    <row r="16" ht="19" customHeight="1">
      <c r="B16" s="27">
        <f>YEAR('VALOR POR PL'!$P$6)+3</f>
        <v/>
      </c>
      <c r="C16" s="28">
        <f>SUMPRODUCT((YEAR('MODELO PARA BI'!$H$1:$CA$1)=B16)*'MODELO PARA BI'!$H$63:$CA$63)</f>
        <v/>
      </c>
      <c r="D16" s="28">
        <f>D15+C16</f>
        <v/>
      </c>
      <c r="E16" s="29">
        <f>IF($C$20=0,0,C16/$C$20)</f>
        <v/>
      </c>
      <c r="F16" s="29">
        <f>IF($C$20=0,0,D16/$C$20)</f>
        <v/>
      </c>
      <c r="H16" s="28">
        <f>SUMPRODUCT((YEAR('MODELO PARA BI'!$H$1:$CA$1)=B16)*('MODELO PARA BI'!$H$1:$CA$1&lt;='VALOR POR PL'!$P$5)*'MODELO PARA BI'!$H$63:$CA$63)</f>
        <v/>
      </c>
      <c r="I16" s="28">
        <f>C16-H16</f>
        <v/>
      </c>
    </row>
    <row r="17" ht="19" customHeight="1">
      <c r="B17" s="24">
        <f>YEAR('VALOR POR PL'!$P$6)+4</f>
        <v/>
      </c>
      <c r="C17" s="25">
        <f>SUMPRODUCT((YEAR('MODELO PARA BI'!$H$1:$CA$1)=B17)*'MODELO PARA BI'!$H$63:$CA$63)</f>
        <v/>
      </c>
      <c r="D17" s="25">
        <f>D16+C17</f>
        <v/>
      </c>
      <c r="E17" s="26">
        <f>IF($C$20=0,0,C17/$C$20)</f>
        <v/>
      </c>
      <c r="F17" s="26">
        <f>IF($C$20=0,0,D17/$C$20)</f>
        <v/>
      </c>
      <c r="H17" s="25">
        <f>SUMPRODUCT((YEAR('MODELO PARA BI'!$H$1:$CA$1)=B17)*('MODELO PARA BI'!$H$1:$CA$1&lt;='VALOR POR PL'!$P$5)*'MODELO PARA BI'!$H$63:$CA$63)</f>
        <v/>
      </c>
      <c r="I17" s="25">
        <f>C17-H17</f>
        <v/>
      </c>
    </row>
    <row r="18" ht="19" customHeight="1">
      <c r="B18" s="27">
        <f>YEAR('VALOR POR PL'!$P$6)+5</f>
        <v/>
      </c>
      <c r="C18" s="28">
        <f>SUMPRODUCT((YEAR('MODELO PARA BI'!$H$1:$CA$1)=B18)*'MODELO PARA BI'!$H$63:$CA$63)</f>
        <v/>
      </c>
      <c r="D18" s="28">
        <f>D17+C18</f>
        <v/>
      </c>
      <c r="E18" s="29">
        <f>IF($C$20=0,0,C18/$C$20)</f>
        <v/>
      </c>
      <c r="F18" s="29">
        <f>IF($C$20=0,0,D18/$C$20)</f>
        <v/>
      </c>
      <c r="H18" s="28">
        <f>SUMPRODUCT((YEAR('MODELO PARA BI'!$H$1:$CA$1)=B18)*('MODELO PARA BI'!$H$1:$CA$1&lt;='VALOR POR PL'!$P$5)*'MODELO PARA BI'!$H$63:$CA$63)</f>
        <v/>
      </c>
      <c r="I18" s="28">
        <f>C18-H18</f>
        <v/>
      </c>
    </row>
    <row r="19" ht="19" customHeight="1">
      <c r="B19" s="24">
        <f>YEAR('VALOR POR PL'!$P$6)+6</f>
        <v/>
      </c>
      <c r="C19" s="25">
        <f>SUMPRODUCT((YEAR('MODELO PARA BI'!$H$1:$CA$1)=B19)*'MODELO PARA BI'!$H$63:$CA$63)</f>
        <v/>
      </c>
      <c r="D19" s="25">
        <f>D18+C19</f>
        <v/>
      </c>
      <c r="E19" s="26">
        <f>IF($C$20=0,0,C19/$C$20)</f>
        <v/>
      </c>
      <c r="F19" s="26">
        <f>IF($C$20=0,0,D19/$C$20)</f>
        <v/>
      </c>
      <c r="H19" s="25">
        <f>SUMPRODUCT((YEAR('MODELO PARA BI'!$H$1:$CA$1)=B19)*('MODELO PARA BI'!$H$1:$CA$1&lt;='VALOR POR PL'!$P$5)*'MODELO PARA BI'!$H$63:$CA$63)</f>
        <v/>
      </c>
      <c r="I19" s="25">
        <f>C19-H19</f>
        <v/>
      </c>
    </row>
    <row r="20" ht="22" customHeight="1">
      <c r="B20" s="30" t="inlineStr">
        <is>
          <t>TOTAL</t>
        </is>
      </c>
      <c r="C20" s="31">
        <f>SUM(C13:C19)</f>
        <v/>
      </c>
      <c r="D20" s="32" t="n"/>
      <c r="E20" s="33">
        <f>SUM(E13:E19)</f>
        <v/>
      </c>
      <c r="F20" s="32" t="n"/>
      <c r="H20" s="31">
        <f>SUM(H13:H19)</f>
        <v/>
      </c>
      <c r="I20" s="31">
        <f>SUM(I13:I19)</f>
        <v/>
      </c>
    </row>
    <row r="21">
      <c r="B21" s="34" t="inlineStr">
        <is>
          <t>Linha destacada = ano do retrato (RETRATO 2027!F2).  Realizado = até a data de corte; a realizar = previsto depois dela.</t>
        </is>
      </c>
    </row>
    <row r="24">
      <c r="B24" s="35">
        <f>"DESEMBOLSO EM "&amp;'RETRATO 2027'!$F$2&amp;" POR GRUPO"</f>
        <v/>
      </c>
    </row>
    <row r="25" ht="30" customHeight="1">
      <c r="B25" s="36" t="inlineStr">
        <is>
          <t>Grupo</t>
        </is>
      </c>
      <c r="D25" s="21" t="inlineStr">
        <is>
          <t>R$</t>
        </is>
      </c>
      <c r="E25" s="21" t="inlineStr">
        <is>
          <t>% do ano</t>
        </is>
      </c>
      <c r="F25" s="21" t="inlineStr">
        <is>
          <t>Avanço
financeiro</t>
        </is>
      </c>
    </row>
    <row r="26" ht="19" customHeight="1">
      <c r="B26" s="37" t="inlineStr">
        <is>
          <t>Indiretos (01 a 11)</t>
        </is>
      </c>
      <c r="C26" s="38" t="n"/>
      <c r="D26" s="25">
        <f>SUM('RETRATO 2027'!K5:K15)</f>
        <v/>
      </c>
      <c r="E26" s="39">
        <f>IF($D$32=0,0,D26/$D$32)</f>
        <v/>
      </c>
      <c r="F26" s="39">
        <f>IFERROR(SUMPRODUCT('RETRATO 2027'!L5:L15,'RETRATO 2027'!M5:M15)/SUM('RETRATO 2027'!M5:M15),0)</f>
        <v/>
      </c>
    </row>
    <row r="27" ht="19" customHeight="1">
      <c r="B27" s="40" t="inlineStr">
        <is>
          <t>Infraestrutura (12 a 16)</t>
        </is>
      </c>
      <c r="C27" s="38" t="n"/>
      <c r="D27" s="28">
        <f>SUM('RETRATO 2027'!K17:K21)</f>
        <v/>
      </c>
      <c r="E27" s="41">
        <f>IF($D$32=0,0,D27/$D$32)</f>
        <v/>
      </c>
      <c r="F27" s="41">
        <f>IFERROR(SUMPRODUCT('RETRATO 2027'!L17:L21,'RETRATO 2027'!M17:M21)/SUM('RETRATO 2027'!M17:M21),0)</f>
        <v/>
      </c>
    </row>
    <row r="28" ht="19" customHeight="1">
      <c r="B28" s="37" t="inlineStr">
        <is>
          <t>Estrutura (17)</t>
        </is>
      </c>
      <c r="C28" s="38" t="n"/>
      <c r="D28" s="25">
        <f>SUM('RETRATO 2027'!K23:K23)</f>
        <v/>
      </c>
      <c r="E28" s="39">
        <f>IF($D$32=0,0,D28/$D$32)</f>
        <v/>
      </c>
      <c r="F28" s="39">
        <f>IFERROR(SUMPRODUCT('RETRATO 2027'!L23:L23,'RETRATO 2027'!M23:M23)/SUM('RETRATO 2027'!M23:M23),0)</f>
        <v/>
      </c>
    </row>
    <row r="29" ht="19" customHeight="1">
      <c r="B29" s="40" t="inlineStr">
        <is>
          <t>Vedações, instalações e elevadores (18 a 24)</t>
        </is>
      </c>
      <c r="C29" s="38" t="n"/>
      <c r="D29" s="28">
        <f>SUM('RETRATO 2027'!K24:K30)</f>
        <v/>
      </c>
      <c r="E29" s="41">
        <f>IF($D$32=0,0,D29/$D$32)</f>
        <v/>
      </c>
      <c r="F29" s="41">
        <f>IFERROR(SUMPRODUCT('RETRATO 2027'!L24:L30,'RETRATO 2027'!M24:M30)/SUM('RETRATO 2027'!M24:M30),0)</f>
        <v/>
      </c>
    </row>
    <row r="30" ht="19" customHeight="1">
      <c r="B30" s="37" t="inlineStr">
        <is>
          <t>Acabamentos (25 a 37)</t>
        </is>
      </c>
      <c r="C30" s="38" t="n"/>
      <c r="D30" s="25">
        <f>SUM('RETRATO 2027'!K31:K43)</f>
        <v/>
      </c>
      <c r="E30" s="39">
        <f>IF($D$32=0,0,D30/$D$32)</f>
        <v/>
      </c>
      <c r="F30" s="39">
        <f>IFERROR(SUMPRODUCT('RETRATO 2027'!L31:L43,'RETRATO 2027'!M31:M43)/SUM('RETRATO 2027'!M31:M43),0)</f>
        <v/>
      </c>
    </row>
    <row r="31" ht="19" customHeight="1">
      <c r="B31" s="40" t="inlineStr">
        <is>
          <t>Taxa de administração</t>
        </is>
      </c>
      <c r="C31" s="38" t="n"/>
      <c r="D31" s="28">
        <f>SUM('RETRATO 2027'!K45:K45)</f>
        <v/>
      </c>
      <c r="E31" s="41">
        <f>IF($D$32=0,0,D31/$D$32)</f>
        <v/>
      </c>
      <c r="F31" s="41" t="n"/>
    </row>
    <row r="32" ht="22" customHeight="1">
      <c r="B32" s="42" t="inlineStr">
        <is>
          <t>TOTAL</t>
        </is>
      </c>
      <c r="D32" s="31">
        <f>SUM(D26:D31)</f>
        <v/>
      </c>
      <c r="E32" s="43">
        <f>SUM(E26:E31)</f>
        <v/>
      </c>
      <c r="F32" s="32" t="n"/>
    </row>
    <row r="33">
      <c r="B33" s="34" t="inlineStr">
        <is>
          <t>Avanço financeiro = acumulado até dezembro do ano ÷ projeção.</t>
        </is>
      </c>
      <c r="F33" s="34">
        <f>IF(ABS(D32-F6)&lt;1,"✓ confere com o cartão","⚠ diferente do cartão")</f>
        <v/>
      </c>
    </row>
    <row r="36">
      <c r="B36" s="35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2027'!$F$2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44" t="inlineStr">
        <is>
          <t>ORÇAMENTO SET/25 - BOTÂNICO</t>
        </is>
      </c>
      <c r="J3" s="3" t="inlineStr">
        <is>
          <t>ACOMPANHAMENTO IEC</t>
        </is>
      </c>
    </row>
    <row r="5">
      <c r="B5" s="45" t="inlineStr">
        <is>
          <t>INCC 10-25</t>
        </is>
      </c>
      <c r="C5" s="46" t="n">
        <v>1216.76</v>
      </c>
      <c r="D5" s="45" t="inlineStr">
        <is>
          <t>TOTAL</t>
        </is>
      </c>
      <c r="E5" s="47">
        <f>E50</f>
        <v/>
      </c>
      <c r="F5" s="48">
        <f>F50</f>
        <v/>
      </c>
      <c r="G5" s="48">
        <f>G50</f>
        <v/>
      </c>
      <c r="H5" s="45" t="inlineStr">
        <is>
          <t>INCC BASE DO ORÇAMENTO</t>
        </is>
      </c>
      <c r="J5" s="45" t="inlineStr">
        <is>
          <t>DATA DE CORTE -&gt;</t>
        </is>
      </c>
      <c r="K5" s="49" t="n">
        <v>46235</v>
      </c>
      <c r="O5" s="50" t="inlineStr">
        <is>
          <t>Corte (1º dia do mês)</t>
        </is>
      </c>
      <c r="P5" s="51">
        <f>DATE(YEAR(K5),MONTH(K5),1)</f>
        <v/>
      </c>
    </row>
    <row r="6">
      <c r="B6" s="45" t="inlineStr">
        <is>
          <t>ORÇ EM INCC</t>
        </is>
      </c>
      <c r="C6" s="52" t="n">
        <v>143557.19</v>
      </c>
      <c r="H6" s="46" t="n">
        <v>1216.706</v>
      </c>
      <c r="J6" s="45" t="inlineStr">
        <is>
          <t>INÍCIO DO FLUXO -&gt;</t>
        </is>
      </c>
      <c r="K6" s="49" t="n">
        <v>45627</v>
      </c>
      <c r="O6" s="50" t="inlineStr">
        <is>
          <t>Início (1º dia do mês)</t>
        </is>
      </c>
      <c r="P6" s="51">
        <f>DATE(YEAR(K6),MONTH(K6),1)</f>
        <v/>
      </c>
    </row>
    <row r="7">
      <c r="B7" s="45" t="inlineStr">
        <is>
          <t>ORÇ 10-25</t>
        </is>
      </c>
      <c r="C7" s="53">
        <f>C6*C5</f>
        <v/>
      </c>
      <c r="D7" s="45" t="inlineStr">
        <is>
          <t>TAXA DE ADMINISTRAÇÃO</t>
        </is>
      </c>
      <c r="E7" s="47">
        <f>IF(F49=0,0,F48/F49)</f>
        <v/>
      </c>
      <c r="F7" s="48">
        <f>F48</f>
        <v/>
      </c>
      <c r="G7" s="48">
        <f>G48</f>
        <v/>
      </c>
      <c r="J7" s="45" t="inlineStr">
        <is>
          <t>LIMITE DE AVANÇO FÍSICO P/ USAR PREVISION -&gt;</t>
        </is>
      </c>
      <c r="K7" s="54" t="n">
        <v>0.1</v>
      </c>
      <c r="O7" s="50" t="inlineStr">
        <is>
          <t>INCC no mês de corte</t>
        </is>
      </c>
      <c r="P7" s="55">
        <f>IFERROR(INDEX('"INCC-FGV"'!$B$2:$B$400,MATCH(P5,'"INCC-FGV"'!$A$2:$A$400,0)),"FALTA INCC")</f>
        <v/>
      </c>
    </row>
    <row r="8">
      <c r="D8" s="45" t="inlineStr">
        <is>
          <t>SUBTOTAL</t>
        </is>
      </c>
      <c r="E8" s="47">
        <f>IF(F50=0,0,F49/F50)</f>
        <v/>
      </c>
      <c r="F8" s="48">
        <f>F49</f>
        <v/>
      </c>
      <c r="G8" s="48">
        <f>G49</f>
        <v/>
      </c>
      <c r="O8" s="50" t="inlineStr">
        <is>
          <t>Último mês do horizonte</t>
        </is>
      </c>
      <c r="P8" s="51">
        <f>DATE(YEAR(P6),MONTH(P6)+71,1)</f>
        <v/>
      </c>
    </row>
    <row r="9">
      <c r="O9" s="50" t="inlineStr">
        <is>
          <t>Obra</t>
        </is>
      </c>
      <c r="P9" s="56" t="inlineStr">
        <is>
          <t>BOTÂNICO</t>
        </is>
      </c>
    </row>
    <row r="10" ht="45" customHeight="1">
      <c r="B10" s="57" t="inlineStr">
        <is>
          <t>CPU</t>
        </is>
      </c>
      <c r="C10" s="57" t="inlineStr">
        <is>
          <t>CÓDIGO</t>
        </is>
      </c>
      <c r="D10" s="57" t="inlineStr">
        <is>
          <t>DESCRIÇÃO / SERVIÇO</t>
        </is>
      </c>
      <c r="E10" s="57" t="inlineStr">
        <is>
          <t>PESO DO ORÇAMENTO</t>
        </is>
      </c>
      <c r="F10" s="57" t="inlineStr">
        <is>
          <t>VALOR EM R$
(orçamento base)</t>
        </is>
      </c>
      <c r="G10" s="57" t="inlineStr">
        <is>
          <t>VALOR EM INCC
(F ÷ INCC base)</t>
        </is>
      </c>
      <c r="H10" s="57" t="inlineStr">
        <is>
          <t>VALOR EM INCC</t>
        </is>
      </c>
      <c r="I10" s="57" t="inlineStr">
        <is>
          <t>TIPO</t>
        </is>
      </c>
      <c r="J10" s="57" t="inlineStr">
        <is>
          <t>PL</t>
        </is>
      </c>
      <c r="K10" s="57" t="inlineStr">
        <is>
          <t>ORÇAMENTO REAJUSTADO
(INCC do corte)</t>
        </is>
      </c>
      <c r="L10" s="57" t="inlineStr">
        <is>
          <t>PROJEÇÃO (R$)</t>
        </is>
      </c>
      <c r="M10" s="57" t="inlineStr">
        <is>
          <t>VARIAÇÃO</t>
        </is>
      </c>
      <c r="N10" s="57" t="inlineStr">
        <is>
          <t>CONFERÊNCIA</t>
        </is>
      </c>
      <c r="O10" s="57" t="inlineStr">
        <is>
          <t>FONTE DA CURVA</t>
        </is>
      </c>
      <c r="P10" s="57" t="inlineStr">
        <is>
          <t>AVANÇO FÍSICO
(Prevision, corte)</t>
        </is>
      </c>
    </row>
    <row r="11">
      <c r="B11" s="58" t="inlineStr">
        <is>
          <t>PL001.001</t>
        </is>
      </c>
      <c r="C11" s="58" t="inlineStr">
        <is>
          <t>01</t>
        </is>
      </c>
      <c r="D11" s="58" t="inlineStr">
        <is>
          <t>PROJETOS</t>
        </is>
      </c>
      <c r="E11" s="47">
        <f>IF($F$50=0,0,F11/$F$50)</f>
        <v/>
      </c>
      <c r="F11" s="52" t="n">
        <v>2400000</v>
      </c>
      <c r="G11" s="48">
        <f>IF($H$6=0,0,F11/$H$6)</f>
        <v/>
      </c>
      <c r="H11" s="48">
        <f>G11</f>
        <v/>
      </c>
      <c r="I11" s="58" t="inlineStr">
        <is>
          <t>INDIRETO</t>
        </is>
      </c>
      <c r="J11" s="58" t="inlineStr">
        <is>
          <t>PROJETOS</t>
        </is>
      </c>
      <c r="K11" s="48">
        <f>IF(ISNUMBER($P$7),G11*$P$7,0)</f>
        <v/>
      </c>
      <c r="L11" s="52" t="n">
        <v>2640655</v>
      </c>
      <c r="M11" s="48">
        <f>L11-K11</f>
        <v/>
      </c>
      <c r="N11" s="50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59">
        <f>'PROJETO'!$K$16</f>
        <v/>
      </c>
      <c r="P11" s="60">
        <f>'PROJETO'!$K$14</f>
        <v/>
      </c>
    </row>
    <row r="12">
      <c r="B12" s="58" t="inlineStr">
        <is>
          <t>PL350.001</t>
        </is>
      </c>
      <c r="C12" s="58" t="inlineStr">
        <is>
          <t>02</t>
        </is>
      </c>
      <c r="D12" s="58" t="inlineStr">
        <is>
          <t>SEGUROS</t>
        </is>
      </c>
      <c r="E12" s="47">
        <f>IF($F$50=0,0,F12/$F$50)</f>
        <v/>
      </c>
      <c r="F12" s="52" t="n">
        <v>126154.98</v>
      </c>
      <c r="G12" s="48">
        <f>IF($H$6=0,0,F12/$H$6)</f>
        <v/>
      </c>
      <c r="H12" s="48">
        <f>G12</f>
        <v/>
      </c>
      <c r="I12" s="58" t="inlineStr">
        <is>
          <t>INDIRETO</t>
        </is>
      </c>
      <c r="J12" s="58" t="inlineStr">
        <is>
          <t xml:space="preserve">SEGURO DE OBRA </t>
        </is>
      </c>
      <c r="K12" s="48">
        <f>IF(ISNUMBER($P$7),G12*$P$7,0)</f>
        <v/>
      </c>
      <c r="L12" s="52" t="n">
        <v>127911.99</v>
      </c>
      <c r="M12" s="48">
        <f>L12-K12</f>
        <v/>
      </c>
      <c r="N12" s="50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59">
        <f>'SEGUROS'!$K$16</f>
        <v/>
      </c>
      <c r="P12" s="60">
        <f>'SEGUROS'!$K$14</f>
        <v/>
      </c>
    </row>
    <row r="13">
      <c r="B13" s="58" t="inlineStr">
        <is>
          <t>PL001.016</t>
        </is>
      </c>
      <c r="C13" s="58" t="inlineStr">
        <is>
          <t>03</t>
        </is>
      </c>
      <c r="D13" s="58" t="inlineStr">
        <is>
          <t>TAXAS DIVERSAS</t>
        </is>
      </c>
      <c r="E13" s="47">
        <f>IF($F$50=0,0,F13/$F$50)</f>
        <v/>
      </c>
      <c r="F13" s="52" t="n">
        <v>150000</v>
      </c>
      <c r="G13" s="48">
        <f>IF($H$6=0,0,F13/$H$6)</f>
        <v/>
      </c>
      <c r="H13" s="48">
        <f>G13</f>
        <v/>
      </c>
      <c r="I13" s="58" t="inlineStr">
        <is>
          <t>INDIRETO</t>
        </is>
      </c>
      <c r="J13" s="58" t="inlineStr">
        <is>
          <t>TAXAS DIVERSAS</t>
        </is>
      </c>
      <c r="K13" s="48">
        <f>IF(ISNUMBER($P$7),G13*$P$7,0)</f>
        <v/>
      </c>
      <c r="L13" s="52" t="n">
        <v>158047.46</v>
      </c>
      <c r="M13" s="48">
        <f>L13-K13</f>
        <v/>
      </c>
      <c r="N13" s="50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59">
        <f>'TAX. DIVERSAS'!$K$16</f>
        <v/>
      </c>
      <c r="P13" s="60">
        <f>'TAX. DIVERSAS'!$K$14</f>
        <v/>
      </c>
    </row>
    <row r="14">
      <c r="B14" s="58" t="inlineStr">
        <is>
          <t>PL010.005</t>
        </is>
      </c>
      <c r="C14" s="58" t="inlineStr">
        <is>
          <t>04</t>
        </is>
      </c>
      <c r="D14" s="58" t="inlineStr">
        <is>
          <t>BARRACAO DE OBRA</t>
        </is>
      </c>
      <c r="E14" s="47">
        <f>IF($F$50=0,0,F14/$F$50)</f>
        <v/>
      </c>
      <c r="F14" s="52" t="n">
        <v>934513.13</v>
      </c>
      <c r="G14" s="48">
        <f>IF($H$6=0,0,F14/$H$6)</f>
        <v/>
      </c>
      <c r="H14" s="48">
        <f>G14</f>
        <v/>
      </c>
      <c r="I14" s="58" t="inlineStr">
        <is>
          <t>INDIRETO</t>
        </is>
      </c>
      <c r="J14" s="58" t="inlineStr">
        <is>
          <t>BARRACAO DE OBRA</t>
        </is>
      </c>
      <c r="K14" s="48">
        <f>IF(ISNUMBER($P$7),G14*$P$7,0)</f>
        <v/>
      </c>
      <c r="L14" s="52" t="n">
        <v>1249911.07</v>
      </c>
      <c r="M14" s="48">
        <f>L14-K14</f>
        <v/>
      </c>
      <c r="N14" s="50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59">
        <f>'BARRACÃO DE OBRA'!$K$16</f>
        <v/>
      </c>
      <c r="P14" s="60">
        <f>'BARRACÃO DE OBRA'!$K$14</f>
        <v/>
      </c>
    </row>
    <row r="15">
      <c r="B15" s="58" t="inlineStr">
        <is>
          <t>PL020.004</t>
        </is>
      </c>
      <c r="C15" s="58" t="inlineStr">
        <is>
          <t>05</t>
        </is>
      </c>
      <c r="D15" s="58" t="inlineStr">
        <is>
          <t>LIGAÇÕES PROVISÓRIAS AGUA, ENERGIA,TELEFONIA, ESGOTO</t>
        </is>
      </c>
      <c r="E15" s="47">
        <f>IF($F$50=0,0,F15/$F$50)</f>
        <v/>
      </c>
      <c r="F15" s="52" t="n">
        <v>50000</v>
      </c>
      <c r="G15" s="48">
        <f>IF($H$6=0,0,F15/$H$6)</f>
        <v/>
      </c>
      <c r="H15" s="48">
        <f>G15</f>
        <v/>
      </c>
      <c r="I15" s="58" t="inlineStr">
        <is>
          <t>INDIRETO</t>
        </is>
      </c>
      <c r="J15" s="58" t="inlineStr">
        <is>
          <t>LIGAÇÕES PROVISÓRIAS AGUA, ESGOTO, ENERGIA,TELEFONE, INTERNET</t>
        </is>
      </c>
      <c r="K15" s="48">
        <f>IF(ISNUMBER($P$7),G15*$P$7,0)</f>
        <v/>
      </c>
      <c r="L15" s="52" t="n">
        <v>85665.05</v>
      </c>
      <c r="M15" s="48">
        <f>L15-K15</f>
        <v/>
      </c>
      <c r="N15" s="50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59">
        <f>'LIG. PROVISÓRIAS'!$K$16</f>
        <v/>
      </c>
      <c r="P15" s="60">
        <f>'LIG. PROVISÓRIAS'!$K$14</f>
        <v/>
      </c>
    </row>
    <row r="16">
      <c r="B16" s="58" t="inlineStr">
        <is>
          <t>PL020.005</t>
        </is>
      </c>
      <c r="C16" s="58" t="inlineStr">
        <is>
          <t>06</t>
        </is>
      </c>
      <c r="D16" s="58" t="inlineStr">
        <is>
          <t>CONSUMO DE ÁGUA, ENERGIA, ETC.</t>
        </is>
      </c>
      <c r="E16" s="47">
        <f>IF($F$50=0,0,F16/$F$50)</f>
        <v/>
      </c>
      <c r="F16" s="52" t="n">
        <v>521400</v>
      </c>
      <c r="G16" s="48">
        <f>IF($H$6=0,0,F16/$H$6)</f>
        <v/>
      </c>
      <c r="H16" s="48">
        <f>G16</f>
        <v/>
      </c>
      <c r="I16" s="58" t="inlineStr">
        <is>
          <t>INDIRETO</t>
        </is>
      </c>
      <c r="J16" s="58" t="inlineStr">
        <is>
          <t>CONSUMO DE ÁGUA, ENERGIA, TELEFONE, INTERNET</t>
        </is>
      </c>
      <c r="K16" s="48">
        <f>IF(ISNUMBER($P$7),G16*$P$7,0)</f>
        <v/>
      </c>
      <c r="L16" s="52" t="n">
        <v>544229.22</v>
      </c>
      <c r="M16" s="48">
        <f>L16-K16</f>
        <v/>
      </c>
      <c r="N16" s="50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59">
        <f>'CONSUMOS'!$K$16</f>
        <v/>
      </c>
      <c r="P16" s="60">
        <f>'CONSUMOS'!$K$14</f>
        <v/>
      </c>
    </row>
    <row r="17">
      <c r="B17" s="58" t="inlineStr">
        <is>
          <t>PL310.007</t>
        </is>
      </c>
      <c r="C17" s="58" t="inlineStr">
        <is>
          <t>07</t>
        </is>
      </c>
      <c r="D17" s="58" t="inlineStr">
        <is>
          <t>DIVERSOS</t>
        </is>
      </c>
      <c r="E17" s="47">
        <f>IF($F$50=0,0,F17/$F$50)</f>
        <v/>
      </c>
      <c r="F17" s="52" t="n">
        <v>158400</v>
      </c>
      <c r="G17" s="48">
        <f>IF($H$6=0,0,F17/$H$6)</f>
        <v/>
      </c>
      <c r="H17" s="48">
        <f>G17</f>
        <v/>
      </c>
      <c r="I17" s="58" t="inlineStr">
        <is>
          <t>INDIRETO</t>
        </is>
      </c>
      <c r="J17" s="58" t="inlineStr">
        <is>
          <t>DIVERSOS</t>
        </is>
      </c>
      <c r="K17" s="48">
        <f>IF(ISNUMBER($P$7),G17*$P$7,0)</f>
        <v/>
      </c>
      <c r="L17" s="52" t="n">
        <v>194480.67</v>
      </c>
      <c r="M17" s="48">
        <f>L17-K17</f>
        <v/>
      </c>
      <c r="N17" s="50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59">
        <f>'DIVERSOS'!$K$16</f>
        <v/>
      </c>
      <c r="P17" s="60">
        <f>'DIVERSOS'!$K$14</f>
        <v/>
      </c>
    </row>
    <row r="18">
      <c r="B18" s="58" t="inlineStr">
        <is>
          <t>PL570.001</t>
        </is>
      </c>
      <c r="C18" s="58" t="inlineStr">
        <is>
          <t>08</t>
        </is>
      </c>
      <c r="D18" s="58" t="inlineStr">
        <is>
          <t>TRANSPORTES</t>
        </is>
      </c>
      <c r="E18" s="47">
        <f>IF($F$50=0,0,F18/$F$50)</f>
        <v/>
      </c>
      <c r="F18" s="52" t="n">
        <v>779592</v>
      </c>
      <c r="G18" s="48">
        <f>IF($H$6=0,0,F18/$H$6)</f>
        <v/>
      </c>
      <c r="H18" s="48">
        <f>G18</f>
        <v/>
      </c>
      <c r="I18" s="58" t="inlineStr">
        <is>
          <t>INDIRETO</t>
        </is>
      </c>
      <c r="J18" s="58" t="inlineStr">
        <is>
          <t>FRETES E TRANSPORTES</t>
        </is>
      </c>
      <c r="K18" s="48">
        <f>IF(ISNUMBER($P$7),G18*$P$7,0)</f>
        <v/>
      </c>
      <c r="L18" s="52" t="n">
        <v>817599.4300000001</v>
      </c>
      <c r="M18" s="48">
        <f>L18-K18</f>
        <v/>
      </c>
      <c r="N18" s="50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59">
        <f>'TRANSPORTES'!$K$16</f>
        <v/>
      </c>
      <c r="P18" s="60">
        <f>'TRANSPORTES'!$K$14</f>
        <v/>
      </c>
    </row>
    <row r="19">
      <c r="B19" s="58" t="inlineStr">
        <is>
          <t>PL001.051</t>
        </is>
      </c>
      <c r="C19" s="58" t="inlineStr">
        <is>
          <t>09</t>
        </is>
      </c>
      <c r="D19" s="58" t="inlineStr">
        <is>
          <t>CONSULTORIAS (OBRAS)</t>
        </is>
      </c>
      <c r="E19" s="47">
        <f>IF($F$50=0,0,F19/$F$50)</f>
        <v/>
      </c>
      <c r="F19" s="52" t="n">
        <v>1322660.98</v>
      </c>
      <c r="G19" s="48">
        <f>IF($H$6=0,0,F19/$H$6)</f>
        <v/>
      </c>
      <c r="H19" s="48">
        <f>G19</f>
        <v/>
      </c>
      <c r="I19" s="58" t="inlineStr">
        <is>
          <t>INDIRETO</t>
        </is>
      </c>
      <c r="J19" s="58" t="inlineStr">
        <is>
          <t>CONSULTORIAS (OBRAS)</t>
        </is>
      </c>
      <c r="K19" s="48">
        <f>IF(ISNUMBER($P$7),G19*$P$7,0)</f>
        <v/>
      </c>
      <c r="L19" s="52" t="n">
        <v>1371532.11</v>
      </c>
      <c r="M19" s="48">
        <f>L19-K19</f>
        <v/>
      </c>
      <c r="N19" s="50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59">
        <f>'CONSULTORIAS'!$K$16</f>
        <v/>
      </c>
      <c r="P19" s="60">
        <f>'CONSULTORIAS'!$K$14</f>
        <v/>
      </c>
    </row>
    <row r="20">
      <c r="B20" s="58" t="inlineStr">
        <is>
          <t>PL700.001</t>
        </is>
      </c>
      <c r="C20" s="58" t="inlineStr">
        <is>
          <t>10</t>
        </is>
      </c>
      <c r="D20" s="58" t="inlineStr">
        <is>
          <t>MÃO DE OBRA PRÓPRIA</t>
        </is>
      </c>
      <c r="E20" s="47">
        <f>IF($F$50=0,0,F20/$F$50)</f>
        <v/>
      </c>
      <c r="F20" s="52" t="n">
        <v>20188024.55</v>
      </c>
      <c r="G20" s="48">
        <f>IF($H$6=0,0,F20/$H$6)</f>
        <v/>
      </c>
      <c r="H20" s="48">
        <f>G20</f>
        <v/>
      </c>
      <c r="I20" s="58" t="inlineStr">
        <is>
          <t>INDIRETO</t>
        </is>
      </c>
      <c r="J20" s="58" t="inlineStr">
        <is>
          <t>MÃO DE OBRA PRÓPRIA</t>
        </is>
      </c>
      <c r="K20" s="48">
        <f>IF(ISNUMBER($P$7),G20*$P$7,0)</f>
        <v/>
      </c>
      <c r="L20" s="52" t="n">
        <v>21271106.08</v>
      </c>
      <c r="M20" s="48">
        <f>L20-K20</f>
        <v/>
      </c>
      <c r="N20" s="50">
        <f>IF(D20="","",IF('MDO'!$C$78&gt;L20+1,"⚠ Incorrido acima da projeção",IF(AND('MDO'!$K$18&gt;1,'MDO'!$K$17=0),"⚠ Saldo sem curva (preencha a coluna H da aba)",IF(ABS('MDO'!$D$80)&gt;1,"⚠ Verificar","OK"))))</f>
        <v/>
      </c>
      <c r="O20" s="59">
        <f>'MDO'!$K$16</f>
        <v/>
      </c>
      <c r="P20" s="60">
        <f>'MDO'!$K$14</f>
        <v/>
      </c>
    </row>
    <row r="21">
      <c r="B21" s="58" t="inlineStr">
        <is>
          <t>PL530.001</t>
        </is>
      </c>
      <c r="C21" s="58" t="inlineStr">
        <is>
          <t>11</t>
        </is>
      </c>
      <c r="D21" s="58" t="inlineStr">
        <is>
          <t>EQUIPAMENTOS E FERRAMENTAS</t>
        </is>
      </c>
      <c r="E21" s="47">
        <f>IF($F$50=0,0,F21/$F$50)</f>
        <v/>
      </c>
      <c r="F21" s="52" t="n">
        <v>6467911.66</v>
      </c>
      <c r="G21" s="48">
        <f>IF($H$6=0,0,F21/$H$6)</f>
        <v/>
      </c>
      <c r="H21" s="48">
        <f>G21</f>
        <v/>
      </c>
      <c r="I21" s="58" t="inlineStr">
        <is>
          <t>INDIRETO</t>
        </is>
      </c>
      <c r="J21" s="58" t="inlineStr">
        <is>
          <t>EQUIPAMENTOS E FERRAMENTAS</t>
        </is>
      </c>
      <c r="K21" s="48">
        <f>IF(ISNUMBER($P$7),G21*$P$7,0)</f>
        <v/>
      </c>
      <c r="L21" s="52" t="n">
        <v>6774432.94</v>
      </c>
      <c r="M21" s="48">
        <f>L21-K21</f>
        <v/>
      </c>
      <c r="N21" s="50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59">
        <f>'EQUIP E FER'!$K$16</f>
        <v/>
      </c>
      <c r="P21" s="60">
        <f>'EQUIP E FER'!$K$14</f>
        <v/>
      </c>
    </row>
    <row r="22">
      <c r="B22" s="58" t="inlineStr">
        <is>
          <t>PL010.022</t>
        </is>
      </c>
      <c r="C22" s="58" t="inlineStr">
        <is>
          <t>12</t>
        </is>
      </c>
      <c r="D22" s="58" t="inlineStr">
        <is>
          <t>SERVIÇOS INICIAIS</t>
        </is>
      </c>
      <c r="E22" s="47">
        <f>IF($F$50=0,0,F22/$F$50)</f>
        <v/>
      </c>
      <c r="F22" s="52" t="n">
        <v>175350.93</v>
      </c>
      <c r="G22" s="48">
        <f>IF($H$6=0,0,F22/$H$6)</f>
        <v/>
      </c>
      <c r="H22" s="48">
        <f>G22</f>
        <v/>
      </c>
      <c r="I22" s="58" t="inlineStr">
        <is>
          <t>DIRETO</t>
        </is>
      </c>
      <c r="J22" s="58" t="inlineStr">
        <is>
          <t>SERVIÇOS INICIAIS</t>
        </is>
      </c>
      <c r="K22" s="48">
        <f>IF(ISNUMBER($P$7),G22*$P$7,0)</f>
        <v/>
      </c>
      <c r="L22" s="52" t="n">
        <v>176378.52</v>
      </c>
      <c r="M22" s="48">
        <f>L22-K22</f>
        <v/>
      </c>
      <c r="N22" s="50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59">
        <f>'SERV. INICIAIS'!$K$16</f>
        <v/>
      </c>
      <c r="P22" s="60">
        <f>'SERV. INICIAIS'!$K$14</f>
        <v/>
      </c>
    </row>
    <row r="23">
      <c r="B23" s="58" t="inlineStr">
        <is>
          <t>PL001.023</t>
        </is>
      </c>
      <c r="C23" s="58" t="inlineStr">
        <is>
          <t>13</t>
        </is>
      </c>
      <c r="D23" s="58" t="inlineStr">
        <is>
          <t>CONTENÇÃO</t>
        </is>
      </c>
      <c r="E23" s="47">
        <f>IF($F$50=0,0,F23/$F$50)</f>
        <v/>
      </c>
      <c r="F23" s="52" t="n">
        <v>1644553.52</v>
      </c>
      <c r="G23" s="48">
        <f>IF($H$6=0,0,F23/$H$6)</f>
        <v/>
      </c>
      <c r="H23" s="48">
        <f>G23</f>
        <v/>
      </c>
      <c r="I23" s="58" t="inlineStr">
        <is>
          <t>DIRETO</t>
        </is>
      </c>
      <c r="J23" s="58" t="inlineStr">
        <is>
          <t xml:space="preserve">CONTENÇÕES </t>
        </is>
      </c>
      <c r="K23" s="48">
        <f>IF(ISNUMBER($P$7),G23*$P$7,0)</f>
        <v/>
      </c>
      <c r="L23" s="52" t="n">
        <v>1475989.69</v>
      </c>
      <c r="M23" s="48">
        <f>L23-K23</f>
        <v/>
      </c>
      <c r="N23" s="50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59">
        <f>'CONTENÇÃO'!$K$16</f>
        <v/>
      </c>
      <c r="P23" s="60">
        <f>'CONTENÇÃO'!$K$14</f>
        <v/>
      </c>
    </row>
    <row r="24">
      <c r="B24" s="58" t="inlineStr">
        <is>
          <t>PL040.001</t>
        </is>
      </c>
      <c r="C24" s="58" t="inlineStr">
        <is>
          <t>14</t>
        </is>
      </c>
      <c r="D24" s="58" t="inlineStr">
        <is>
          <t>TERRAPLENAGEM</t>
        </is>
      </c>
      <c r="E24" s="47">
        <f>IF($F$50=0,0,F24/$F$50)</f>
        <v/>
      </c>
      <c r="F24" s="52" t="n">
        <v>1259784.46</v>
      </c>
      <c r="G24" s="48">
        <f>IF($H$6=0,0,F24/$H$6)</f>
        <v/>
      </c>
      <c r="H24" s="48">
        <f>G24</f>
        <v/>
      </c>
      <c r="I24" s="58" t="inlineStr">
        <is>
          <t>DIRETO</t>
        </is>
      </c>
      <c r="J24" s="58" t="inlineStr">
        <is>
          <t>TERRAPLENAGEM</t>
        </is>
      </c>
      <c r="K24" s="48">
        <f>IF(ISNUMBER($P$7),G24*$P$7,0)</f>
        <v/>
      </c>
      <c r="L24" s="52" t="n">
        <v>1293873.46</v>
      </c>
      <c r="M24" s="48">
        <f>L24-K24</f>
        <v/>
      </c>
      <c r="N24" s="50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59">
        <f>'TERRAPLENAGEM'!$K$16</f>
        <v/>
      </c>
      <c r="P24" s="60">
        <f>'TERRAPLENAGEM'!$K$14</f>
        <v/>
      </c>
    </row>
    <row r="25">
      <c r="B25" s="58" t="inlineStr">
        <is>
          <t>PL050.004</t>
        </is>
      </c>
      <c r="C25" s="58" t="inlineStr">
        <is>
          <t>15</t>
        </is>
      </c>
      <c r="D25" s="58" t="inlineStr">
        <is>
          <t>FUNDAÇÃO PROFUNDA</t>
        </is>
      </c>
      <c r="E25" s="47">
        <f>IF($F$50=0,0,F25/$F$50)</f>
        <v/>
      </c>
      <c r="F25" s="52" t="n">
        <v>6226579.22</v>
      </c>
      <c r="G25" s="48">
        <f>IF($H$6=0,0,F25/$H$6)</f>
        <v/>
      </c>
      <c r="H25" s="48">
        <f>G25</f>
        <v/>
      </c>
      <c r="I25" s="58" t="inlineStr">
        <is>
          <t>DIRETO</t>
        </is>
      </c>
      <c r="J25" s="58" t="inlineStr">
        <is>
          <t>FUNDAÇÃO PROFUNDA</t>
        </is>
      </c>
      <c r="K25" s="48">
        <f>IF(ISNUMBER($P$7),G25*$P$7,0)</f>
        <v/>
      </c>
      <c r="L25" s="52" t="n">
        <v>7012914.12</v>
      </c>
      <c r="M25" s="48">
        <f>L25-K25</f>
        <v/>
      </c>
      <c r="N25" s="50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59">
        <f>'FUND. PROF'!$K$16</f>
        <v/>
      </c>
      <c r="P25" s="60">
        <f>'FUND. PROF'!$K$14</f>
        <v/>
      </c>
    </row>
    <row r="26">
      <c r="B26" s="58" t="inlineStr">
        <is>
          <t>PL060.004</t>
        </is>
      </c>
      <c r="C26" s="58" t="inlineStr">
        <is>
          <t>16</t>
        </is>
      </c>
      <c r="D26" s="58" t="inlineStr">
        <is>
          <t>FUNDAÇÃO SUPERFICIAL</t>
        </is>
      </c>
      <c r="E26" s="47">
        <f>IF($F$50=0,0,F26/$F$50)</f>
        <v/>
      </c>
      <c r="F26" s="52" t="n">
        <v>4057797.91</v>
      </c>
      <c r="G26" s="48">
        <f>IF($H$6=0,0,F26/$H$6)</f>
        <v/>
      </c>
      <c r="H26" s="48">
        <f>G26</f>
        <v/>
      </c>
      <c r="I26" s="58" t="inlineStr">
        <is>
          <t>DIRETO</t>
        </is>
      </c>
      <c r="J26" s="58" t="inlineStr">
        <is>
          <t>FUNDAÇÃO SUPERFICIAL</t>
        </is>
      </c>
      <c r="K26" s="48">
        <f>IF(ISNUMBER($P$7),G26*$P$7,0)</f>
        <v/>
      </c>
      <c r="L26" s="52" t="n">
        <v>4346500.29</v>
      </c>
      <c r="M26" s="48">
        <f>L26-K26</f>
        <v/>
      </c>
      <c r="N26" s="50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59">
        <f>'FUND. SUP'!$K$16</f>
        <v/>
      </c>
      <c r="P26" s="60">
        <f>'FUND. SUP'!$K$14</f>
        <v/>
      </c>
    </row>
    <row r="27">
      <c r="B27" s="58" t="inlineStr">
        <is>
          <t>PL100.011</t>
        </is>
      </c>
      <c r="C27" s="58" t="inlineStr">
        <is>
          <t>17</t>
        </is>
      </c>
      <c r="D27" s="58" t="inlineStr">
        <is>
          <t>ESTRUTURA EM CONCRETO ARMADO</t>
        </is>
      </c>
      <c r="E27" s="47">
        <f>IF($F$50=0,0,F27/$F$50)</f>
        <v/>
      </c>
      <c r="F27" s="52" t="n">
        <v>25651081.59</v>
      </c>
      <c r="G27" s="48">
        <f>IF($H$6=0,0,F27/$H$6)</f>
        <v/>
      </c>
      <c r="H27" s="48">
        <f>G27</f>
        <v/>
      </c>
      <c r="I27" s="58" t="inlineStr">
        <is>
          <t>DIRETO</t>
        </is>
      </c>
      <c r="J27" s="58" t="inlineStr">
        <is>
          <t>ESTRUTURA EM CONCRETO ARMADO</t>
        </is>
      </c>
      <c r="K27" s="48">
        <f>IF(ISNUMBER($P$7),G27*$P$7,0)</f>
        <v/>
      </c>
      <c r="L27" s="52" t="n">
        <v>26850931.32</v>
      </c>
      <c r="M27" s="48">
        <f>L27-K27</f>
        <v/>
      </c>
      <c r="N27" s="50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59">
        <f>'ESTRUTURA'!$K$16</f>
        <v/>
      </c>
      <c r="P27" s="60">
        <f>'ESTRUTURA'!$K$14</f>
        <v/>
      </c>
    </row>
    <row r="28">
      <c r="B28" s="58" t="inlineStr">
        <is>
          <t>PL120.001</t>
        </is>
      </c>
      <c r="C28" s="58" t="inlineStr">
        <is>
          <t>18</t>
        </is>
      </c>
      <c r="D28" s="58" t="inlineStr">
        <is>
          <t>ALVENARIA</t>
        </is>
      </c>
      <c r="E28" s="47">
        <f>IF($F$50=0,0,F28/$F$50)</f>
        <v/>
      </c>
      <c r="F28" s="52" t="n">
        <v>5927475.67</v>
      </c>
      <c r="G28" s="48">
        <f>IF($H$6=0,0,F28/$H$6)</f>
        <v/>
      </c>
      <c r="H28" s="48">
        <f>G28</f>
        <v/>
      </c>
      <c r="I28" s="58" t="inlineStr">
        <is>
          <t>DIRETO</t>
        </is>
      </c>
      <c r="J28" s="58" t="inlineStr">
        <is>
          <t>ALVENARIA</t>
        </is>
      </c>
      <c r="K28" s="48">
        <f>IF(ISNUMBER($P$7),G28*$P$7,0)</f>
        <v/>
      </c>
      <c r="L28" s="52" t="n">
        <v>6245482.98</v>
      </c>
      <c r="M28" s="48">
        <f>L28-K28</f>
        <v/>
      </c>
      <c r="N28" s="50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59">
        <f>'ALVENARIA'!$K$16</f>
        <v/>
      </c>
      <c r="P28" s="60">
        <f>'ALVENARIA'!$K$14</f>
        <v/>
      </c>
    </row>
    <row r="29">
      <c r="B29" s="58" t="inlineStr">
        <is>
          <t>PL140.004</t>
        </is>
      </c>
      <c r="C29" s="58" t="inlineStr">
        <is>
          <t>19</t>
        </is>
      </c>
      <c r="D29" s="58" t="inlineStr">
        <is>
          <t>IMPERMEABILIZAÇÃO</t>
        </is>
      </c>
      <c r="E29" s="47">
        <f>IF($F$50=0,0,F29/$F$50)</f>
        <v/>
      </c>
      <c r="F29" s="52" t="n">
        <v>3928343.29</v>
      </c>
      <c r="G29" s="48">
        <f>IF($H$6=0,0,F29/$H$6)</f>
        <v/>
      </c>
      <c r="H29" s="48">
        <f>G29</f>
        <v/>
      </c>
      <c r="I29" s="58" t="inlineStr">
        <is>
          <t>DIRETO</t>
        </is>
      </c>
      <c r="J29" s="58" t="inlineStr">
        <is>
          <t>IMPERMEABILIZAÇÃO</t>
        </is>
      </c>
      <c r="K29" s="48">
        <f>IF(ISNUMBER($P$7),G29*$P$7,0)</f>
        <v/>
      </c>
      <c r="L29" s="52" t="n">
        <v>4139097.74</v>
      </c>
      <c r="M29" s="48">
        <f>L29-K29</f>
        <v/>
      </c>
      <c r="N29" s="50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59">
        <f>'IMPERMEABILIZAÇÃO'!$K$16</f>
        <v/>
      </c>
      <c r="P29" s="60">
        <f>'IMPERMEABILIZAÇÃO'!$K$14</f>
        <v/>
      </c>
    </row>
    <row r="30">
      <c r="B30" s="58" t="inlineStr">
        <is>
          <t>PL110.018</t>
        </is>
      </c>
      <c r="C30" s="58" t="inlineStr">
        <is>
          <t>20</t>
        </is>
      </c>
      <c r="D30" s="58" t="inlineStr">
        <is>
          <t>INSTALAÇÕES ELÉTRICAS</t>
        </is>
      </c>
      <c r="E30" s="47">
        <f>IF($F$50=0,0,F30/$F$50)</f>
        <v/>
      </c>
      <c r="F30" s="52" t="n">
        <v>11262626.67</v>
      </c>
      <c r="G30" s="48">
        <f>IF($H$6=0,0,F30/$H$6)</f>
        <v/>
      </c>
      <c r="H30" s="48">
        <f>G30</f>
        <v/>
      </c>
      <c r="I30" s="58" t="inlineStr">
        <is>
          <t>DIRETO</t>
        </is>
      </c>
      <c r="J30" s="58" t="inlineStr">
        <is>
          <t xml:space="preserve">INSTALAÇÕES ELÉTRICAS </t>
        </is>
      </c>
      <c r="K30" s="48">
        <f>IF(ISNUMBER($P$7),G30*$P$7,0)</f>
        <v/>
      </c>
      <c r="L30" s="52" t="n">
        <v>11595096.01</v>
      </c>
      <c r="M30" s="48">
        <f>L30-K30</f>
        <v/>
      </c>
      <c r="N30" s="50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59">
        <f>'INST. ELÉTRICA'!$K$16</f>
        <v/>
      </c>
      <c r="P30" s="60">
        <f>'INST. ELÉTRICA'!$K$14</f>
        <v/>
      </c>
    </row>
    <row r="31">
      <c r="B31" s="58" t="inlineStr">
        <is>
          <t>PL110.007</t>
        </is>
      </c>
      <c r="C31" s="58" t="inlineStr">
        <is>
          <t>21</t>
        </is>
      </c>
      <c r="D31" s="58" t="inlineStr">
        <is>
          <t>INSTALAÇÕES HIDROSANITÁRIAS</t>
        </is>
      </c>
      <c r="E31" s="47">
        <f>IF($F$50=0,0,F31/$F$50)</f>
        <v/>
      </c>
      <c r="F31" s="52" t="n">
        <v>7374040</v>
      </c>
      <c r="G31" s="48">
        <f>IF($H$6=0,0,F31/$H$6)</f>
        <v/>
      </c>
      <c r="H31" s="48">
        <f>G31</f>
        <v/>
      </c>
      <c r="I31" s="58" t="inlineStr">
        <is>
          <t>DIRETO</t>
        </is>
      </c>
      <c r="J31" s="58" t="inlineStr">
        <is>
          <t>INSTALAÇÕES HIDROSANITÁRIAS</t>
        </is>
      </c>
      <c r="K31" s="48">
        <f>IF(ISNUMBER($P$7),G31*$P$7,0)</f>
        <v/>
      </c>
      <c r="L31" s="52" t="n">
        <v>7769655.06</v>
      </c>
      <c r="M31" s="48">
        <f>L31-K31</f>
        <v/>
      </c>
      <c r="N31" s="50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59">
        <f>'INST. HIDRO'!$K$16</f>
        <v/>
      </c>
      <c r="P31" s="60">
        <f>'INST. HIDRO'!$K$14</f>
        <v/>
      </c>
    </row>
    <row r="32">
      <c r="B32" s="58" t="inlineStr">
        <is>
          <t>PL110.017</t>
        </is>
      </c>
      <c r="C32" s="58" t="inlineStr">
        <is>
          <t>22</t>
        </is>
      </c>
      <c r="D32" s="58" t="inlineStr">
        <is>
          <t>INSTALAÇÕES COMBATE INCÊNDIO</t>
        </is>
      </c>
      <c r="E32" s="47">
        <f>IF($F$50=0,0,F32/$F$50)</f>
        <v/>
      </c>
      <c r="F32" s="52" t="n">
        <v>781560</v>
      </c>
      <c r="G32" s="48">
        <f>IF($H$6=0,0,F32/$H$6)</f>
        <v/>
      </c>
      <c r="H32" s="48">
        <f>G32</f>
        <v/>
      </c>
      <c r="I32" s="58" t="inlineStr">
        <is>
          <t>DIRETO</t>
        </is>
      </c>
      <c r="J32" s="58" t="inlineStr">
        <is>
          <t>INSTALAÇÕES COMBATE INCÊNDIO</t>
        </is>
      </c>
      <c r="K32" s="48">
        <f>IF(ISNUMBER($P$7),G32*$P$7,0)</f>
        <v/>
      </c>
      <c r="L32" s="52" t="n">
        <v>823490.46</v>
      </c>
      <c r="M32" s="48">
        <f>L32-K32</f>
        <v/>
      </c>
      <c r="N32" s="50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59">
        <f>'INST. INC'!$K$16</f>
        <v/>
      </c>
      <c r="P32" s="60">
        <f>'INST. INC'!$K$14</f>
        <v/>
      </c>
    </row>
    <row r="33">
      <c r="B33" s="58" t="inlineStr">
        <is>
          <t>PL110.027</t>
        </is>
      </c>
      <c r="C33" s="58" t="inlineStr">
        <is>
          <t>23</t>
        </is>
      </c>
      <c r="D33" s="58" t="inlineStr">
        <is>
          <t>INSTALAÇÕES ESPECIAIS</t>
        </is>
      </c>
      <c r="E33" s="47">
        <f>IF($F$50=0,0,F33/$F$50)</f>
        <v/>
      </c>
      <c r="F33" s="52" t="n">
        <v>2684762.92</v>
      </c>
      <c r="G33" s="48">
        <f>IF($H$6=0,0,F33/$H$6)</f>
        <v/>
      </c>
      <c r="H33" s="48">
        <f>G33</f>
        <v/>
      </c>
      <c r="I33" s="58" t="inlineStr">
        <is>
          <t>DIRETO</t>
        </is>
      </c>
      <c r="J33" s="58" t="inlineStr">
        <is>
          <t>INSTALAÇÕES ESPECIAIS</t>
        </is>
      </c>
      <c r="K33" s="48">
        <f>IF(ISNUMBER($P$7),G33*$P$7,0)</f>
        <v/>
      </c>
      <c r="L33" s="52" t="n">
        <v>2828799.66</v>
      </c>
      <c r="M33" s="48">
        <f>L33-K33</f>
        <v/>
      </c>
      <c r="N33" s="50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59">
        <f>'INST. ESP'!$K$16</f>
        <v/>
      </c>
      <c r="P33" s="60">
        <f>'INST. ESP'!$K$14</f>
        <v/>
      </c>
    </row>
    <row r="34">
      <c r="B34" s="58" t="inlineStr">
        <is>
          <t>PL220.002</t>
        </is>
      </c>
      <c r="C34" s="58" t="inlineStr">
        <is>
          <t>24</t>
        </is>
      </c>
      <c r="D34" s="58" t="inlineStr">
        <is>
          <t>ELEVADORES</t>
        </is>
      </c>
      <c r="E34" s="47">
        <f>IF($F$50=0,0,F34/$F$50)</f>
        <v/>
      </c>
      <c r="F34" s="52" t="n">
        <v>3236182.09</v>
      </c>
      <c r="G34" s="48">
        <f>IF($H$6=0,0,F34/$H$6)</f>
        <v/>
      </c>
      <c r="H34" s="48">
        <f>G34</f>
        <v/>
      </c>
      <c r="I34" s="58" t="inlineStr">
        <is>
          <t>DIRETO</t>
        </is>
      </c>
      <c r="J34" s="58" t="inlineStr">
        <is>
          <t xml:space="preserve">ELEVADORES </t>
        </is>
      </c>
      <c r="K34" s="48">
        <f>IF(ISNUMBER($P$7),G34*$P$7,0)</f>
        <v/>
      </c>
      <c r="L34" s="52" t="n">
        <v>3409802.3</v>
      </c>
      <c r="M34" s="48">
        <f>L34-K34</f>
        <v/>
      </c>
      <c r="N34" s="50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59">
        <f>'ELEVADORES '!$K$16</f>
        <v/>
      </c>
      <c r="P34" s="60">
        <f>'ELEVADORES '!$K$14</f>
        <v/>
      </c>
    </row>
    <row r="35">
      <c r="B35" s="58" t="inlineStr">
        <is>
          <t>PL250.001</t>
        </is>
      </c>
      <c r="C35" s="58" t="inlineStr">
        <is>
          <t>25</t>
        </is>
      </c>
      <c r="D35" s="58" t="inlineStr">
        <is>
          <t>ESQUADRIAS</t>
        </is>
      </c>
      <c r="E35" s="47">
        <f>IF($F$50=0,0,F35/$F$50)</f>
        <v/>
      </c>
      <c r="F35" s="52" t="n">
        <v>11181479.74</v>
      </c>
      <c r="G35" s="48">
        <f>IF($H$6=0,0,F35/$H$6)</f>
        <v/>
      </c>
      <c r="H35" s="48">
        <f>G35</f>
        <v/>
      </c>
      <c r="I35" s="58" t="inlineStr">
        <is>
          <t>DIRETO</t>
        </is>
      </c>
      <c r="J35" s="58" t="inlineStr">
        <is>
          <t xml:space="preserve">ESQUADRIAS </t>
        </is>
      </c>
      <c r="K35" s="48">
        <f>IF(ISNUMBER($P$7),G35*$P$7,0)</f>
        <v/>
      </c>
      <c r="L35" s="52" t="n">
        <v>11781362.82</v>
      </c>
      <c r="M35" s="48">
        <f>L35-K35</f>
        <v/>
      </c>
      <c r="N35" s="50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59">
        <f>'ESQUADRIAS'!$K$16</f>
        <v/>
      </c>
      <c r="P35" s="60">
        <f>'ESQUADRIAS'!$K$14</f>
        <v/>
      </c>
    </row>
    <row r="36">
      <c r="B36" s="58" t="inlineStr">
        <is>
          <t>PL240.000</t>
        </is>
      </c>
      <c r="C36" s="58" t="inlineStr">
        <is>
          <t>26</t>
        </is>
      </c>
      <c r="D36" s="58" t="inlineStr">
        <is>
          <t>SERRALHERIA</t>
        </is>
      </c>
      <c r="E36" s="47">
        <f>IF($F$50=0,0,F36/$F$50)</f>
        <v/>
      </c>
      <c r="F36" s="52" t="n">
        <v>482766.76</v>
      </c>
      <c r="G36" s="48">
        <f>IF($H$6=0,0,F36/$H$6)</f>
        <v/>
      </c>
      <c r="H36" s="48">
        <f>G36</f>
        <v/>
      </c>
      <c r="I36" s="58" t="inlineStr">
        <is>
          <t>DIRETO</t>
        </is>
      </c>
      <c r="J36" s="58" t="inlineStr">
        <is>
          <t>SERRALHERIA</t>
        </is>
      </c>
      <c r="K36" s="48">
        <f>IF(ISNUMBER($P$7),G36*$P$7,0)</f>
        <v/>
      </c>
      <c r="L36" s="52" t="n">
        <v>508667.05</v>
      </c>
      <c r="M36" s="48">
        <f>L36-K36</f>
        <v/>
      </c>
      <c r="N36" s="50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59">
        <f>'SERRALHERIA'!$K$16</f>
        <v/>
      </c>
      <c r="P36" s="60">
        <f>'SERRALHERIA'!$K$14</f>
        <v/>
      </c>
    </row>
    <row r="37">
      <c r="B37" s="58" t="inlineStr">
        <is>
          <t>PL240.020</t>
        </is>
      </c>
      <c r="C37" s="58" t="inlineStr">
        <is>
          <t>27</t>
        </is>
      </c>
      <c r="D37" s="58" t="inlineStr">
        <is>
          <t>MARCENARIA</t>
        </is>
      </c>
      <c r="E37" s="47">
        <f>IF($F$50=0,0,F37/$F$50)</f>
        <v/>
      </c>
      <c r="F37" s="52" t="n">
        <v>2977368.36</v>
      </c>
      <c r="G37" s="48">
        <f>IF($H$6=0,0,F37/$H$6)</f>
        <v/>
      </c>
      <c r="H37" s="48">
        <f>G37</f>
        <v/>
      </c>
      <c r="I37" s="58" t="inlineStr">
        <is>
          <t>DIRETO</t>
        </is>
      </c>
      <c r="J37" s="58" t="inlineStr">
        <is>
          <t>MARCENARIA</t>
        </is>
      </c>
      <c r="K37" s="48">
        <f>IF(ISNUMBER($P$7),G37*$P$7,0)</f>
        <v/>
      </c>
      <c r="L37" s="52" t="n">
        <v>3137103.29</v>
      </c>
      <c r="M37" s="48">
        <f>L37-K37</f>
        <v/>
      </c>
      <c r="N37" s="50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59">
        <f>'MARCENARIA'!$K$16</f>
        <v/>
      </c>
      <c r="P37" s="60">
        <f>'MARCENARIA'!$K$14</f>
        <v/>
      </c>
    </row>
    <row r="38">
      <c r="B38" s="58" t="inlineStr">
        <is>
          <t>PL160.001</t>
        </is>
      </c>
      <c r="C38" s="58" t="inlineStr">
        <is>
          <t>28</t>
        </is>
      </c>
      <c r="D38" s="58" t="inlineStr">
        <is>
          <t>REVESTIMENTOS DE MASSA EM PISOS</t>
        </is>
      </c>
      <c r="E38" s="47">
        <f>IF($F$50=0,0,F38/$F$50)</f>
        <v/>
      </c>
      <c r="F38" s="52" t="n">
        <v>1096073.33</v>
      </c>
      <c r="G38" s="48">
        <f>IF($H$6=0,0,F38/$H$6)</f>
        <v/>
      </c>
      <c r="H38" s="48">
        <f>G38</f>
        <v/>
      </c>
      <c r="I38" s="58" t="inlineStr">
        <is>
          <t>DIRETO</t>
        </is>
      </c>
      <c r="J38" s="58" t="inlineStr">
        <is>
          <t>REVESTIMENTOS DE MASSA EM PISOS</t>
        </is>
      </c>
      <c r="K38" s="48">
        <f>IF(ISNUMBER($P$7),G38*$P$7,0)</f>
        <v/>
      </c>
      <c r="L38" s="52" t="n">
        <v>1154877.34</v>
      </c>
      <c r="M38" s="48">
        <f>L38-K38</f>
        <v/>
      </c>
      <c r="N38" s="50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59">
        <f>'REV. PISOS'!$K$16</f>
        <v/>
      </c>
      <c r="P38" s="60">
        <f>'REV. PISOS'!$K$14</f>
        <v/>
      </c>
    </row>
    <row r="39">
      <c r="B39" s="58" t="inlineStr">
        <is>
          <t>PL150.001</t>
        </is>
      </c>
      <c r="C39" s="58" t="inlineStr">
        <is>
          <t>29</t>
        </is>
      </c>
      <c r="D39" s="58" t="inlineStr">
        <is>
          <t>REVESTIMENTOS DE MASSA EM PAREDES</t>
        </is>
      </c>
      <c r="E39" s="47">
        <f>IF($F$50=0,0,F39/$F$50)</f>
        <v/>
      </c>
      <c r="F39" s="52" t="n">
        <v>2518191.19</v>
      </c>
      <c r="G39" s="48">
        <f>IF($H$6=0,0,F39/$H$6)</f>
        <v/>
      </c>
      <c r="H39" s="48">
        <f>G39</f>
        <v/>
      </c>
      <c r="I39" s="58" t="inlineStr">
        <is>
          <t>DIRETO</t>
        </is>
      </c>
      <c r="J39" s="58" t="inlineStr">
        <is>
          <t>REVESTIMENTOS DE MASSA EM PAREDES</t>
        </is>
      </c>
      <c r="K39" s="48">
        <f>IF(ISNUMBER($P$7),G39*$P$7,0)</f>
        <v/>
      </c>
      <c r="L39" s="52" t="n">
        <v>2653291.4</v>
      </c>
      <c r="M39" s="48">
        <f>L39-K39</f>
        <v/>
      </c>
      <c r="N39" s="50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59">
        <f>'REV. PAREDE'!$K$16</f>
        <v/>
      </c>
      <c r="P39" s="60">
        <f>'REV. PAREDE'!$K$14</f>
        <v/>
      </c>
    </row>
    <row r="40">
      <c r="B40" s="58" t="inlineStr">
        <is>
          <t>PL170.004</t>
        </is>
      </c>
      <c r="C40" s="58" t="inlineStr">
        <is>
          <t>30</t>
        </is>
      </c>
      <c r="D40" s="58" t="inlineStr">
        <is>
          <t>REVESTIMENTOS DE ACABAMENTO</t>
        </is>
      </c>
      <c r="E40" s="47">
        <f>IF($F$50=0,0,F40/$F$50)</f>
        <v/>
      </c>
      <c r="F40" s="52" t="n">
        <v>10402356.25</v>
      </c>
      <c r="G40" s="48">
        <f>IF($H$6=0,0,F40/$H$6)</f>
        <v/>
      </c>
      <c r="H40" s="48">
        <f>G40</f>
        <v/>
      </c>
      <c r="I40" s="58" t="inlineStr">
        <is>
          <t>DIRETO</t>
        </is>
      </c>
      <c r="J40" s="58" t="inlineStr">
        <is>
          <t>REVESTIMENTOS DE ACABAMENTO</t>
        </is>
      </c>
      <c r="K40" s="48">
        <f>IF(ISNUMBER($P$7),G40*$P$7,0)</f>
        <v/>
      </c>
      <c r="L40" s="52" t="n">
        <v>10960439.57</v>
      </c>
      <c r="M40" s="48">
        <f>L40-K40</f>
        <v/>
      </c>
      <c r="N40" s="50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59">
        <f>'REV. ACAB'!$K$16</f>
        <v/>
      </c>
      <c r="P40" s="60">
        <f>'REV. ACAB'!$K$14</f>
        <v/>
      </c>
    </row>
    <row r="41">
      <c r="B41" s="58" t="inlineStr">
        <is>
          <t>PL320.001</t>
        </is>
      </c>
      <c r="C41" s="58" t="inlineStr">
        <is>
          <t>31</t>
        </is>
      </c>
      <c r="D41" s="58" t="inlineStr">
        <is>
          <t>PAVIMENTAÇÃO</t>
        </is>
      </c>
      <c r="E41" s="47">
        <f>IF($F$50=0,0,F41/$F$50)</f>
        <v/>
      </c>
      <c r="F41" s="52" t="n">
        <v>106895.67</v>
      </c>
      <c r="G41" s="48">
        <f>IF($H$6=0,0,F41/$H$6)</f>
        <v/>
      </c>
      <c r="H41" s="48">
        <f>G41</f>
        <v/>
      </c>
      <c r="I41" s="58" t="inlineStr">
        <is>
          <t>DIRETO</t>
        </is>
      </c>
      <c r="J41" s="58" t="inlineStr">
        <is>
          <t>PAVIMENTÇÃO</t>
        </is>
      </c>
      <c r="K41" s="48">
        <f>IF(ISNUMBER($P$7),G41*$P$7,0)</f>
        <v/>
      </c>
      <c r="L41" s="52" t="n">
        <v>112630.59</v>
      </c>
      <c r="M41" s="48">
        <f>L41-K41</f>
        <v/>
      </c>
      <c r="N41" s="50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59">
        <f>'PAVIMENTAÇÃO'!$K$16</f>
        <v/>
      </c>
      <c r="P41" s="60">
        <f>'PAVIMENTAÇÃO'!$K$14</f>
        <v/>
      </c>
    </row>
    <row r="42">
      <c r="B42" s="58" t="inlineStr">
        <is>
          <t>PL190.003</t>
        </is>
      </c>
      <c r="C42" s="58" t="inlineStr">
        <is>
          <t>32</t>
        </is>
      </c>
      <c r="D42" s="58" t="inlineStr">
        <is>
          <t>REVESTIMENTO DIVERSOS - FACHADA</t>
        </is>
      </c>
      <c r="E42" s="47">
        <f>IF($F$50=0,0,F42/$F$50)</f>
        <v/>
      </c>
      <c r="F42" s="52" t="n">
        <v>5055622.3</v>
      </c>
      <c r="G42" s="48">
        <f>IF($H$6=0,0,F42/$H$6)</f>
        <v/>
      </c>
      <c r="H42" s="48">
        <f>G42</f>
        <v/>
      </c>
      <c r="I42" s="58" t="inlineStr">
        <is>
          <t>DIRETO</t>
        </is>
      </c>
      <c r="J42" s="58" t="inlineStr">
        <is>
          <t>REVESTIMENTO DIVERSOS - FACHADA</t>
        </is>
      </c>
      <c r="K42" s="48">
        <f>IF(ISNUMBER($P$7),G42*$P$7,0)</f>
        <v/>
      </c>
      <c r="L42" s="52" t="n">
        <v>5326854.93</v>
      </c>
      <c r="M42" s="48">
        <f>L42-K42</f>
        <v/>
      </c>
      <c r="N42" s="50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59">
        <f>'REV. FACHADA'!$K$16</f>
        <v/>
      </c>
      <c r="P42" s="60">
        <f>'REV. FACHADA'!$K$14</f>
        <v/>
      </c>
    </row>
    <row r="43">
      <c r="B43" s="58" t="inlineStr">
        <is>
          <t>PL180.001</t>
        </is>
      </c>
      <c r="C43" s="58" t="inlineStr">
        <is>
          <t>33</t>
        </is>
      </c>
      <c r="D43" s="58" t="inlineStr">
        <is>
          <t>FORRO</t>
        </is>
      </c>
      <c r="E43" s="47">
        <f>IF($F$50=0,0,F43/$F$50)</f>
        <v/>
      </c>
      <c r="F43" s="52" t="n">
        <v>1690544.88</v>
      </c>
      <c r="G43" s="48">
        <f>IF($H$6=0,0,F43/$H$6)</f>
        <v/>
      </c>
      <c r="H43" s="48">
        <f>G43</f>
        <v/>
      </c>
      <c r="I43" s="58" t="inlineStr">
        <is>
          <t>DIRETO</t>
        </is>
      </c>
      <c r="J43" s="58" t="inlineStr">
        <is>
          <t>FORROS DIVERSOS</t>
        </is>
      </c>
      <c r="K43" s="48">
        <f>IF(ISNUMBER($P$7),G43*$P$7,0)</f>
        <v/>
      </c>
      <c r="L43" s="52" t="n">
        <v>1781242.11</v>
      </c>
      <c r="M43" s="48">
        <f>L43-K43</f>
        <v/>
      </c>
      <c r="N43" s="50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59">
        <f>'FORRO'!$K$16</f>
        <v/>
      </c>
      <c r="P43" s="60">
        <f>'FORRO'!$K$14</f>
        <v/>
      </c>
    </row>
    <row r="44">
      <c r="B44" s="58" t="inlineStr">
        <is>
          <t>PL290.002</t>
        </is>
      </c>
      <c r="C44" s="58" t="inlineStr">
        <is>
          <t>34</t>
        </is>
      </c>
      <c r="D44" s="58" t="inlineStr">
        <is>
          <t>LOUÇAS SANITÁRIAS</t>
        </is>
      </c>
      <c r="E44" s="47">
        <f>IF($F$50=0,0,F44/$F$50)</f>
        <v/>
      </c>
      <c r="F44" s="52" t="n">
        <v>2050613.5</v>
      </c>
      <c r="G44" s="48">
        <f>IF($H$6=0,0,F44/$H$6)</f>
        <v/>
      </c>
      <c r="H44" s="48">
        <f>G44</f>
        <v/>
      </c>
      <c r="I44" s="58" t="inlineStr">
        <is>
          <t>DIRETO</t>
        </is>
      </c>
      <c r="J44" s="58" t="inlineStr">
        <is>
          <t>LOUÇAS E METAIS</t>
        </is>
      </c>
      <c r="K44" s="48">
        <f>IF(ISNUMBER($P$7),G44*$P$7,0)</f>
        <v/>
      </c>
      <c r="L44" s="52" t="n">
        <v>2160628.3</v>
      </c>
      <c r="M44" s="48">
        <f>L44-K44</f>
        <v/>
      </c>
      <c r="N44" s="50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59">
        <f>'LOUÇAS'!$K$16</f>
        <v/>
      </c>
      <c r="P44" s="60">
        <f>'LOUÇAS'!$K$14</f>
        <v/>
      </c>
    </row>
    <row r="45">
      <c r="B45" s="58" t="inlineStr">
        <is>
          <t>PL280.003</t>
        </is>
      </c>
      <c r="C45" s="58" t="inlineStr">
        <is>
          <t>35</t>
        </is>
      </c>
      <c r="D45" s="58" t="inlineStr">
        <is>
          <t>PINTURA</t>
        </is>
      </c>
      <c r="E45" s="47">
        <f>IF($F$50=0,0,F45/$F$50)</f>
        <v/>
      </c>
      <c r="F45" s="52" t="n">
        <v>3676746.93</v>
      </c>
      <c r="G45" s="48">
        <f>IF($H$6=0,0,F45/$H$6)</f>
        <v/>
      </c>
      <c r="H45" s="48">
        <f>G45</f>
        <v/>
      </c>
      <c r="I45" s="58" t="inlineStr">
        <is>
          <t>DIRETO</t>
        </is>
      </c>
      <c r="J45" s="58" t="inlineStr">
        <is>
          <t>PINTURAS</t>
        </is>
      </c>
      <c r="K45" s="48">
        <f>IF(ISNUMBER($P$7),G45*$P$7,0)</f>
        <v/>
      </c>
      <c r="L45" s="52" t="n">
        <v>3874003.32</v>
      </c>
      <c r="M45" s="48">
        <f>L45-K45</f>
        <v/>
      </c>
      <c r="N45" s="50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59">
        <f>'PINTURA'!$K$16</f>
        <v/>
      </c>
      <c r="P45" s="60">
        <f>'PINTURA'!$K$14</f>
        <v/>
      </c>
    </row>
    <row r="46">
      <c r="B46" s="58" t="inlineStr">
        <is>
          <t>PL330.002</t>
        </is>
      </c>
      <c r="C46" s="58" t="inlineStr">
        <is>
          <t>36</t>
        </is>
      </c>
      <c r="D46" s="58" t="inlineStr">
        <is>
          <t>PAISAGISMO</t>
        </is>
      </c>
      <c r="E46" s="47">
        <f>IF($F$50=0,0,F46/$F$50)</f>
        <v/>
      </c>
      <c r="F46" s="52" t="n">
        <v>1116999.6</v>
      </c>
      <c r="G46" s="48">
        <f>IF($H$6=0,0,F46/$H$6)</f>
        <v/>
      </c>
      <c r="H46" s="48">
        <f>G46</f>
        <v/>
      </c>
      <c r="I46" s="58" t="inlineStr">
        <is>
          <t>DIRETO</t>
        </is>
      </c>
      <c r="J46" s="58" t="inlineStr">
        <is>
          <t>PAISAGISMO</t>
        </is>
      </c>
      <c r="K46" s="48">
        <f>IF(ISNUMBER($P$7),G46*$P$7,0)</f>
        <v/>
      </c>
      <c r="L46" s="52" t="n">
        <v>1176926.3</v>
      </c>
      <c r="M46" s="48">
        <f>L46-K46</f>
        <v/>
      </c>
      <c r="N46" s="50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59">
        <f>'PAISAGISMO'!$K$16</f>
        <v/>
      </c>
      <c r="P46" s="60">
        <f>'PAISAGISMO'!$K$14</f>
        <v/>
      </c>
    </row>
    <row r="47">
      <c r="B47" s="58" t="inlineStr">
        <is>
          <t>PL360.001</t>
        </is>
      </c>
      <c r="C47" s="58" t="inlineStr">
        <is>
          <t>37</t>
        </is>
      </c>
      <c r="D47" s="58" t="inlineStr">
        <is>
          <t>LIMPEZA FINAL DE OBRA</t>
        </is>
      </c>
      <c r="E47" s="47">
        <f>IF($F$50=0,0,F47/$F$50)</f>
        <v/>
      </c>
      <c r="F47" s="52" t="n">
        <v>887766.61</v>
      </c>
      <c r="G47" s="48">
        <f>IF($H$6=0,0,F47/$H$6)</f>
        <v/>
      </c>
      <c r="H47" s="48">
        <f>G47</f>
        <v/>
      </c>
      <c r="I47" s="58" t="inlineStr">
        <is>
          <t>DIRETO</t>
        </is>
      </c>
      <c r="J47" s="58" t="inlineStr">
        <is>
          <t>LIMPEZA FINAL DE OBRA</t>
        </is>
      </c>
      <c r="K47" s="48">
        <f>IF(ISNUMBER($P$7),G47*$P$7,0)</f>
        <v/>
      </c>
      <c r="L47" s="52" t="n">
        <v>935395.03</v>
      </c>
      <c r="M47" s="48">
        <f>L47-K47</f>
        <v/>
      </c>
      <c r="N47" s="50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59">
        <f>'LIMPEZA'!$K$16</f>
        <v/>
      </c>
      <c r="P47" s="60">
        <f>'LIMPEZA'!$K$14</f>
        <v/>
      </c>
    </row>
    <row r="48">
      <c r="B48" s="58" t="n"/>
      <c r="C48" s="58" t="inlineStr">
        <is>
          <t>38</t>
        </is>
      </c>
      <c r="D48" s="58" t="inlineStr">
        <is>
          <t>TAXA DE ADMINISTRAÇÃO</t>
        </is>
      </c>
      <c r="E48" s="47">
        <f>IF($F$50=0,0,F48/$F$50)</f>
        <v/>
      </c>
      <c r="F48" s="52" t="n">
        <v>566105.29</v>
      </c>
      <c r="G48" s="48">
        <f>IF($H$6=0,0,F48/$H$6)</f>
        <v/>
      </c>
      <c r="H48" s="48">
        <f>G48</f>
        <v/>
      </c>
      <c r="I48" s="58" t="inlineStr">
        <is>
          <t>INDIRETO</t>
        </is>
      </c>
      <c r="J48" s="58" t="inlineStr">
        <is>
          <t>TAXA DE ADMINISTRAÇÃO</t>
        </is>
      </c>
      <c r="K48" s="48">
        <f>IF(ISNUMBER($P$7),G48*$P$7,0)</f>
        <v/>
      </c>
      <c r="L48" s="52" t="n">
        <v>566105.29</v>
      </c>
      <c r="M48" s="48">
        <f>L48-K48</f>
        <v/>
      </c>
      <c r="N48" s="50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59">
        <f>'TAX. ADM'!$K$16</f>
        <v/>
      </c>
      <c r="P48" s="60">
        <f>'TAX. ADM'!$K$14</f>
        <v/>
      </c>
    </row>
    <row r="49">
      <c r="D49" s="45" t="inlineStr">
        <is>
          <t>TOTAIS (sem taxa de adm.)</t>
        </is>
      </c>
      <c r="E49" s="61">
        <f>SUM(E11:E47)</f>
        <v/>
      </c>
      <c r="F49" s="62">
        <f>SUM(F11:F47)</f>
        <v/>
      </c>
      <c r="G49" s="62">
        <f>SUM(G11:G47)</f>
        <v/>
      </c>
      <c r="H49" s="62">
        <f>SUM(H11:H47)</f>
        <v/>
      </c>
      <c r="K49" s="62">
        <f>SUM(K11:K47)</f>
        <v/>
      </c>
      <c r="L49" s="62">
        <f>SUM(L11:L47)</f>
        <v/>
      </c>
      <c r="M49" s="62">
        <f>SUM(M11:M47)</f>
        <v/>
      </c>
    </row>
    <row r="50">
      <c r="D50" s="45" t="inlineStr">
        <is>
          <t>TOTAL COM TAXA DE ADMINISTRAÇÃO</t>
        </is>
      </c>
      <c r="E50" s="61">
        <f>SUM(E11:E48)</f>
        <v/>
      </c>
      <c r="F50" s="62">
        <f>SUM(F11:F48)</f>
        <v/>
      </c>
      <c r="G50" s="62">
        <f>SUM(G11:G48)</f>
        <v/>
      </c>
      <c r="H50" s="62">
        <f>SUM(H11:H48)</f>
        <v/>
      </c>
      <c r="K50" s="62">
        <f>SUM(K11:K48)</f>
        <v/>
      </c>
      <c r="L50" s="62">
        <f>SUM(L11:L48)</f>
        <v/>
      </c>
      <c r="M50" s="62">
        <f>SUM(M11:M48)</f>
        <v/>
      </c>
    </row>
    <row r="53">
      <c r="D53" s="63" t="inlineStr">
        <is>
          <t>CONFERÊNCIA GERAL</t>
        </is>
      </c>
      <c r="E53" s="63" t="inlineStr">
        <is>
          <t>RESULTADO</t>
        </is>
      </c>
      <c r="F53" s="63" t="inlineStr">
        <is>
          <t>STATUS</t>
        </is>
      </c>
      <c r="G53" s="64" t="n"/>
      <c r="H53" s="65" t="n"/>
    </row>
    <row r="54">
      <c r="D54" s="50" t="inlineStr">
        <is>
          <t>Disciplinas com pendência (coluna N)</t>
        </is>
      </c>
      <c r="E54" s="66">
        <f>COUNTIF(N11:N48,"⚠*")</f>
        <v/>
      </c>
      <c r="F54" s="50">
        <f>IF(E54=0,"OK","⚠ Veja a coluna N")</f>
        <v/>
      </c>
      <c r="G54" s="64" t="n"/>
      <c r="H54" s="65" t="n"/>
    </row>
    <row r="55">
      <c r="D55" s="50" t="inlineStr">
        <is>
          <t>Grupos do ERP sem correspondência</t>
        </is>
      </c>
      <c r="E55" s="67">
        <f>'DADOS HISTORICOS'!C2</f>
        <v/>
      </c>
      <c r="F55" s="50">
        <f>IF(E55=0,"OK","⚠ Veja nomes em vermelho em DADOS BRUTOS")</f>
        <v/>
      </c>
      <c r="G55" s="64" t="n"/>
      <c r="H55" s="65" t="n"/>
    </row>
    <row r="56">
      <c r="D56" s="50" t="inlineStr">
        <is>
          <t>Valores do ERP fora do horizonte (R$)</t>
        </is>
      </c>
      <c r="E56" s="68">
        <f>'DADOS HISTORICOS'!BX44</f>
        <v/>
      </c>
      <c r="F56" s="50">
        <f>IF(ABS(E56)&lt;1,"OK","⚠ Aumente o horizonte ou revise datas")</f>
        <v/>
      </c>
      <c r="G56" s="64" t="n"/>
      <c r="H56" s="65" t="n"/>
    </row>
    <row r="57">
      <c r="D57" s="50" t="inlineStr">
        <is>
          <t>INCC do mês de corte</t>
        </is>
      </c>
      <c r="E57" s="69">
        <f>IF(ISNUMBER(P7),P7,0)</f>
        <v/>
      </c>
      <c r="F57" s="50">
        <f>IF(E57&gt;0,"OK","⚠ Inclua o índice na aba INCC-FGV")</f>
        <v/>
      </c>
      <c r="G57" s="64" t="n"/>
      <c r="H57" s="65" t="n"/>
    </row>
    <row r="58">
      <c r="D58" s="50" t="inlineStr">
        <is>
          <t>Meses realizados sem INCC</t>
        </is>
      </c>
      <c r="E58" s="67">
        <f>SUMPRODUCT(('MODELO PARA BI'!$H$1:$CA$1&lt;=P5)*(COUNTIF('"INCC-FGV"'!$A$2:$A$400,'MODELO PARA BI'!$H$1:$CA$1)=0))</f>
        <v/>
      </c>
      <c r="F58" s="50">
        <f>IF(E58=0,"OK","⚠ Complete a aba INCC-FGV")</f>
        <v/>
      </c>
      <c r="G58" s="64" t="n"/>
      <c r="H58" s="65" t="n"/>
    </row>
    <row r="59">
      <c r="D59" s="50" t="inlineStr">
        <is>
          <t>Fluxo total − projeção total (R$)</t>
        </is>
      </c>
      <c r="E59" s="68">
        <f>'MODELO PARA BI'!E64-L50</f>
        <v/>
      </c>
      <c r="F59" s="50">
        <f>IF(ABS(E59)&lt;1,"OK","⚠ Há saldo sem distribuição")</f>
        <v/>
      </c>
      <c r="G59" s="64" t="n"/>
      <c r="H59" s="65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70" t="n">
        <v>2027</v>
      </c>
      <c r="H2" s="3" t="inlineStr">
        <is>
          <t>INCC SELECIONADO →</t>
        </is>
      </c>
      <c r="I2" s="71" t="n">
        <v>46235</v>
      </c>
      <c r="J2" s="55">
        <f>IFERROR(INDEX('"INCC-FGV"'!$B$2:$B$400,MATCH(DATE(YEAR(I2),MONTH(I2),1),'"INCC-FGV"'!$A$2:$A$400,0)),"FALTA INCC")</f>
        <v/>
      </c>
    </row>
    <row r="3">
      <c r="E3" s="72">
        <f>'VALOR POR PL'!$P$9&amp;" - RETRATO DE "&amp;F2</f>
        <v/>
      </c>
    </row>
    <row r="4" ht="45" customHeight="1">
      <c r="C4" s="57" t="inlineStr">
        <is>
          <t>CPU</t>
        </is>
      </c>
      <c r="D4" s="57" t="inlineStr">
        <is>
          <t>CÓDIGO</t>
        </is>
      </c>
      <c r="E4" s="57" t="inlineStr">
        <is>
          <t>DESCRIÇÃO</t>
        </is>
      </c>
      <c r="F4" s="57" t="inlineStr">
        <is>
          <t>% DE AVANÇO ACUMULADO
(físico, informado)</t>
        </is>
      </c>
      <c r="G4" s="57" t="inlineStr">
        <is>
          <t>DESEMBOLSO ANUAL
(R$ no INCC selecionado)</t>
        </is>
      </c>
      <c r="H4" s="57" t="inlineStr">
        <is>
          <t>OBSERVAÇÕES</t>
        </is>
      </c>
      <c r="I4" s="57" t="inlineStr">
        <is>
          <t>JUSTIFICATIVA</t>
        </is>
      </c>
      <c r="K4" s="57" t="inlineStr">
        <is>
          <t>DESEMBOLSO ANUAL
(R$ nominal)</t>
        </is>
      </c>
      <c r="L4" s="57" t="inlineStr">
        <is>
          <t>AVANÇO FINANCEIRO
ACUMULADO (fim do ano)</t>
        </is>
      </c>
      <c r="M4" s="57" t="inlineStr">
        <is>
          <t>PROJEÇÃO (R$)</t>
        </is>
      </c>
      <c r="O4" s="63" t="inlineStr">
        <is>
          <t>ANO</t>
        </is>
      </c>
      <c r="P4" s="57" t="inlineStr">
        <is>
          <t>DESEMBOLSO (R$ nominal, com taxa)</t>
        </is>
      </c>
    </row>
    <row r="5">
      <c r="C5" s="59">
        <f>'VALOR POR PL'!B11</f>
        <v/>
      </c>
      <c r="D5" s="59">
        <f>'VALOR POR PL'!C11</f>
        <v/>
      </c>
      <c r="E5" s="59">
        <f>'VALOR POR PL'!D11</f>
        <v/>
      </c>
      <c r="F5" s="73" t="n"/>
      <c r="G5" s="48">
        <f>IF(ISNUMBER($J$2),SUMPRODUCT((YEAR('MODELO PARA BI'!$H$1:$CA$1)=$F$2)*'MODELO PARA BI'!$H$29:$CA$29)*$J$2,0)</f>
        <v/>
      </c>
      <c r="H5" s="58" t="n"/>
      <c r="I5" s="58" t="n"/>
      <c r="K5" s="48">
        <f>SUMPRODUCT((YEAR('PROJETO'!$B$5:$B$76)=$F$2)*('PROJETO'!$C$5:$C$76+'PROJETO'!$D$5:$D$76))</f>
        <v/>
      </c>
      <c r="L5" s="74">
        <f>IF('VALOR POR PL'!L11=0,0,SUMPRODUCT(('PROJETO'!$B$5:$B$76&lt;=DATE($F$2,12,1))*('PROJETO'!$C$5:$C$76+'PROJETO'!$D$5:$D$76))/'VALOR POR PL'!L11)</f>
        <v/>
      </c>
      <c r="M5" s="75">
        <f>'VALOR POR PL'!L11</f>
        <v/>
      </c>
      <c r="O5" s="67">
        <f>YEAR('VALOR POR PL'!$P$6)+0</f>
        <v/>
      </c>
      <c r="P5" s="53">
        <f>SUMPRODUCT((YEAR('MODELO PARA BI'!$H$1:$CA$1)=O5)*'MODELO PARA BI'!$H$63:$CA$63)</f>
        <v/>
      </c>
    </row>
    <row r="6">
      <c r="C6" s="59">
        <f>'VALOR POR PL'!B12</f>
        <v/>
      </c>
      <c r="D6" s="59">
        <f>'VALOR POR PL'!C12</f>
        <v/>
      </c>
      <c r="E6" s="59">
        <f>'VALOR POR PL'!D12</f>
        <v/>
      </c>
      <c r="F6" s="73" t="n"/>
      <c r="G6" s="48">
        <f>IF(ISNUMBER($J$2),SUMPRODUCT((YEAR('MODELO PARA BI'!$H$1:$CA$1)=$F$2)*'MODELO PARA BI'!$H$40:$CA$40)*$J$2,0)</f>
        <v/>
      </c>
      <c r="H6" s="58" t="n"/>
      <c r="I6" s="58" t="n"/>
      <c r="K6" s="48">
        <f>SUMPRODUCT((YEAR('SEGUROS'!$B$5:$B$76)=$F$2)*('SEGUROS'!$C$5:$C$76+'SEGUROS'!$D$5:$D$76))</f>
        <v/>
      </c>
      <c r="L6" s="74">
        <f>IF('VALOR POR PL'!L12=0,0,SUMPRODUCT(('SEGUROS'!$B$5:$B$76&lt;=DATE($F$2,12,1))*('SEGUROS'!$C$5:$C$76+'SEGUROS'!$D$5:$D$76))/'VALOR POR PL'!L12)</f>
        <v/>
      </c>
      <c r="M6" s="75">
        <f>'VALOR POR PL'!L12</f>
        <v/>
      </c>
      <c r="O6" s="67">
        <f>YEAR('VALOR POR PL'!$P$6)+1</f>
        <v/>
      </c>
      <c r="P6" s="53">
        <f>SUMPRODUCT((YEAR('MODELO PARA BI'!$H$1:$CA$1)=O6)*'MODELO PARA BI'!$H$63:$CA$63)</f>
        <v/>
      </c>
    </row>
    <row r="7">
      <c r="C7" s="59">
        <f>'VALOR POR PL'!B13</f>
        <v/>
      </c>
      <c r="D7" s="59">
        <f>'VALOR POR PL'!C13</f>
        <v/>
      </c>
      <c r="E7" s="59">
        <f>'VALOR POR PL'!D13</f>
        <v/>
      </c>
      <c r="F7" s="73" t="n"/>
      <c r="G7" s="48">
        <f>IF(ISNUMBER($J$2),SUMPRODUCT((YEAR('MODELO PARA BI'!$H$1:$CA$1)=$F$2)*'MODELO PARA BI'!$H$50:$CA$50)*$J$2,0)</f>
        <v/>
      </c>
      <c r="H7" s="58" t="n"/>
      <c r="I7" s="58" t="n"/>
      <c r="K7" s="48">
        <f>SUMPRODUCT((YEAR('TAX. DIVERSAS'!$B$5:$B$76)=$F$2)*('TAX. DIVERSAS'!$C$5:$C$76+'TAX. DIVERSAS'!$D$5:$D$76))</f>
        <v/>
      </c>
      <c r="L7" s="74">
        <f>IF('VALOR POR PL'!L13=0,0,SUMPRODUCT(('TAX. DIVERSAS'!$B$5:$B$76&lt;=DATE($F$2,12,1))*('TAX. DIVERSAS'!$C$5:$C$76+'TAX. DIVERSAS'!$D$5:$D$76))/'VALOR POR PL'!L13)</f>
        <v/>
      </c>
      <c r="M7" s="75">
        <f>'VALOR POR PL'!L13</f>
        <v/>
      </c>
      <c r="O7" s="67">
        <f>YEAR('VALOR POR PL'!$P$6)+2</f>
        <v/>
      </c>
      <c r="P7" s="53">
        <f>SUMPRODUCT((YEAR('MODELO PARA BI'!$H$1:$CA$1)=O7)*'MODELO PARA BI'!$H$63:$CA$63)</f>
        <v/>
      </c>
    </row>
    <row r="8">
      <c r="C8" s="59">
        <f>'VALOR POR PL'!B14</f>
        <v/>
      </c>
      <c r="D8" s="59">
        <f>'VALOR POR PL'!C14</f>
        <v/>
      </c>
      <c r="E8" s="59">
        <f>'VALOR POR PL'!D14</f>
        <v/>
      </c>
      <c r="F8" s="73" t="n"/>
      <c r="G8" s="48">
        <f>IF(ISNUMBER($J$2),SUMPRODUCT((YEAR('MODELO PARA BI'!$H$1:$CA$1)=$F$2)*'MODELO PARA BI'!$H$3:$CA$3)*$J$2,0)</f>
        <v/>
      </c>
      <c r="H8" s="58" t="n"/>
      <c r="I8" s="58" t="n"/>
      <c r="K8" s="48">
        <f>SUMPRODUCT((YEAR('BARRACÃO DE OBRA'!$B$5:$B$76)=$F$2)*('BARRACÃO DE OBRA'!$C$5:$C$76+'BARRACÃO DE OBRA'!$D$5:$D$76))</f>
        <v/>
      </c>
      <c r="L8" s="74">
        <f>IF('VALOR POR PL'!L14=0,0,SUMPRODUCT(('BARRACÃO DE OBRA'!$B$5:$B$76&lt;=DATE($F$2,12,1))*('BARRACÃO DE OBRA'!$C$5:$C$76+'BARRACÃO DE OBRA'!$D$5:$D$76))/'VALOR POR PL'!L14)</f>
        <v/>
      </c>
      <c r="M8" s="75">
        <f>'VALOR POR PL'!L14</f>
        <v/>
      </c>
      <c r="O8" s="67">
        <f>YEAR('VALOR POR PL'!$P$6)+3</f>
        <v/>
      </c>
      <c r="P8" s="53">
        <f>SUMPRODUCT((YEAR('MODELO PARA BI'!$H$1:$CA$1)=O8)*'MODELO PARA BI'!$H$63:$CA$63)</f>
        <v/>
      </c>
    </row>
    <row r="9">
      <c r="C9" s="59">
        <f>'VALOR POR PL'!B15</f>
        <v/>
      </c>
      <c r="D9" s="59">
        <f>'VALOR POR PL'!C15</f>
        <v/>
      </c>
      <c r="E9" s="59">
        <f>'VALOR POR PL'!D15</f>
        <v/>
      </c>
      <c r="F9" s="73" t="n"/>
      <c r="G9" s="48">
        <f>IF(ISNUMBER($J$2),SUMPRODUCT((YEAR('MODELO PARA BI'!$H$1:$CA$1)=$F$2)*'MODELO PARA BI'!$H$42:$CA$42)*$J$2,0)</f>
        <v/>
      </c>
      <c r="H9" s="58" t="n"/>
      <c r="I9" s="58" t="n"/>
      <c r="K9" s="48">
        <f>SUMPRODUCT((YEAR('LIG. PROVISÓRIAS'!$B$5:$B$76)=$F$2)*('LIG. PROVISÓRIAS'!$C$5:$C$76+'LIG. PROVISÓRIAS'!$D$5:$D$76))</f>
        <v/>
      </c>
      <c r="L9" s="74">
        <f>IF('VALOR POR PL'!L15=0,0,SUMPRODUCT(('LIG. PROVISÓRIAS'!$B$5:$B$76&lt;=DATE($F$2,12,1))*('LIG. PROVISÓRIAS'!$C$5:$C$76+'LIG. PROVISÓRIAS'!$D$5:$D$76))/'VALOR POR PL'!L15)</f>
        <v/>
      </c>
      <c r="M9" s="75">
        <f>'VALOR POR PL'!L15</f>
        <v/>
      </c>
      <c r="O9" s="67">
        <f>YEAR('VALOR POR PL'!$P$6)+4</f>
        <v/>
      </c>
      <c r="P9" s="53">
        <f>SUMPRODUCT((YEAR('MODELO PARA BI'!$H$1:$CA$1)=O9)*'MODELO PARA BI'!$H$63:$CA$63)</f>
        <v/>
      </c>
    </row>
    <row r="10">
      <c r="C10" s="59">
        <f>'VALOR POR PL'!B16</f>
        <v/>
      </c>
      <c r="D10" s="59">
        <f>'VALOR POR PL'!C16</f>
        <v/>
      </c>
      <c r="E10" s="59">
        <f>'VALOR POR PL'!D16</f>
        <v/>
      </c>
      <c r="F10" s="73" t="n"/>
      <c r="G10" s="48">
        <f>IF(ISNUMBER($J$2),SUMPRODUCT((YEAR('MODELO PARA BI'!$H$1:$CA$1)=$F$2)*'MODELO PARA BI'!$H$5:$CA$5)*$J$2,0)</f>
        <v/>
      </c>
      <c r="H10" s="58" t="n"/>
      <c r="I10" s="58" t="n"/>
      <c r="K10" s="48">
        <f>SUMPRODUCT((YEAR('CONSUMOS'!$B$5:$B$76)=$F$2)*('CONSUMOS'!$C$5:$C$76+'CONSUMOS'!$D$5:$D$76))</f>
        <v/>
      </c>
      <c r="L10" s="74">
        <f>IF('VALOR POR PL'!L16=0,0,SUMPRODUCT(('CONSUMOS'!$B$5:$B$76&lt;=DATE($F$2,12,1))*('CONSUMOS'!$C$5:$C$76+'CONSUMOS'!$D$5:$D$76))/'VALOR POR PL'!L16)</f>
        <v/>
      </c>
      <c r="M10" s="75">
        <f>'VALOR POR PL'!L16</f>
        <v/>
      </c>
      <c r="O10" s="67">
        <f>YEAR('VALOR POR PL'!$P$6)+5</f>
        <v/>
      </c>
      <c r="P10" s="53">
        <f>SUMPRODUCT((YEAR('MODELO PARA BI'!$H$1:$CA$1)=O10)*'MODELO PARA BI'!$H$63:$CA$63)</f>
        <v/>
      </c>
    </row>
    <row r="11">
      <c r="C11" s="59">
        <f>'VALOR POR PL'!B17</f>
        <v/>
      </c>
      <c r="D11" s="59">
        <f>'VALOR POR PL'!C17</f>
        <v/>
      </c>
      <c r="E11" s="59">
        <f>'VALOR POR PL'!D17</f>
        <v/>
      </c>
      <c r="F11" s="73" t="n"/>
      <c r="G11" s="48">
        <f>IF(ISNUMBER($J$2),SUMPRODUCT((YEAR('MODELO PARA BI'!$H$1:$CA$1)=$F$2)*'MODELO PARA BI'!$H$9:$CA$9)*$J$2,0)</f>
        <v/>
      </c>
      <c r="H11" s="58" t="n"/>
      <c r="I11" s="58" t="n"/>
      <c r="K11" s="48">
        <f>SUMPRODUCT((YEAR('DIVERSOS'!$B$5:$B$76)=$F$2)*('DIVERSOS'!$C$5:$C$76+'DIVERSOS'!$D$5:$D$76))</f>
        <v/>
      </c>
      <c r="L11" s="74">
        <f>IF('VALOR POR PL'!L17=0,0,SUMPRODUCT(('DIVERSOS'!$B$5:$B$76&lt;=DATE($F$2,12,1))*('DIVERSOS'!$C$5:$C$76+'DIVERSOS'!$D$5:$D$76))/'VALOR POR PL'!L17)</f>
        <v/>
      </c>
      <c r="M11" s="75">
        <f>'VALOR POR PL'!L17</f>
        <v/>
      </c>
      <c r="O11" s="67">
        <f>YEAR('VALOR POR PL'!$P$6)+6</f>
        <v/>
      </c>
      <c r="P11" s="53">
        <f>SUMPRODUCT((YEAR('MODELO PARA BI'!$H$1:$CA$1)=O11)*'MODELO PARA BI'!$H$63:$CA$63)</f>
        <v/>
      </c>
    </row>
    <row r="12">
      <c r="C12" s="59">
        <f>'VALOR POR PL'!B18</f>
        <v/>
      </c>
      <c r="D12" s="59">
        <f>'VALOR POR PL'!C18</f>
        <v/>
      </c>
      <c r="E12" s="59">
        <f>'VALOR POR PL'!D18</f>
        <v/>
      </c>
      <c r="F12" s="73" t="n"/>
      <c r="G12" s="48">
        <f>IF(ISNUMBER($J$2),SUMPRODUCT((YEAR('MODELO PARA BI'!$H$1:$CA$1)=$F$2)*'MODELO PARA BI'!$H$46:$CA$46)*$J$2,0)</f>
        <v/>
      </c>
      <c r="H12" s="58" t="n"/>
      <c r="I12" s="58" t="n"/>
      <c r="K12" s="48">
        <f>SUMPRODUCT((YEAR('TRANSPORTES'!$B$5:$B$76)=$F$2)*('TRANSPORTES'!$C$5:$C$76+'TRANSPORTES'!$D$5:$D$76))</f>
        <v/>
      </c>
      <c r="L12" s="74">
        <f>IF('VALOR POR PL'!L18=0,0,SUMPRODUCT(('TRANSPORTES'!$B$5:$B$76&lt;=DATE($F$2,12,1))*('TRANSPORTES'!$C$5:$C$76+'TRANSPORTES'!$D$5:$D$76))/'VALOR POR PL'!L18)</f>
        <v/>
      </c>
      <c r="M12" s="75">
        <f>'VALOR POR PL'!L18</f>
        <v/>
      </c>
    </row>
    <row r="13">
      <c r="C13" s="59">
        <f>'VALOR POR PL'!B19</f>
        <v/>
      </c>
      <c r="D13" s="59">
        <f>'VALOR POR PL'!C19</f>
        <v/>
      </c>
      <c r="E13" s="59">
        <f>'VALOR POR PL'!D19</f>
        <v/>
      </c>
      <c r="F13" s="73" t="n"/>
      <c r="G13" s="48">
        <f>IF(ISNUMBER($J$2),SUMPRODUCT((YEAR('MODELO PARA BI'!$H$1:$CA$1)=$F$2)*'MODELO PARA BI'!$H$4:$CA$4)*$J$2,0)</f>
        <v/>
      </c>
      <c r="H13" s="58" t="n"/>
      <c r="I13" s="58" t="n"/>
      <c r="K13" s="48">
        <f>SUMPRODUCT((YEAR('CONSULTORIAS'!$B$5:$B$76)=$F$2)*('CONSULTORIAS'!$C$5:$C$76+'CONSULTORIAS'!$D$5:$D$76))</f>
        <v/>
      </c>
      <c r="L13" s="74">
        <f>IF('VALOR POR PL'!L19=0,0,SUMPRODUCT(('CONSULTORIAS'!$B$5:$B$76&lt;=DATE($F$2,12,1))*('CONSULTORIAS'!$C$5:$C$76+'CONSULTORIAS'!$D$5:$D$76))/'VALOR POR PL'!L19)</f>
        <v/>
      </c>
      <c r="M13" s="75">
        <f>'VALOR POR PL'!L19</f>
        <v/>
      </c>
    </row>
    <row r="14">
      <c r="C14" s="59">
        <f>'VALOR POR PL'!B20</f>
        <v/>
      </c>
      <c r="D14" s="59">
        <f>'VALOR POR PL'!C20</f>
        <v/>
      </c>
      <c r="E14" s="59">
        <f>'VALOR POR PL'!D20</f>
        <v/>
      </c>
      <c r="F14" s="73" t="n"/>
      <c r="G14" s="48">
        <f>IF(ISNUMBER($J$2),SUMPRODUCT((YEAR('MODELO PARA BI'!$H$1:$CA$1)=$F$2)*'MODELO PARA BI'!$H$49:$CA$49)*$J$2,0)</f>
        <v/>
      </c>
      <c r="H14" s="58" t="n"/>
      <c r="I14" s="58" t="n"/>
      <c r="K14" s="48">
        <f>SUMPRODUCT((YEAR('MDO'!$B$5:$B$76)=$F$2)*('MDO'!$C$5:$C$76+'MDO'!$D$5:$D$76))</f>
        <v/>
      </c>
      <c r="L14" s="74">
        <f>IF('VALOR POR PL'!L20=0,0,SUMPRODUCT(('MDO'!$B$5:$B$76&lt;=DATE($F$2,12,1))*('MDO'!$C$5:$C$76+'MDO'!$D$5:$D$76))/'VALOR POR PL'!L20)</f>
        <v/>
      </c>
      <c r="M14" s="75">
        <f>'VALOR POR PL'!L20</f>
        <v/>
      </c>
    </row>
    <row r="15">
      <c r="C15" s="59">
        <f>'VALOR POR PL'!B21</f>
        <v/>
      </c>
      <c r="D15" s="59">
        <f>'VALOR POR PL'!C21</f>
        <v/>
      </c>
      <c r="E15" s="59">
        <f>'VALOR POR PL'!D21</f>
        <v/>
      </c>
      <c r="F15" s="73" t="n"/>
      <c r="G15" s="48">
        <f>IF(ISNUMBER($J$2),SUMPRODUCT((YEAR('MODELO PARA BI'!$H$1:$CA$1)=$F$2)*'MODELO PARA BI'!$H$11:$CA$11)*$J$2,0)</f>
        <v/>
      </c>
      <c r="H15" s="58" t="n"/>
      <c r="I15" s="58" t="n"/>
      <c r="K15" s="48">
        <f>SUMPRODUCT((YEAR('EQUIP E FER'!$B$5:$B$76)=$F$2)*('EQUIP E FER'!$C$5:$C$76+'EQUIP E FER'!$D$5:$D$76))</f>
        <v/>
      </c>
      <c r="L15" s="74">
        <f>IF('VALOR POR PL'!L21=0,0,SUMPRODUCT(('EQUIP E FER'!$B$5:$B$76&lt;=DATE($F$2,12,1))*('EQUIP E FER'!$C$5:$C$76+'EQUIP E FER'!$D$5:$D$76))/'VALOR POR PL'!L21)</f>
        <v/>
      </c>
      <c r="M15" s="75">
        <f>'VALOR POR PL'!L21</f>
        <v/>
      </c>
    </row>
    <row r="16">
      <c r="C16" s="76" t="n"/>
      <c r="D16" s="45" t="inlineStr">
        <is>
          <t>1 AO 11</t>
        </is>
      </c>
      <c r="E16" s="77" t="inlineStr">
        <is>
          <t>INDIRETOS</t>
        </is>
      </c>
      <c r="F16" s="78" t="n">
        <v>0.65</v>
      </c>
      <c r="G16" s="62">
        <f>SUM(G5:G15)</f>
        <v/>
      </c>
      <c r="H16" s="58" t="n"/>
      <c r="I16" s="58" t="n"/>
      <c r="K16" s="62">
        <f>SUM(K5:K15)</f>
        <v/>
      </c>
      <c r="L16" s="79">
        <f>IF(M16=0,0,SUMPRODUCT(L5:L15,M5:M15)/M16)</f>
        <v/>
      </c>
      <c r="M16" s="62">
        <f>SUM(M5:M15)</f>
        <v/>
      </c>
    </row>
    <row r="17">
      <c r="C17" s="59">
        <f>'VALOR POR PL'!B22</f>
        <v/>
      </c>
      <c r="D17" s="59">
        <f>'VALOR POR PL'!C22</f>
        <v/>
      </c>
      <c r="E17" s="59">
        <f>'VALOR POR PL'!D22</f>
        <v/>
      </c>
      <c r="F17" s="73" t="n">
        <v>0.98</v>
      </c>
      <c r="G17" s="48">
        <f>IF(ISNUMBER($J$2),SUMPRODUCT((YEAR('MODELO PARA BI'!$H$1:$CA$1)=$F$2)*'MODELO PARA BI'!$H$52:$CA$52)*$J$2,0)</f>
        <v/>
      </c>
      <c r="H17" s="58" t="n"/>
      <c r="I17" s="58" t="n"/>
      <c r="K17" s="48">
        <f>SUMPRODUCT((YEAR('SERV. INICIAIS'!$B$5:$B$76)=$F$2)*('SERV. INICIAIS'!$C$5:$C$76+'SERV. INICIAIS'!$D$5:$D$76))</f>
        <v/>
      </c>
      <c r="L17" s="74">
        <f>IF('VALOR POR PL'!L22=0,0,SUMPRODUCT(('SERV. INICIAIS'!$B$5:$B$76&lt;=DATE($F$2,12,1))*('SERV. INICIAIS'!$C$5:$C$76+'SERV. INICIAIS'!$D$5:$D$76))/'VALOR POR PL'!L22)</f>
        <v/>
      </c>
      <c r="M17" s="75">
        <f>'VALOR POR PL'!L22</f>
        <v/>
      </c>
    </row>
    <row r="18">
      <c r="C18" s="59">
        <f>'VALOR POR PL'!B23</f>
        <v/>
      </c>
      <c r="D18" s="59">
        <f>'VALOR POR PL'!C23</f>
        <v/>
      </c>
      <c r="E18" s="59">
        <f>'VALOR POR PL'!D23</f>
        <v/>
      </c>
      <c r="F18" s="73" t="n">
        <v>0.98</v>
      </c>
      <c r="G18" s="48">
        <f>IF(ISNUMBER($J$2),SUMPRODUCT((YEAR('MODELO PARA BI'!$H$1:$CA$1)=$F$2)*'MODELO PARA BI'!$H$6:$CA$6)*$J$2,0)</f>
        <v/>
      </c>
      <c r="H18" s="58" t="n"/>
      <c r="I18" s="58" t="n"/>
      <c r="K18" s="48">
        <f>SUMPRODUCT((YEAR('CONTENÇÃO'!$B$5:$B$76)=$F$2)*('CONTENÇÃO'!$C$5:$C$76+'CONTENÇÃO'!$D$5:$D$76))</f>
        <v/>
      </c>
      <c r="L18" s="74">
        <f>IF('VALOR POR PL'!L23=0,0,SUMPRODUCT(('CONTENÇÃO'!$B$5:$B$76&lt;=DATE($F$2,12,1))*('CONTENÇÃO'!$C$5:$C$76+'CONTENÇÃO'!$D$5:$D$76))/'VALOR POR PL'!L23)</f>
        <v/>
      </c>
      <c r="M18" s="75">
        <f>'VALOR POR PL'!L23</f>
        <v/>
      </c>
    </row>
    <row r="19">
      <c r="C19" s="59">
        <f>'VALOR POR PL'!B24</f>
        <v/>
      </c>
      <c r="D19" s="59">
        <f>'VALOR POR PL'!C24</f>
        <v/>
      </c>
      <c r="E19" s="59">
        <f>'VALOR POR PL'!D24</f>
        <v/>
      </c>
      <c r="F19" s="73" t="n">
        <v>0.98</v>
      </c>
      <c r="G19" s="48">
        <f>IF(ISNUMBER($J$2),SUMPRODUCT((YEAR('MODELO PARA BI'!$H$1:$CA$1)=$F$2)*'MODELO PARA BI'!$H$44:$CA$44)*$J$2,0)</f>
        <v/>
      </c>
      <c r="H19" s="58" t="n"/>
      <c r="I19" s="58" t="n"/>
      <c r="K19" s="48">
        <f>SUMPRODUCT((YEAR('TERRAPLENAGEM'!$B$5:$B$76)=$F$2)*('TERRAPLENAGEM'!$C$5:$C$76+'TERRAPLENAGEM'!$D$5:$D$76))</f>
        <v/>
      </c>
      <c r="L19" s="74">
        <f>IF('VALOR POR PL'!L24=0,0,SUMPRODUCT(('TERRAPLENAGEM'!$B$5:$B$76&lt;=DATE($F$2,12,1))*('TERRAPLENAGEM'!$C$5:$C$76+'TERRAPLENAGEM'!$D$5:$D$76))/'VALOR POR PL'!L24)</f>
        <v/>
      </c>
      <c r="M19" s="75">
        <f>'VALOR POR PL'!L24</f>
        <v/>
      </c>
    </row>
    <row r="20">
      <c r="C20" s="59">
        <f>'VALOR POR PL'!B25</f>
        <v/>
      </c>
      <c r="D20" s="59">
        <f>'VALOR POR PL'!C25</f>
        <v/>
      </c>
      <c r="E20" s="59">
        <f>'VALOR POR PL'!D25</f>
        <v/>
      </c>
      <c r="F20" s="73" t="n">
        <v>0.98</v>
      </c>
      <c r="G20" s="48">
        <f>IF(ISNUMBER($J$2),SUMPRODUCT((YEAR('MODELO PARA BI'!$H$1:$CA$1)=$F$2)*'MODELO PARA BI'!$H$15:$CA$15)*$J$2,0)</f>
        <v/>
      </c>
      <c r="H20" s="58" t="n"/>
      <c r="I20" s="58" t="n"/>
      <c r="K20" s="48">
        <f>SUMPRODUCT((YEAR('FUND. PROF'!$B$5:$B$76)=$F$2)*('FUND. PROF'!$C$5:$C$76+'FUND. PROF'!$D$5:$D$76))</f>
        <v/>
      </c>
      <c r="L20" s="74">
        <f>IF('VALOR POR PL'!L25=0,0,SUMPRODUCT(('FUND. PROF'!$B$5:$B$76&lt;=DATE($F$2,12,1))*('FUND. PROF'!$C$5:$C$76+'FUND. PROF'!$D$5:$D$76))/'VALOR POR PL'!L25)</f>
        <v/>
      </c>
      <c r="M20" s="75">
        <f>'VALOR POR PL'!L25</f>
        <v/>
      </c>
    </row>
    <row r="21">
      <c r="C21" s="59">
        <f>'VALOR POR PL'!B26</f>
        <v/>
      </c>
      <c r="D21" s="59">
        <f>'VALOR POR PL'!C26</f>
        <v/>
      </c>
      <c r="E21" s="59">
        <f>'VALOR POR PL'!D26</f>
        <v/>
      </c>
      <c r="F21" s="73" t="n">
        <v>0.98</v>
      </c>
      <c r="G21" s="48">
        <f>IF(ISNUMBER($J$2),SUMPRODUCT((YEAR('MODELO PARA BI'!$H$1:$CA$1)=$F$2)*'MODELO PARA BI'!$H$16:$CA$16)*$J$2,0)</f>
        <v/>
      </c>
      <c r="H21" s="58" t="n"/>
      <c r="I21" s="58" t="n"/>
      <c r="K21" s="48">
        <f>SUMPRODUCT((YEAR('FUND. SUP'!$B$5:$B$76)=$F$2)*('FUND. SUP'!$C$5:$C$76+'FUND. SUP'!$D$5:$D$76))</f>
        <v/>
      </c>
      <c r="L21" s="74">
        <f>IF('VALOR POR PL'!L26=0,0,SUMPRODUCT(('FUND. SUP'!$B$5:$B$76&lt;=DATE($F$2,12,1))*('FUND. SUP'!$C$5:$C$76+'FUND. SUP'!$D$5:$D$76))/'VALOR POR PL'!L26)</f>
        <v/>
      </c>
      <c r="M21" s="75">
        <f>'VALOR POR PL'!L26</f>
        <v/>
      </c>
    </row>
    <row r="22">
      <c r="C22" s="76" t="n"/>
      <c r="D22" s="45" t="inlineStr">
        <is>
          <t>12 a 16</t>
        </is>
      </c>
      <c r="E22" s="77" t="inlineStr">
        <is>
          <t>SERVIÇOS INICIAIS, CONTENÇÃO, TERRAPLENAGEM E FUNDAÇÕES</t>
        </is>
      </c>
      <c r="F22" s="78" t="n">
        <v>0.98</v>
      </c>
      <c r="G22" s="62">
        <f>SUM(G17:G21)</f>
        <v/>
      </c>
      <c r="H22" s="58" t="inlineStr">
        <is>
          <t>TODAS AS ATIVIDADES (EXCETO RESERVATÓRIO DE RETENÇÃO)</t>
        </is>
      </c>
      <c r="I22" s="58" t="n"/>
      <c r="K22" s="62">
        <f>SUM(K17:K21)</f>
        <v/>
      </c>
      <c r="L22" s="79">
        <f>IF(M22=0,0,SUMPRODUCT(L17:L21,M17:M21)/M22)</f>
        <v/>
      </c>
      <c r="M22" s="62">
        <f>SUM(M17:M21)</f>
        <v/>
      </c>
    </row>
    <row r="23">
      <c r="C23" s="59">
        <f>'VALOR POR PL'!B27</f>
        <v/>
      </c>
      <c r="D23" s="59">
        <f>'VALOR POR PL'!C27</f>
        <v/>
      </c>
      <c r="E23" s="59">
        <f>'VALOR POR PL'!D27</f>
        <v/>
      </c>
      <c r="F23" s="73" t="n">
        <v>0.9</v>
      </c>
      <c r="G23" s="48">
        <f>IF(ISNUMBER($J$2),SUMPRODUCT((YEAR('MODELO PARA BI'!$H$1:$CA$1)=$F$2)*'MODELO PARA BI'!$H$13:$CA$13)*$J$2,0)</f>
        <v/>
      </c>
      <c r="H23" s="58" t="inlineStr">
        <is>
          <t>ATÉ O COBERTURA - 32º PAVIMENTO</t>
        </is>
      </c>
      <c r="I23" s="58" t="n"/>
      <c r="K23" s="48">
        <f>SUMPRODUCT((YEAR('ESTRUTURA'!$B$5:$B$76)=$F$2)*('ESTRUTURA'!$C$5:$C$76+'ESTRUTURA'!$D$5:$D$76))</f>
        <v/>
      </c>
      <c r="L23" s="74">
        <f>IF('VALOR POR PL'!L27=0,0,SUMPRODUCT(('ESTRUTURA'!$B$5:$B$76&lt;=DATE($F$2,12,1))*('ESTRUTURA'!$C$5:$C$76+'ESTRUTURA'!$D$5:$D$76))/'VALOR POR PL'!L27)</f>
        <v/>
      </c>
      <c r="M23" s="75">
        <f>'VALOR POR PL'!L27</f>
        <v/>
      </c>
    </row>
    <row r="24">
      <c r="C24" s="59">
        <f>'VALOR POR PL'!B28</f>
        <v/>
      </c>
      <c r="D24" s="59">
        <f>'VALOR POR PL'!C28</f>
        <v/>
      </c>
      <c r="E24" s="59">
        <f>'VALOR POR PL'!D28</f>
        <v/>
      </c>
      <c r="F24" s="73" t="n">
        <v>0.6</v>
      </c>
      <c r="G24" s="48">
        <f>IF(ISNUMBER($J$2),SUMPRODUCT((YEAR('MODELO PARA BI'!$H$1:$CA$1)=$F$2)*'MODELO PARA BI'!$H$2:$CA$2)*$J$2,0)</f>
        <v/>
      </c>
      <c r="H24" s="58" t="inlineStr">
        <is>
          <t>ALVENARIA - ATÉ 27º PAVIMENTO / GESSO ACARTONADO - 2ª FACE - ATÉ 16º PAVIMENTO</t>
        </is>
      </c>
      <c r="I24" s="58" t="n"/>
      <c r="K24" s="48">
        <f>SUMPRODUCT((YEAR('ALVENARIA'!$B$5:$B$76)=$F$2)*('ALVENARIA'!$C$5:$C$76+'ALVENARIA'!$D$5:$D$76))</f>
        <v/>
      </c>
      <c r="L24" s="74">
        <f>IF('VALOR POR PL'!L28=0,0,SUMPRODUCT(('ALVENARIA'!$B$5:$B$76&lt;=DATE($F$2,12,1))*('ALVENARIA'!$C$5:$C$76+'ALVENARIA'!$D$5:$D$76))/'VALOR POR PL'!L28)</f>
        <v/>
      </c>
      <c r="M24" s="75">
        <f>'VALOR POR PL'!L28</f>
        <v/>
      </c>
    </row>
    <row r="25">
      <c r="C25" s="59">
        <f>'VALOR POR PL'!B29</f>
        <v/>
      </c>
      <c r="D25" s="59">
        <f>'VALOR POR PL'!C29</f>
        <v/>
      </c>
      <c r="E25" s="59">
        <f>'VALOR POR PL'!D29</f>
        <v/>
      </c>
      <c r="F25" s="73" t="n">
        <v>0.3</v>
      </c>
      <c r="G25" s="48">
        <f>IF(ISNUMBER($J$2),SUMPRODUCT((YEAR('MODELO PARA BI'!$H$1:$CA$1)=$F$2)*'MODELO PARA BI'!$H$17:$CA$17)*$J$2,0)</f>
        <v/>
      </c>
      <c r="H25" s="58" t="inlineStr">
        <is>
          <t>ATÉ O 15º PAVIMENTO</t>
        </is>
      </c>
      <c r="I25" s="58" t="n"/>
      <c r="K25" s="48">
        <f>SUMPRODUCT((YEAR('IMPERMEABILIZAÇÃO'!$B$5:$B$76)=$F$2)*('IMPERMEABILIZAÇÃO'!$C$5:$C$76+'IMPERMEABILIZAÇÃO'!$D$5:$D$76))</f>
        <v/>
      </c>
      <c r="L25" s="74">
        <f>IF('VALOR POR PL'!L29=0,0,SUMPRODUCT(('IMPERMEABILIZAÇÃO'!$B$5:$B$76&lt;=DATE($F$2,12,1))*('IMPERMEABILIZAÇÃO'!$C$5:$C$76+'IMPERMEABILIZAÇÃO'!$D$5:$D$76))/'VALOR POR PL'!L29)</f>
        <v/>
      </c>
      <c r="M25" s="75">
        <f>'VALOR POR PL'!L29</f>
        <v/>
      </c>
    </row>
    <row r="26">
      <c r="C26" s="59">
        <f>'VALOR POR PL'!B30</f>
        <v/>
      </c>
      <c r="D26" s="59">
        <f>'VALOR POR PL'!C30</f>
        <v/>
      </c>
      <c r="E26" s="59">
        <f>'VALOR POR PL'!D30</f>
        <v/>
      </c>
      <c r="F26" s="73" t="n">
        <v>0.3</v>
      </c>
      <c r="G26" s="48">
        <f>IF(ISNUMBER($J$2),SUMPRODUCT((YEAR('MODELO PARA BI'!$H$1:$CA$1)=$F$2)*'MODELO PARA BI'!$H$19:$CA$19)*$J$2,0)</f>
        <v/>
      </c>
      <c r="H26" s="58" t="inlineStr">
        <is>
          <t>INFRAESTRUTURA - ATÉ O 14º PAVIMENTO / FIAÇÃO - ATÉ O 10º PAVIMENTO</t>
        </is>
      </c>
      <c r="I26" s="58" t="n"/>
      <c r="K26" s="48">
        <f>SUMPRODUCT((YEAR('INST. ELÉTRICA'!$B$5:$B$76)=$F$2)*('INST. ELÉTRICA'!$C$5:$C$76+'INST. ELÉTRICA'!$D$5:$D$76))</f>
        <v/>
      </c>
      <c r="L26" s="74">
        <f>IF('VALOR POR PL'!L30=0,0,SUMPRODUCT(('INST. ELÉTRICA'!$B$5:$B$76&lt;=DATE($F$2,12,1))*('INST. ELÉTRICA'!$C$5:$C$76+'INST. ELÉTRICA'!$D$5:$D$76))/'VALOR POR PL'!L30)</f>
        <v/>
      </c>
      <c r="M26" s="75">
        <f>'VALOR POR PL'!L30</f>
        <v/>
      </c>
    </row>
    <row r="27">
      <c r="C27" s="59">
        <f>'VALOR POR PL'!B31</f>
        <v/>
      </c>
      <c r="D27" s="59">
        <f>'VALOR POR PL'!C31</f>
        <v/>
      </c>
      <c r="E27" s="59">
        <f>'VALOR POR PL'!D31</f>
        <v/>
      </c>
      <c r="F27" s="73" t="n">
        <v>0.3</v>
      </c>
      <c r="G27" s="48">
        <f>IF(ISNUMBER($J$2),SUMPRODUCT((YEAR('MODELO PARA BI'!$H$1:$CA$1)=$F$2)*'MODELO PARA BI'!$H$21:$CA$21)*$J$2,0)</f>
        <v/>
      </c>
      <c r="H27" s="58" t="inlineStr">
        <is>
          <t xml:space="preserve">INFRAESTRUTURA - ATÉ O 15º PAVIMENTO </t>
        </is>
      </c>
      <c r="I27" s="58" t="n"/>
      <c r="K27" s="48">
        <f>SUMPRODUCT((YEAR('INST. HIDRO'!$B$5:$B$76)=$F$2)*('INST. HIDRO'!$C$5:$C$76+'INST. HIDRO'!$D$5:$D$76))</f>
        <v/>
      </c>
      <c r="L27" s="74">
        <f>IF('VALOR POR PL'!L31=0,0,SUMPRODUCT(('INST. HIDRO'!$B$5:$B$76&lt;=DATE($F$2,12,1))*('INST. HIDRO'!$C$5:$C$76+'INST. HIDRO'!$D$5:$D$76))/'VALOR POR PL'!L31)</f>
        <v/>
      </c>
      <c r="M27" s="75">
        <f>'VALOR POR PL'!L31</f>
        <v/>
      </c>
    </row>
    <row r="28">
      <c r="C28" s="59">
        <f>'VALOR POR PL'!B32</f>
        <v/>
      </c>
      <c r="D28" s="59">
        <f>'VALOR POR PL'!C32</f>
        <v/>
      </c>
      <c r="E28" s="59">
        <f>'VALOR POR PL'!D32</f>
        <v/>
      </c>
      <c r="F28" s="73" t="n">
        <v>0.3</v>
      </c>
      <c r="G28" s="48">
        <f>IF(ISNUMBER($J$2),SUMPRODUCT((YEAR('MODELO PARA BI'!$H$1:$CA$1)=$F$2)*'MODELO PARA BI'!$H$18:$CA$18)*$J$2,0)</f>
        <v/>
      </c>
      <c r="H28" s="58" t="inlineStr">
        <is>
          <t>PRUMADA - ATÉ 28º PAVIMENTO</t>
        </is>
      </c>
      <c r="I28" s="58" t="n"/>
      <c r="K28" s="48">
        <f>SUMPRODUCT((YEAR('INST. INC'!$B$5:$B$76)=$F$2)*('INST. INC'!$C$5:$C$76+'INST. INC'!$D$5:$D$76))</f>
        <v/>
      </c>
      <c r="L28" s="74">
        <f>IF('VALOR POR PL'!L32=0,0,SUMPRODUCT(('INST. INC'!$B$5:$B$76&lt;=DATE($F$2,12,1))*('INST. INC'!$C$5:$C$76+'INST. INC'!$D$5:$D$76))/'VALOR POR PL'!L32)</f>
        <v/>
      </c>
      <c r="M28" s="75">
        <f>'VALOR POR PL'!L32</f>
        <v/>
      </c>
    </row>
    <row r="29">
      <c r="C29" s="59">
        <f>'VALOR POR PL'!B33</f>
        <v/>
      </c>
      <c r="D29" s="59">
        <f>'VALOR POR PL'!C33</f>
        <v/>
      </c>
      <c r="E29" s="59">
        <f>'VALOR POR PL'!D33</f>
        <v/>
      </c>
      <c r="F29" s="73" t="n">
        <v>0.2</v>
      </c>
      <c r="G29" s="48">
        <f>IF(ISNUMBER($J$2),SUMPRODUCT((YEAR('MODELO PARA BI'!$H$1:$CA$1)=$F$2)*'MODELO PARA BI'!$H$20:$CA$20)*$J$2,0)</f>
        <v/>
      </c>
      <c r="H29" s="58" t="inlineStr">
        <is>
          <t>RENOVAÇÃO DE AR - SUBSOLO</t>
        </is>
      </c>
      <c r="I29" s="58" t="n"/>
      <c r="K29" s="48">
        <f>SUMPRODUCT((YEAR('INST. ESP'!$B$5:$B$76)=$F$2)*('INST. ESP'!$C$5:$C$76+'INST. ESP'!$D$5:$D$76))</f>
        <v/>
      </c>
      <c r="L29" s="74">
        <f>IF('VALOR POR PL'!L33=0,0,SUMPRODUCT(('INST. ESP'!$B$5:$B$76&lt;=DATE($F$2,12,1))*('INST. ESP'!$C$5:$C$76+'INST. ESP'!$D$5:$D$76))/'VALOR POR PL'!L33)</f>
        <v/>
      </c>
      <c r="M29" s="75">
        <f>'VALOR POR PL'!L33</f>
        <v/>
      </c>
    </row>
    <row r="30">
      <c r="C30" s="59">
        <f>'VALOR POR PL'!B34</f>
        <v/>
      </c>
      <c r="D30" s="59">
        <f>'VALOR POR PL'!C34</f>
        <v/>
      </c>
      <c r="E30" s="59">
        <f>'VALOR POR PL'!D34</f>
        <v/>
      </c>
      <c r="F30" s="73" t="n">
        <v>0</v>
      </c>
      <c r="G30" s="48">
        <f>IF(ISNUMBER($J$2),SUMPRODUCT((YEAR('MODELO PARA BI'!$H$1:$CA$1)=$F$2)*'MODELO PARA BI'!$H$10:$CA$10)*$J$2,0)</f>
        <v/>
      </c>
      <c r="H30" s="58" t="inlineStr">
        <is>
          <t>APENAS DESEMBOLSO FINANCEIRO - MONTAGEM PARA 2028</t>
        </is>
      </c>
      <c r="I30" s="58" t="n"/>
      <c r="K30" s="48">
        <f>SUMPRODUCT((YEAR('ELEVADORES '!$B$5:$B$76)=$F$2)*('ELEVADORES '!$C$5:$C$76+'ELEVADORES '!$D$5:$D$76))</f>
        <v/>
      </c>
      <c r="L30" s="74">
        <f>IF('VALOR POR PL'!L34=0,0,SUMPRODUCT(('ELEVADORES '!$B$5:$B$76&lt;=DATE($F$2,12,1))*('ELEVADORES '!$C$5:$C$76+'ELEVADORES '!$D$5:$D$76))/'VALOR POR PL'!L34)</f>
        <v/>
      </c>
      <c r="M30" s="75">
        <f>'VALOR POR PL'!L34</f>
        <v/>
      </c>
    </row>
    <row r="31">
      <c r="C31" s="59">
        <f>'VALOR POR PL'!B35</f>
        <v/>
      </c>
      <c r="D31" s="59">
        <f>'VALOR POR PL'!C35</f>
        <v/>
      </c>
      <c r="E31" s="59">
        <f>'VALOR POR PL'!D35</f>
        <v/>
      </c>
      <c r="F31" s="73" t="n">
        <v>0</v>
      </c>
      <c r="G31" s="48">
        <f>IF(ISNUMBER($J$2),SUMPRODUCT((YEAR('MODELO PARA BI'!$H$1:$CA$1)=$F$2)*'MODELO PARA BI'!$H$12:$CA$12)*$J$2,0)</f>
        <v/>
      </c>
      <c r="H31" s="58" t="inlineStr">
        <is>
          <t>APENAS DESEMBOLSO FINANCEIRO - MONTAGEM PARA 2028</t>
        </is>
      </c>
      <c r="I31" s="58" t="n"/>
      <c r="K31" s="48">
        <f>SUMPRODUCT((YEAR('ESQUADRIAS'!$B$5:$B$76)=$F$2)*('ESQUADRIAS'!$C$5:$C$76+'ESQUADRIAS'!$D$5:$D$76))</f>
        <v/>
      </c>
      <c r="L31" s="74">
        <f>IF('VALOR POR PL'!L35=0,0,SUMPRODUCT(('ESQUADRIAS'!$B$5:$B$76&lt;=DATE($F$2,12,1))*('ESQUADRIAS'!$C$5:$C$76+'ESQUADRIAS'!$D$5:$D$76))/'VALOR POR PL'!L35)</f>
        <v/>
      </c>
      <c r="M31" s="75">
        <f>'VALOR POR PL'!L35</f>
        <v/>
      </c>
    </row>
    <row r="32">
      <c r="C32" s="59">
        <f>'VALOR POR PL'!B36</f>
        <v/>
      </c>
      <c r="D32" s="59">
        <f>'VALOR POR PL'!C36</f>
        <v/>
      </c>
      <c r="E32" s="59">
        <f>'VALOR POR PL'!D36</f>
        <v/>
      </c>
      <c r="F32" s="73" t="n">
        <v>0.1</v>
      </c>
      <c r="G32" s="48">
        <f>IF(ISNUMBER($J$2),SUMPRODUCT((YEAR('MODELO PARA BI'!$H$1:$CA$1)=$F$2)*'MODELO PARA BI'!$H$41:$CA$41)*$J$2,0)</f>
        <v/>
      </c>
      <c r="H32" s="58" t="n"/>
      <c r="I32" s="58" t="n"/>
      <c r="K32" s="48">
        <f>SUMPRODUCT((YEAR('SERRALHERIA'!$B$5:$B$76)=$F$2)*('SERRALHERIA'!$C$5:$C$76+'SERRALHERIA'!$D$5:$D$76))</f>
        <v/>
      </c>
      <c r="L32" s="74">
        <f>IF('VALOR POR PL'!L36=0,0,SUMPRODUCT(('SERRALHERIA'!$B$5:$B$76&lt;=DATE($F$2,12,1))*('SERRALHERIA'!$C$5:$C$76+'SERRALHERIA'!$D$5:$D$76))/'VALOR POR PL'!L36)</f>
        <v/>
      </c>
      <c r="M32" s="75">
        <f>'VALOR POR PL'!L36</f>
        <v/>
      </c>
    </row>
    <row r="33">
      <c r="C33" s="59">
        <f>'VALOR POR PL'!B37</f>
        <v/>
      </c>
      <c r="D33" s="59">
        <f>'VALOR POR PL'!C37</f>
        <v/>
      </c>
      <c r="E33" s="59">
        <f>'VALOR POR PL'!D37</f>
        <v/>
      </c>
      <c r="F33" s="73" t="n">
        <v>0</v>
      </c>
      <c r="G33" s="48">
        <f>IF(ISNUMBER($J$2),SUMPRODUCT((YEAR('MODELO PARA BI'!$H$1:$CA$1)=$F$2)*'MODELO PARA BI'!$H$25:$CA$25)*$J$2,0)</f>
        <v/>
      </c>
      <c r="H33" s="58" t="n"/>
      <c r="I33" s="58" t="n"/>
      <c r="K33" s="48">
        <f>SUMPRODUCT((YEAR('MARCENARIA'!$B$5:$B$76)=$F$2)*('MARCENARIA'!$C$5:$C$76+'MARCENARIA'!$D$5:$D$76))</f>
        <v/>
      </c>
      <c r="L33" s="74">
        <f>IF('VALOR POR PL'!L37=0,0,SUMPRODUCT(('MARCENARIA'!$B$5:$B$76&lt;=DATE($F$2,12,1))*('MARCENARIA'!$C$5:$C$76+'MARCENARIA'!$D$5:$D$76))/'VALOR POR PL'!L37)</f>
        <v/>
      </c>
      <c r="M33" s="75">
        <f>'VALOR POR PL'!L37</f>
        <v/>
      </c>
    </row>
    <row r="34">
      <c r="C34" s="59">
        <f>'VALOR POR PL'!B38</f>
        <v/>
      </c>
      <c r="D34" s="59">
        <f>'VALOR POR PL'!C38</f>
        <v/>
      </c>
      <c r="E34" s="59">
        <f>'VALOR POR PL'!D38</f>
        <v/>
      </c>
      <c r="F34" s="73" t="n">
        <v>0.5</v>
      </c>
      <c r="G34" s="48">
        <f>IF(ISNUMBER($J$2),SUMPRODUCT((YEAR('MODELO PARA BI'!$H$1:$CA$1)=$F$2)*'MODELO PARA BI'!$H$33:$CA$33)*$J$2,0)</f>
        <v/>
      </c>
      <c r="H34" s="58" t="inlineStr">
        <is>
          <t>ATÉ O 21º PAVIMENTO</t>
        </is>
      </c>
      <c r="I34" s="58" t="n"/>
      <c r="K34" s="48">
        <f>SUMPRODUCT((YEAR('REV. PISOS'!$B$5:$B$76)=$F$2)*('REV. PISOS'!$C$5:$C$76+'REV. PISOS'!$D$5:$D$76))</f>
        <v/>
      </c>
      <c r="L34" s="74">
        <f>IF('VALOR POR PL'!L38=0,0,SUMPRODUCT(('REV. PISOS'!$B$5:$B$76&lt;=DATE($F$2,12,1))*('REV. PISOS'!$C$5:$C$76+'REV. PISOS'!$D$5:$D$76))/'VALOR POR PL'!L38)</f>
        <v/>
      </c>
      <c r="M34" s="75">
        <f>'VALOR POR PL'!L38</f>
        <v/>
      </c>
    </row>
    <row r="35">
      <c r="C35" s="59">
        <f>'VALOR POR PL'!B39</f>
        <v/>
      </c>
      <c r="D35" s="59">
        <f>'VALOR POR PL'!C39</f>
        <v/>
      </c>
      <c r="E35" s="59">
        <f>'VALOR POR PL'!D39</f>
        <v/>
      </c>
      <c r="F35" s="73" t="n">
        <v>0.55</v>
      </c>
      <c r="G35" s="48">
        <f>IF(ISNUMBER($J$2),SUMPRODUCT((YEAR('MODELO PARA BI'!$H$1:$CA$1)=$F$2)*'MODELO PARA BI'!$H$34:$CA$34)*$J$2,0)</f>
        <v/>
      </c>
      <c r="H35" s="58" t="inlineStr">
        <is>
          <t>ATÉ O 23º PAVIMENTO</t>
        </is>
      </c>
      <c r="I35" s="58" t="n"/>
      <c r="K35" s="48">
        <f>SUMPRODUCT((YEAR('REV. PAREDE'!$B$5:$B$76)=$F$2)*('REV. PAREDE'!$C$5:$C$76+'REV. PAREDE'!$D$5:$D$76))</f>
        <v/>
      </c>
      <c r="L35" s="74">
        <f>IF('VALOR POR PL'!L39=0,0,SUMPRODUCT(('REV. PAREDE'!$B$5:$B$76&lt;=DATE($F$2,12,1))*('REV. PAREDE'!$C$5:$C$76+'REV. PAREDE'!$D$5:$D$76))/'VALOR POR PL'!L39)</f>
        <v/>
      </c>
      <c r="M35" s="75">
        <f>'VALOR POR PL'!L39</f>
        <v/>
      </c>
    </row>
    <row r="36">
      <c r="C36" s="59">
        <f>'VALOR POR PL'!B40</f>
        <v/>
      </c>
      <c r="D36" s="59">
        <f>'VALOR POR PL'!C40</f>
        <v/>
      </c>
      <c r="E36" s="59">
        <f>'VALOR POR PL'!D40</f>
        <v/>
      </c>
      <c r="F36" s="73" t="n">
        <v>0.2</v>
      </c>
      <c r="G36" s="48">
        <f>IF(ISNUMBER($J$2),SUMPRODUCT((YEAR('MODELO PARA BI'!$H$1:$CA$1)=$F$2)*'MODELO PARA BI'!$H$32:$CA$32)*$J$2,0)</f>
        <v/>
      </c>
      <c r="H36" s="58" t="inlineStr">
        <is>
          <t>PAREDES - ATÉ O 15º PAVIMENTO / PISOS - ATÉ O 14º PAVIMENTO</t>
        </is>
      </c>
      <c r="I36" s="58" t="n"/>
      <c r="K36" s="48">
        <f>SUMPRODUCT((YEAR('REV. ACAB'!$B$5:$B$76)=$F$2)*('REV. ACAB'!$C$5:$C$76+'REV. ACAB'!$D$5:$D$76))</f>
        <v/>
      </c>
      <c r="L36" s="74">
        <f>IF('VALOR POR PL'!L40=0,0,SUMPRODUCT(('REV. ACAB'!$B$5:$B$76&lt;=DATE($F$2,12,1))*('REV. ACAB'!$C$5:$C$76+'REV. ACAB'!$D$5:$D$76))/'VALOR POR PL'!L40)</f>
        <v/>
      </c>
      <c r="M36" s="75">
        <f>'VALOR POR PL'!L40</f>
        <v/>
      </c>
    </row>
    <row r="37">
      <c r="C37" s="59">
        <f>'VALOR POR PL'!B41</f>
        <v/>
      </c>
      <c r="D37" s="59">
        <f>'VALOR POR PL'!C41</f>
        <v/>
      </c>
      <c r="E37" s="59">
        <f>'VALOR POR PL'!D41</f>
        <v/>
      </c>
      <c r="F37" s="73" t="n"/>
      <c r="G37" s="48">
        <f>IF(ISNUMBER($J$2),SUMPRODUCT((YEAR('MODELO PARA BI'!$H$1:$CA$1)=$F$2)*'MODELO PARA BI'!$H$27:$CA$27)*$J$2,0)</f>
        <v/>
      </c>
      <c r="H37" s="58" t="n"/>
      <c r="I37" s="58" t="n"/>
      <c r="K37" s="48">
        <f>SUMPRODUCT((YEAR('PAVIMENTAÇÃO'!$B$5:$B$76)=$F$2)*('PAVIMENTAÇÃO'!$C$5:$C$76+'PAVIMENTAÇÃO'!$D$5:$D$76))</f>
        <v/>
      </c>
      <c r="L37" s="74">
        <f>IF('VALOR POR PL'!L41=0,0,SUMPRODUCT(('PAVIMENTAÇÃO'!$B$5:$B$76&lt;=DATE($F$2,12,1))*('PAVIMENTAÇÃO'!$C$5:$C$76+'PAVIMENTAÇÃO'!$D$5:$D$76))/'VALOR POR PL'!L41)</f>
        <v/>
      </c>
      <c r="M37" s="75">
        <f>'VALOR POR PL'!L41</f>
        <v/>
      </c>
    </row>
    <row r="38">
      <c r="C38" s="59">
        <f>'VALOR POR PL'!B42</f>
        <v/>
      </c>
      <c r="D38" s="59">
        <f>'VALOR POR PL'!C42</f>
        <v/>
      </c>
      <c r="E38" s="59">
        <f>'VALOR POR PL'!D42</f>
        <v/>
      </c>
      <c r="F38" s="73" t="n">
        <v>0.35</v>
      </c>
      <c r="G38" s="48">
        <f>IF(ISNUMBER($J$2),SUMPRODUCT((YEAR('MODELO PARA BI'!$H$1:$CA$1)=$F$2)*'MODELO PARA BI'!$H$31:$CA$31)*$J$2,0)</f>
        <v/>
      </c>
      <c r="H38" s="58" t="inlineStr">
        <is>
          <t>1ª ETAPA DE FACHADA - 70 % FINAIZADA</t>
        </is>
      </c>
      <c r="I38" s="58" t="n"/>
      <c r="K38" s="48">
        <f>SUMPRODUCT((YEAR('REV. FACHADA'!$B$5:$B$76)=$F$2)*('REV. FACHADA'!$C$5:$C$76+'REV. FACHADA'!$D$5:$D$76))</f>
        <v/>
      </c>
      <c r="L38" s="74">
        <f>IF('VALOR POR PL'!L42=0,0,SUMPRODUCT(('REV. FACHADA'!$B$5:$B$76&lt;=DATE($F$2,12,1))*('REV. FACHADA'!$C$5:$C$76+'REV. FACHADA'!$D$5:$D$76))/'VALOR POR PL'!L42)</f>
        <v/>
      </c>
      <c r="M38" s="75">
        <f>'VALOR POR PL'!L42</f>
        <v/>
      </c>
    </row>
    <row r="39">
      <c r="C39" s="59">
        <f>'VALOR POR PL'!B43</f>
        <v/>
      </c>
      <c r="D39" s="59">
        <f>'VALOR POR PL'!C43</f>
        <v/>
      </c>
      <c r="E39" s="59">
        <f>'VALOR POR PL'!D43</f>
        <v/>
      </c>
      <c r="F39" s="73" t="n">
        <v>0.15</v>
      </c>
      <c r="G39" s="48">
        <f>IF(ISNUMBER($J$2),SUMPRODUCT((YEAR('MODELO PARA BI'!$H$1:$CA$1)=$F$2)*'MODELO PARA BI'!$H$14:$CA$14)*$J$2,0)</f>
        <v/>
      </c>
      <c r="H39" s="58" t="inlineStr">
        <is>
          <t>ATÉ O 11º PAVIMENTO</t>
        </is>
      </c>
      <c r="I39" s="58" t="n"/>
      <c r="K39" s="48">
        <f>SUMPRODUCT((YEAR('FORRO'!$B$5:$B$76)=$F$2)*('FORRO'!$C$5:$C$76+'FORRO'!$D$5:$D$76))</f>
        <v/>
      </c>
      <c r="L39" s="74">
        <f>IF('VALOR POR PL'!L43=0,0,SUMPRODUCT(('FORRO'!$B$5:$B$76&lt;=DATE($F$2,12,1))*('FORRO'!$C$5:$C$76+'FORRO'!$D$5:$D$76))/'VALOR POR PL'!L43)</f>
        <v/>
      </c>
      <c r="M39" s="75">
        <f>'VALOR POR PL'!L43</f>
        <v/>
      </c>
    </row>
    <row r="40">
      <c r="C40" s="59">
        <f>'VALOR POR PL'!B44</f>
        <v/>
      </c>
      <c r="D40" s="59">
        <f>'VALOR POR PL'!C44</f>
        <v/>
      </c>
      <c r="E40" s="59">
        <f>'VALOR POR PL'!D44</f>
        <v/>
      </c>
      <c r="F40" s="73" t="n"/>
      <c r="G40" s="48">
        <f>IF(ISNUMBER($J$2),SUMPRODUCT((YEAR('MODELO PARA BI'!$H$1:$CA$1)=$F$2)*'MODELO PARA BI'!$H$23:$CA$23)*$J$2,0)</f>
        <v/>
      </c>
      <c r="H40" s="58" t="n"/>
      <c r="I40" s="58" t="n"/>
      <c r="K40" s="48">
        <f>SUMPRODUCT((YEAR('LOUÇAS'!$B$5:$B$76)=$F$2)*('LOUÇAS'!$C$5:$C$76+'LOUÇAS'!$D$5:$D$76))</f>
        <v/>
      </c>
      <c r="L40" s="74">
        <f>IF('VALOR POR PL'!L44=0,0,SUMPRODUCT(('LOUÇAS'!$B$5:$B$76&lt;=DATE($F$2,12,1))*('LOUÇAS'!$C$5:$C$76+'LOUÇAS'!$D$5:$D$76))/'VALOR POR PL'!L44)</f>
        <v/>
      </c>
      <c r="M40" s="75">
        <f>'VALOR POR PL'!L44</f>
        <v/>
      </c>
    </row>
    <row r="41">
      <c r="C41" s="59">
        <f>'VALOR POR PL'!B45</f>
        <v/>
      </c>
      <c r="D41" s="59">
        <f>'VALOR POR PL'!C45</f>
        <v/>
      </c>
      <c r="E41" s="59">
        <f>'VALOR POR PL'!D45</f>
        <v/>
      </c>
      <c r="F41" s="73" t="n">
        <v>0.1</v>
      </c>
      <c r="G41" s="48">
        <f>IF(ISNUMBER($J$2),SUMPRODUCT((YEAR('MODELO PARA BI'!$H$1:$CA$1)=$F$2)*'MODELO PARA BI'!$H$28:$CA$28)*$J$2,0)</f>
        <v/>
      </c>
      <c r="H41" s="58" t="inlineStr">
        <is>
          <t>TRATAMENTO DE CONCRETO APARENTE</t>
        </is>
      </c>
      <c r="I41" s="58" t="n"/>
      <c r="K41" s="48">
        <f>SUMPRODUCT((YEAR('PINTURA'!$B$5:$B$76)=$F$2)*('PINTURA'!$C$5:$C$76+'PINTURA'!$D$5:$D$76))</f>
        <v/>
      </c>
      <c r="L41" s="74">
        <f>IF('VALOR POR PL'!L45=0,0,SUMPRODUCT(('PINTURA'!$B$5:$B$76&lt;=DATE($F$2,12,1))*('PINTURA'!$C$5:$C$76+'PINTURA'!$D$5:$D$76))/'VALOR POR PL'!L45)</f>
        <v/>
      </c>
      <c r="M41" s="75">
        <f>'VALOR POR PL'!L45</f>
        <v/>
      </c>
    </row>
    <row r="42">
      <c r="C42" s="59">
        <f>'VALOR POR PL'!B46</f>
        <v/>
      </c>
      <c r="D42" s="59">
        <f>'VALOR POR PL'!C46</f>
        <v/>
      </c>
      <c r="E42" s="59">
        <f>'VALOR POR PL'!D46</f>
        <v/>
      </c>
      <c r="F42" s="73" t="n">
        <v>0</v>
      </c>
      <c r="G42" s="48">
        <f>IF(ISNUMBER($J$2),SUMPRODUCT((YEAR('MODELO PARA BI'!$H$1:$CA$1)=$F$2)*'MODELO PARA BI'!$H$26:$CA$26)*$J$2,0)</f>
        <v/>
      </c>
      <c r="H42" s="58" t="n"/>
      <c r="I42" s="58" t="n"/>
      <c r="K42" s="48">
        <f>SUMPRODUCT((YEAR('PAISAGISMO'!$B$5:$B$76)=$F$2)*('PAISAGISMO'!$C$5:$C$76+'PAISAGISMO'!$D$5:$D$76))</f>
        <v/>
      </c>
      <c r="L42" s="74">
        <f>IF('VALOR POR PL'!L46=0,0,SUMPRODUCT(('PAISAGISMO'!$B$5:$B$76&lt;=DATE($F$2,12,1))*('PAISAGISMO'!$C$5:$C$76+'PAISAGISMO'!$D$5:$D$76))/'VALOR POR PL'!L46)</f>
        <v/>
      </c>
      <c r="M42" s="75">
        <f>'VALOR POR PL'!L46</f>
        <v/>
      </c>
    </row>
    <row r="43">
      <c r="C43" s="59">
        <f>'VALOR POR PL'!B47</f>
        <v/>
      </c>
      <c r="D43" s="59">
        <f>'VALOR POR PL'!C47</f>
        <v/>
      </c>
      <c r="E43" s="59">
        <f>'VALOR POR PL'!D47</f>
        <v/>
      </c>
      <c r="F43" s="73" t="n">
        <v>0</v>
      </c>
      <c r="G43" s="48">
        <f>IF(ISNUMBER($J$2),SUMPRODUCT((YEAR('MODELO PARA BI'!$H$1:$CA$1)=$F$2)*'MODELO PARA BI'!$H$24:$CA$24)*$J$2,0)</f>
        <v/>
      </c>
      <c r="H43" s="58" t="n"/>
      <c r="I43" s="58" t="n"/>
      <c r="K43" s="48">
        <f>SUMPRODUCT((YEAR('LIMPEZA'!$B$5:$B$76)=$F$2)*('LIMPEZA'!$C$5:$C$76+'LIMPEZA'!$D$5:$D$76))</f>
        <v/>
      </c>
      <c r="L43" s="74">
        <f>IF('VALOR POR PL'!L47=0,0,SUMPRODUCT(('LIMPEZA'!$B$5:$B$76&lt;=DATE($F$2,12,1))*('LIMPEZA'!$C$5:$C$76+'LIMPEZA'!$D$5:$D$76))/'VALOR POR PL'!L47)</f>
        <v/>
      </c>
      <c r="M43" s="75">
        <f>'VALOR POR PL'!L47</f>
        <v/>
      </c>
    </row>
    <row r="44">
      <c r="D44" s="45" t="inlineStr">
        <is>
          <t>DESEMBOLSO ANUAL (sem taxa de adm.)</t>
        </is>
      </c>
      <c r="E44" s="65" t="n"/>
      <c r="G44" s="62">
        <f>SUM(G22:G43,G16)</f>
        <v/>
      </c>
      <c r="K44" s="62">
        <f>SUM(K22:K43,K16)</f>
        <v/>
      </c>
    </row>
    <row r="45">
      <c r="D45" s="59" t="inlineStr">
        <is>
          <t>38</t>
        </is>
      </c>
      <c r="E45" s="50" t="inlineStr">
        <is>
          <t>TAXA DE ADMINISTRAÇÃO</t>
        </is>
      </c>
      <c r="G45" s="48">
        <f>IF(ISNUMBER($J$2),SUMPRODUCT((YEAR('MODELO PARA BI'!$H$1:$CA$1)=$F$2)*'MODELO PARA BI'!$H$43:$CA$43)*$J$2,0)</f>
        <v/>
      </c>
      <c r="K45" s="48">
        <f>SUMPRODUCT((YEAR('TAX. ADM'!$B$5:$B$76)=$F$2)*('TAX. ADM'!$C$5:$C$76+'TAX. ADM'!$D$5:$D$76))</f>
        <v/>
      </c>
    </row>
    <row r="46">
      <c r="D46" s="45" t="inlineStr">
        <is>
          <t>DESEMBOLSO ANUAL COM TAXA DE ADM.</t>
        </is>
      </c>
      <c r="E46" s="65" t="n"/>
      <c r="G46" s="62">
        <f>G44+G45</f>
        <v/>
      </c>
      <c r="K46" s="62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6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7" t="inlineStr">
        <is>
          <t>COD EMPREENDIMENTO</t>
        </is>
      </c>
      <c r="B1" s="57" t="inlineStr">
        <is>
          <t>COD GRUPO 1</t>
        </is>
      </c>
      <c r="C1" s="57" t="inlineStr">
        <is>
          <t>GRUPO 1</t>
        </is>
      </c>
      <c r="D1" s="57" t="inlineStr">
        <is>
          <t>VALOR ORÇADO
(INCC)</t>
        </is>
      </c>
      <c r="E1" s="57" t="inlineStr">
        <is>
          <t>SOMA DA DISTRIBUIÇÃO
(INCC)</t>
        </is>
      </c>
      <c r="F1" s="57" t="inlineStr">
        <is>
          <t>VARIAÇÃO
(ORÇADO − DISTRIBUÍDO)</t>
        </is>
      </c>
      <c r="H1" s="80">
        <f>'VALOR POR PL'!$P$6</f>
        <v/>
      </c>
      <c r="I1" s="80">
        <f>DATE(YEAR(H1),MONTH(H1)+1,1)</f>
        <v/>
      </c>
      <c r="J1" s="80">
        <f>DATE(YEAR(I1),MONTH(I1)+1,1)</f>
        <v/>
      </c>
      <c r="K1" s="80">
        <f>DATE(YEAR(J1),MONTH(J1)+1,1)</f>
        <v/>
      </c>
      <c r="L1" s="80">
        <f>DATE(YEAR(K1),MONTH(K1)+1,1)</f>
        <v/>
      </c>
      <c r="M1" s="80">
        <f>DATE(YEAR(L1),MONTH(L1)+1,1)</f>
        <v/>
      </c>
      <c r="N1" s="80">
        <f>DATE(YEAR(M1),MONTH(M1)+1,1)</f>
        <v/>
      </c>
      <c r="O1" s="80">
        <f>DATE(YEAR(N1),MONTH(N1)+1,1)</f>
        <v/>
      </c>
      <c r="P1" s="80">
        <f>DATE(YEAR(O1),MONTH(O1)+1,1)</f>
        <v/>
      </c>
      <c r="Q1" s="80">
        <f>DATE(YEAR(P1),MONTH(P1)+1,1)</f>
        <v/>
      </c>
      <c r="R1" s="80">
        <f>DATE(YEAR(Q1),MONTH(Q1)+1,1)</f>
        <v/>
      </c>
      <c r="S1" s="80">
        <f>DATE(YEAR(R1),MONTH(R1)+1,1)</f>
        <v/>
      </c>
      <c r="T1" s="80">
        <f>DATE(YEAR(S1),MONTH(S1)+1,1)</f>
        <v/>
      </c>
      <c r="U1" s="80">
        <f>DATE(YEAR(T1),MONTH(T1)+1,1)</f>
        <v/>
      </c>
      <c r="V1" s="80">
        <f>DATE(YEAR(U1),MONTH(U1)+1,1)</f>
        <v/>
      </c>
      <c r="W1" s="80">
        <f>DATE(YEAR(V1),MONTH(V1)+1,1)</f>
        <v/>
      </c>
      <c r="X1" s="80">
        <f>DATE(YEAR(W1),MONTH(W1)+1,1)</f>
        <v/>
      </c>
      <c r="Y1" s="80">
        <f>DATE(YEAR(X1),MONTH(X1)+1,1)</f>
        <v/>
      </c>
      <c r="Z1" s="80">
        <f>DATE(YEAR(Y1),MONTH(Y1)+1,1)</f>
        <v/>
      </c>
      <c r="AA1" s="80">
        <f>DATE(YEAR(Z1),MONTH(Z1)+1,1)</f>
        <v/>
      </c>
      <c r="AB1" s="80">
        <f>DATE(YEAR(AA1),MONTH(AA1)+1,1)</f>
        <v/>
      </c>
      <c r="AC1" s="80">
        <f>DATE(YEAR(AB1),MONTH(AB1)+1,1)</f>
        <v/>
      </c>
      <c r="AD1" s="80">
        <f>DATE(YEAR(AC1),MONTH(AC1)+1,1)</f>
        <v/>
      </c>
      <c r="AE1" s="80">
        <f>DATE(YEAR(AD1),MONTH(AD1)+1,1)</f>
        <v/>
      </c>
      <c r="AF1" s="80">
        <f>DATE(YEAR(AE1),MONTH(AE1)+1,1)</f>
        <v/>
      </c>
      <c r="AG1" s="80">
        <f>DATE(YEAR(AF1),MONTH(AF1)+1,1)</f>
        <v/>
      </c>
      <c r="AH1" s="80">
        <f>DATE(YEAR(AG1),MONTH(AG1)+1,1)</f>
        <v/>
      </c>
      <c r="AI1" s="80">
        <f>DATE(YEAR(AH1),MONTH(AH1)+1,1)</f>
        <v/>
      </c>
      <c r="AJ1" s="80">
        <f>DATE(YEAR(AI1),MONTH(AI1)+1,1)</f>
        <v/>
      </c>
      <c r="AK1" s="80">
        <f>DATE(YEAR(AJ1),MONTH(AJ1)+1,1)</f>
        <v/>
      </c>
      <c r="AL1" s="80">
        <f>DATE(YEAR(AK1),MONTH(AK1)+1,1)</f>
        <v/>
      </c>
      <c r="AM1" s="80">
        <f>DATE(YEAR(AL1),MONTH(AL1)+1,1)</f>
        <v/>
      </c>
      <c r="AN1" s="80">
        <f>DATE(YEAR(AM1),MONTH(AM1)+1,1)</f>
        <v/>
      </c>
      <c r="AO1" s="80">
        <f>DATE(YEAR(AN1),MONTH(AN1)+1,1)</f>
        <v/>
      </c>
      <c r="AP1" s="80">
        <f>DATE(YEAR(AO1),MONTH(AO1)+1,1)</f>
        <v/>
      </c>
      <c r="AQ1" s="80">
        <f>DATE(YEAR(AP1),MONTH(AP1)+1,1)</f>
        <v/>
      </c>
      <c r="AR1" s="80">
        <f>DATE(YEAR(AQ1),MONTH(AQ1)+1,1)</f>
        <v/>
      </c>
      <c r="AS1" s="80">
        <f>DATE(YEAR(AR1),MONTH(AR1)+1,1)</f>
        <v/>
      </c>
      <c r="AT1" s="80">
        <f>DATE(YEAR(AS1),MONTH(AS1)+1,1)</f>
        <v/>
      </c>
      <c r="AU1" s="80">
        <f>DATE(YEAR(AT1),MONTH(AT1)+1,1)</f>
        <v/>
      </c>
      <c r="AV1" s="80">
        <f>DATE(YEAR(AU1),MONTH(AU1)+1,1)</f>
        <v/>
      </c>
      <c r="AW1" s="80">
        <f>DATE(YEAR(AV1),MONTH(AV1)+1,1)</f>
        <v/>
      </c>
      <c r="AX1" s="80">
        <f>DATE(YEAR(AW1),MONTH(AW1)+1,1)</f>
        <v/>
      </c>
      <c r="AY1" s="80">
        <f>DATE(YEAR(AX1),MONTH(AX1)+1,1)</f>
        <v/>
      </c>
      <c r="AZ1" s="80">
        <f>DATE(YEAR(AY1),MONTH(AY1)+1,1)</f>
        <v/>
      </c>
      <c r="BA1" s="80">
        <f>DATE(YEAR(AZ1),MONTH(AZ1)+1,1)</f>
        <v/>
      </c>
      <c r="BB1" s="80">
        <f>DATE(YEAR(BA1),MONTH(BA1)+1,1)</f>
        <v/>
      </c>
      <c r="BC1" s="80">
        <f>DATE(YEAR(BB1),MONTH(BB1)+1,1)</f>
        <v/>
      </c>
      <c r="BD1" s="80">
        <f>DATE(YEAR(BC1),MONTH(BC1)+1,1)</f>
        <v/>
      </c>
      <c r="BE1" s="80">
        <f>DATE(YEAR(BD1),MONTH(BD1)+1,1)</f>
        <v/>
      </c>
      <c r="BF1" s="80">
        <f>DATE(YEAR(BE1),MONTH(BE1)+1,1)</f>
        <v/>
      </c>
      <c r="BG1" s="80">
        <f>DATE(YEAR(BF1),MONTH(BF1)+1,1)</f>
        <v/>
      </c>
      <c r="BH1" s="80">
        <f>DATE(YEAR(BG1),MONTH(BG1)+1,1)</f>
        <v/>
      </c>
      <c r="BI1" s="80">
        <f>DATE(YEAR(BH1),MONTH(BH1)+1,1)</f>
        <v/>
      </c>
      <c r="BJ1" s="80">
        <f>DATE(YEAR(BI1),MONTH(BI1)+1,1)</f>
        <v/>
      </c>
      <c r="BK1" s="80">
        <f>DATE(YEAR(BJ1),MONTH(BJ1)+1,1)</f>
        <v/>
      </c>
      <c r="BL1" s="80">
        <f>DATE(YEAR(BK1),MONTH(BK1)+1,1)</f>
        <v/>
      </c>
      <c r="BM1" s="80">
        <f>DATE(YEAR(BL1),MONTH(BL1)+1,1)</f>
        <v/>
      </c>
      <c r="BN1" s="80">
        <f>DATE(YEAR(BM1),MONTH(BM1)+1,1)</f>
        <v/>
      </c>
      <c r="BO1" s="80">
        <f>DATE(YEAR(BN1),MONTH(BN1)+1,1)</f>
        <v/>
      </c>
      <c r="BP1" s="80">
        <f>DATE(YEAR(BO1),MONTH(BO1)+1,1)</f>
        <v/>
      </c>
      <c r="BQ1" s="80">
        <f>DATE(YEAR(BP1),MONTH(BP1)+1,1)</f>
        <v/>
      </c>
      <c r="BR1" s="80">
        <f>DATE(YEAR(BQ1),MONTH(BQ1)+1,1)</f>
        <v/>
      </c>
      <c r="BS1" s="80">
        <f>DATE(YEAR(BR1),MONTH(BR1)+1,1)</f>
        <v/>
      </c>
      <c r="BT1" s="80">
        <f>DATE(YEAR(BS1),MONTH(BS1)+1,1)</f>
        <v/>
      </c>
      <c r="BU1" s="80">
        <f>DATE(YEAR(BT1),MONTH(BT1)+1,1)</f>
        <v/>
      </c>
      <c r="BV1" s="80">
        <f>DATE(YEAR(BU1),MONTH(BU1)+1,1)</f>
        <v/>
      </c>
      <c r="BW1" s="80">
        <f>DATE(YEAR(BV1),MONTH(BV1)+1,1)</f>
        <v/>
      </c>
      <c r="BX1" s="80">
        <f>DATE(YEAR(BW1),MONTH(BW1)+1,1)</f>
        <v/>
      </c>
      <c r="BY1" s="80">
        <f>DATE(YEAR(BX1),MONTH(BX1)+1,1)</f>
        <v/>
      </c>
      <c r="BZ1" s="80">
        <f>DATE(YEAR(BY1),MONTH(BY1)+1,1)</f>
        <v/>
      </c>
      <c r="CA1" s="80">
        <f>DATE(YEAR(BZ1),MONTH(BZ1)+1,1)</f>
        <v/>
      </c>
    </row>
    <row r="2">
      <c r="A2" s="58" t="inlineStr">
        <is>
          <t>G041.002</t>
        </is>
      </c>
      <c r="B2" s="58" t="inlineStr">
        <is>
          <t>1030-1070-280</t>
        </is>
      </c>
      <c r="C2" s="58" t="inlineStr">
        <is>
          <t>ALVENARIA</t>
        </is>
      </c>
      <c r="D2" s="75">
        <f>'ALVENARIA'!$K$5</f>
        <v/>
      </c>
      <c r="E2" s="48">
        <f>SUM(H2:CA2)</f>
        <v/>
      </c>
      <c r="F2" s="48">
        <f>IF(D2="","",D2-E2)</f>
        <v/>
      </c>
      <c r="H2" s="81">
        <f>'ALVENARIA'!E5</f>
        <v/>
      </c>
      <c r="I2" s="81">
        <f>'ALVENARIA'!E6</f>
        <v/>
      </c>
      <c r="J2" s="81">
        <f>'ALVENARIA'!E7</f>
        <v/>
      </c>
      <c r="K2" s="81">
        <f>'ALVENARIA'!E8</f>
        <v/>
      </c>
      <c r="L2" s="81">
        <f>'ALVENARIA'!E9</f>
        <v/>
      </c>
      <c r="M2" s="81">
        <f>'ALVENARIA'!E10</f>
        <v/>
      </c>
      <c r="N2" s="81">
        <f>'ALVENARIA'!E11</f>
        <v/>
      </c>
      <c r="O2" s="81">
        <f>'ALVENARIA'!E12</f>
        <v/>
      </c>
      <c r="P2" s="81">
        <f>'ALVENARIA'!E13</f>
        <v/>
      </c>
      <c r="Q2" s="81">
        <f>'ALVENARIA'!E14</f>
        <v/>
      </c>
      <c r="R2" s="81">
        <f>'ALVENARIA'!E15</f>
        <v/>
      </c>
      <c r="S2" s="81">
        <f>'ALVENARIA'!E16</f>
        <v/>
      </c>
      <c r="T2" s="81">
        <f>'ALVENARIA'!E17</f>
        <v/>
      </c>
      <c r="U2" s="81">
        <f>'ALVENARIA'!E18</f>
        <v/>
      </c>
      <c r="V2" s="81">
        <f>'ALVENARIA'!E19</f>
        <v/>
      </c>
      <c r="W2" s="81">
        <f>'ALVENARIA'!E20</f>
        <v/>
      </c>
      <c r="X2" s="81">
        <f>'ALVENARIA'!E21</f>
        <v/>
      </c>
      <c r="Y2" s="81">
        <f>'ALVENARIA'!E22</f>
        <v/>
      </c>
      <c r="Z2" s="81">
        <f>'ALVENARIA'!E23</f>
        <v/>
      </c>
      <c r="AA2" s="81">
        <f>'ALVENARIA'!E24</f>
        <v/>
      </c>
      <c r="AB2" s="81">
        <f>'ALVENARIA'!E25</f>
        <v/>
      </c>
      <c r="AC2" s="81">
        <f>'ALVENARIA'!E26</f>
        <v/>
      </c>
      <c r="AD2" s="81">
        <f>'ALVENARIA'!E27</f>
        <v/>
      </c>
      <c r="AE2" s="81">
        <f>'ALVENARIA'!E28</f>
        <v/>
      </c>
      <c r="AF2" s="81">
        <f>'ALVENARIA'!E29</f>
        <v/>
      </c>
      <c r="AG2" s="81">
        <f>'ALVENARIA'!E30</f>
        <v/>
      </c>
      <c r="AH2" s="81">
        <f>'ALVENARIA'!E31</f>
        <v/>
      </c>
      <c r="AI2" s="81">
        <f>'ALVENARIA'!E32</f>
        <v/>
      </c>
      <c r="AJ2" s="81">
        <f>'ALVENARIA'!E33</f>
        <v/>
      </c>
      <c r="AK2" s="81">
        <f>'ALVENARIA'!E34</f>
        <v/>
      </c>
      <c r="AL2" s="81">
        <f>'ALVENARIA'!E35</f>
        <v/>
      </c>
      <c r="AM2" s="81">
        <f>'ALVENARIA'!E36</f>
        <v/>
      </c>
      <c r="AN2" s="81">
        <f>'ALVENARIA'!E37</f>
        <v/>
      </c>
      <c r="AO2" s="81">
        <f>'ALVENARIA'!E38</f>
        <v/>
      </c>
      <c r="AP2" s="81">
        <f>'ALVENARIA'!E39</f>
        <v/>
      </c>
      <c r="AQ2" s="81">
        <f>'ALVENARIA'!E40</f>
        <v/>
      </c>
      <c r="AR2" s="81">
        <f>'ALVENARIA'!E41</f>
        <v/>
      </c>
      <c r="AS2" s="81">
        <f>'ALVENARIA'!E42</f>
        <v/>
      </c>
      <c r="AT2" s="81">
        <f>'ALVENARIA'!E43</f>
        <v/>
      </c>
      <c r="AU2" s="81">
        <f>'ALVENARIA'!E44</f>
        <v/>
      </c>
      <c r="AV2" s="81">
        <f>'ALVENARIA'!E45</f>
        <v/>
      </c>
      <c r="AW2" s="81">
        <f>'ALVENARIA'!E46</f>
        <v/>
      </c>
      <c r="AX2" s="81">
        <f>'ALVENARIA'!E47</f>
        <v/>
      </c>
      <c r="AY2" s="81">
        <f>'ALVENARIA'!E48</f>
        <v/>
      </c>
      <c r="AZ2" s="81">
        <f>'ALVENARIA'!E49</f>
        <v/>
      </c>
      <c r="BA2" s="81">
        <f>'ALVENARIA'!E50</f>
        <v/>
      </c>
      <c r="BB2" s="81">
        <f>'ALVENARIA'!E51</f>
        <v/>
      </c>
      <c r="BC2" s="81">
        <f>'ALVENARIA'!E52</f>
        <v/>
      </c>
      <c r="BD2" s="81">
        <f>'ALVENARIA'!E53</f>
        <v/>
      </c>
      <c r="BE2" s="81">
        <f>'ALVENARIA'!E54</f>
        <v/>
      </c>
      <c r="BF2" s="81">
        <f>'ALVENARIA'!E55</f>
        <v/>
      </c>
      <c r="BG2" s="81">
        <f>'ALVENARIA'!E56</f>
        <v/>
      </c>
      <c r="BH2" s="81">
        <f>'ALVENARIA'!E57</f>
        <v/>
      </c>
      <c r="BI2" s="81">
        <f>'ALVENARIA'!E58</f>
        <v/>
      </c>
      <c r="BJ2" s="81">
        <f>'ALVENARIA'!E59</f>
        <v/>
      </c>
      <c r="BK2" s="81">
        <f>'ALVENARIA'!E60</f>
        <v/>
      </c>
      <c r="BL2" s="81">
        <f>'ALVENARIA'!E61</f>
        <v/>
      </c>
      <c r="BM2" s="81">
        <f>'ALVENARIA'!E62</f>
        <v/>
      </c>
      <c r="BN2" s="81">
        <f>'ALVENARIA'!E63</f>
        <v/>
      </c>
      <c r="BO2" s="81">
        <f>'ALVENARIA'!E64</f>
        <v/>
      </c>
      <c r="BP2" s="81">
        <f>'ALVENARIA'!E65</f>
        <v/>
      </c>
      <c r="BQ2" s="81">
        <f>'ALVENARIA'!E66</f>
        <v/>
      </c>
      <c r="BR2" s="81">
        <f>'ALVENARIA'!E67</f>
        <v/>
      </c>
      <c r="BS2" s="81">
        <f>'ALVENARIA'!E68</f>
        <v/>
      </c>
      <c r="BT2" s="81">
        <f>'ALVENARIA'!E69</f>
        <v/>
      </c>
      <c r="BU2" s="81">
        <f>'ALVENARIA'!E70</f>
        <v/>
      </c>
      <c r="BV2" s="81">
        <f>'ALVENARIA'!E71</f>
        <v/>
      </c>
      <c r="BW2" s="81">
        <f>'ALVENARIA'!E72</f>
        <v/>
      </c>
      <c r="BX2" s="81">
        <f>'ALVENARIA'!E73</f>
        <v/>
      </c>
      <c r="BY2" s="81">
        <f>'ALVENARIA'!E74</f>
        <v/>
      </c>
      <c r="BZ2" s="81">
        <f>'ALVENARIA'!E75</f>
        <v/>
      </c>
      <c r="CA2" s="81">
        <f>'ALVENARIA'!E76</f>
        <v/>
      </c>
    </row>
    <row r="3">
      <c r="A3" s="58" t="inlineStr">
        <is>
          <t>G041.002</t>
        </is>
      </c>
      <c r="B3" s="58" t="inlineStr">
        <is>
          <t>1030-1070-140</t>
        </is>
      </c>
      <c r="C3" s="58" t="inlineStr">
        <is>
          <t>BARRACAO DE OBRA</t>
        </is>
      </c>
      <c r="D3" s="75">
        <f>'BARRACÃO DE OBRA'!$K$5</f>
        <v/>
      </c>
      <c r="E3" s="48">
        <f>SUM(H3:CA3)</f>
        <v/>
      </c>
      <c r="F3" s="48">
        <f>IF(D3="","",D3-E3)</f>
        <v/>
      </c>
      <c r="H3" s="81">
        <f>'BARRACÃO DE OBRA'!E5</f>
        <v/>
      </c>
      <c r="I3" s="81">
        <f>'BARRACÃO DE OBRA'!E6</f>
        <v/>
      </c>
      <c r="J3" s="81">
        <f>'BARRACÃO DE OBRA'!E7</f>
        <v/>
      </c>
      <c r="K3" s="81">
        <f>'BARRACÃO DE OBRA'!E8</f>
        <v/>
      </c>
      <c r="L3" s="81">
        <f>'BARRACÃO DE OBRA'!E9</f>
        <v/>
      </c>
      <c r="M3" s="81">
        <f>'BARRACÃO DE OBRA'!E10</f>
        <v/>
      </c>
      <c r="N3" s="81">
        <f>'BARRACÃO DE OBRA'!E11</f>
        <v/>
      </c>
      <c r="O3" s="81">
        <f>'BARRACÃO DE OBRA'!E12</f>
        <v/>
      </c>
      <c r="P3" s="81">
        <f>'BARRACÃO DE OBRA'!E13</f>
        <v/>
      </c>
      <c r="Q3" s="81">
        <f>'BARRACÃO DE OBRA'!E14</f>
        <v/>
      </c>
      <c r="R3" s="81">
        <f>'BARRACÃO DE OBRA'!E15</f>
        <v/>
      </c>
      <c r="S3" s="81">
        <f>'BARRACÃO DE OBRA'!E16</f>
        <v/>
      </c>
      <c r="T3" s="81">
        <f>'BARRACÃO DE OBRA'!E17</f>
        <v/>
      </c>
      <c r="U3" s="81">
        <f>'BARRACÃO DE OBRA'!E18</f>
        <v/>
      </c>
      <c r="V3" s="81">
        <f>'BARRACÃO DE OBRA'!E19</f>
        <v/>
      </c>
      <c r="W3" s="81">
        <f>'BARRACÃO DE OBRA'!E20</f>
        <v/>
      </c>
      <c r="X3" s="81">
        <f>'BARRACÃO DE OBRA'!E21</f>
        <v/>
      </c>
      <c r="Y3" s="81">
        <f>'BARRACÃO DE OBRA'!E22</f>
        <v/>
      </c>
      <c r="Z3" s="81">
        <f>'BARRACÃO DE OBRA'!E23</f>
        <v/>
      </c>
      <c r="AA3" s="81">
        <f>'BARRACÃO DE OBRA'!E24</f>
        <v/>
      </c>
      <c r="AB3" s="81">
        <f>'BARRACÃO DE OBRA'!E25</f>
        <v/>
      </c>
      <c r="AC3" s="81">
        <f>'BARRACÃO DE OBRA'!E26</f>
        <v/>
      </c>
      <c r="AD3" s="81">
        <f>'BARRACÃO DE OBRA'!E27</f>
        <v/>
      </c>
      <c r="AE3" s="81">
        <f>'BARRACÃO DE OBRA'!E28</f>
        <v/>
      </c>
      <c r="AF3" s="81">
        <f>'BARRACÃO DE OBRA'!E29</f>
        <v/>
      </c>
      <c r="AG3" s="81">
        <f>'BARRACÃO DE OBRA'!E30</f>
        <v/>
      </c>
      <c r="AH3" s="81">
        <f>'BARRACÃO DE OBRA'!E31</f>
        <v/>
      </c>
      <c r="AI3" s="81">
        <f>'BARRACÃO DE OBRA'!E32</f>
        <v/>
      </c>
      <c r="AJ3" s="81">
        <f>'BARRACÃO DE OBRA'!E33</f>
        <v/>
      </c>
      <c r="AK3" s="81">
        <f>'BARRACÃO DE OBRA'!E34</f>
        <v/>
      </c>
      <c r="AL3" s="81">
        <f>'BARRACÃO DE OBRA'!E35</f>
        <v/>
      </c>
      <c r="AM3" s="81">
        <f>'BARRACÃO DE OBRA'!E36</f>
        <v/>
      </c>
      <c r="AN3" s="81">
        <f>'BARRACÃO DE OBRA'!E37</f>
        <v/>
      </c>
      <c r="AO3" s="81">
        <f>'BARRACÃO DE OBRA'!E38</f>
        <v/>
      </c>
      <c r="AP3" s="81">
        <f>'BARRACÃO DE OBRA'!E39</f>
        <v/>
      </c>
      <c r="AQ3" s="81">
        <f>'BARRACÃO DE OBRA'!E40</f>
        <v/>
      </c>
      <c r="AR3" s="81">
        <f>'BARRACÃO DE OBRA'!E41</f>
        <v/>
      </c>
      <c r="AS3" s="81">
        <f>'BARRACÃO DE OBRA'!E42</f>
        <v/>
      </c>
      <c r="AT3" s="81">
        <f>'BARRACÃO DE OBRA'!E43</f>
        <v/>
      </c>
      <c r="AU3" s="81">
        <f>'BARRACÃO DE OBRA'!E44</f>
        <v/>
      </c>
      <c r="AV3" s="81">
        <f>'BARRACÃO DE OBRA'!E45</f>
        <v/>
      </c>
      <c r="AW3" s="81">
        <f>'BARRACÃO DE OBRA'!E46</f>
        <v/>
      </c>
      <c r="AX3" s="81">
        <f>'BARRACÃO DE OBRA'!E47</f>
        <v/>
      </c>
      <c r="AY3" s="81">
        <f>'BARRACÃO DE OBRA'!E48</f>
        <v/>
      </c>
      <c r="AZ3" s="81">
        <f>'BARRACÃO DE OBRA'!E49</f>
        <v/>
      </c>
      <c r="BA3" s="81">
        <f>'BARRACÃO DE OBRA'!E50</f>
        <v/>
      </c>
      <c r="BB3" s="81">
        <f>'BARRACÃO DE OBRA'!E51</f>
        <v/>
      </c>
      <c r="BC3" s="81">
        <f>'BARRACÃO DE OBRA'!E52</f>
        <v/>
      </c>
      <c r="BD3" s="81">
        <f>'BARRACÃO DE OBRA'!E53</f>
        <v/>
      </c>
      <c r="BE3" s="81">
        <f>'BARRACÃO DE OBRA'!E54</f>
        <v/>
      </c>
      <c r="BF3" s="81">
        <f>'BARRACÃO DE OBRA'!E55</f>
        <v/>
      </c>
      <c r="BG3" s="81">
        <f>'BARRACÃO DE OBRA'!E56</f>
        <v/>
      </c>
      <c r="BH3" s="81">
        <f>'BARRACÃO DE OBRA'!E57</f>
        <v/>
      </c>
      <c r="BI3" s="81">
        <f>'BARRACÃO DE OBRA'!E58</f>
        <v/>
      </c>
      <c r="BJ3" s="81">
        <f>'BARRACÃO DE OBRA'!E59</f>
        <v/>
      </c>
      <c r="BK3" s="81">
        <f>'BARRACÃO DE OBRA'!E60</f>
        <v/>
      </c>
      <c r="BL3" s="81">
        <f>'BARRACÃO DE OBRA'!E61</f>
        <v/>
      </c>
      <c r="BM3" s="81">
        <f>'BARRACÃO DE OBRA'!E62</f>
        <v/>
      </c>
      <c r="BN3" s="81">
        <f>'BARRACÃO DE OBRA'!E63</f>
        <v/>
      </c>
      <c r="BO3" s="81">
        <f>'BARRACÃO DE OBRA'!E64</f>
        <v/>
      </c>
      <c r="BP3" s="81">
        <f>'BARRACÃO DE OBRA'!E65</f>
        <v/>
      </c>
      <c r="BQ3" s="81">
        <f>'BARRACÃO DE OBRA'!E66</f>
        <v/>
      </c>
      <c r="BR3" s="81">
        <f>'BARRACÃO DE OBRA'!E67</f>
        <v/>
      </c>
      <c r="BS3" s="81">
        <f>'BARRACÃO DE OBRA'!E68</f>
        <v/>
      </c>
      <c r="BT3" s="81">
        <f>'BARRACÃO DE OBRA'!E69</f>
        <v/>
      </c>
      <c r="BU3" s="81">
        <f>'BARRACÃO DE OBRA'!E70</f>
        <v/>
      </c>
      <c r="BV3" s="81">
        <f>'BARRACÃO DE OBRA'!E71</f>
        <v/>
      </c>
      <c r="BW3" s="81">
        <f>'BARRACÃO DE OBRA'!E72</f>
        <v/>
      </c>
      <c r="BX3" s="81">
        <f>'BARRACÃO DE OBRA'!E73</f>
        <v/>
      </c>
      <c r="BY3" s="81">
        <f>'BARRACÃO DE OBRA'!E74</f>
        <v/>
      </c>
      <c r="BZ3" s="81">
        <f>'BARRACÃO DE OBRA'!E75</f>
        <v/>
      </c>
      <c r="CA3" s="81">
        <f>'BARRACÃO DE OBRA'!E76</f>
        <v/>
      </c>
    </row>
    <row r="4">
      <c r="A4" s="58" t="inlineStr">
        <is>
          <t>G041.002</t>
        </is>
      </c>
      <c r="B4" s="58" t="inlineStr">
        <is>
          <t>1030-1070-160</t>
        </is>
      </c>
      <c r="C4" s="58" t="inlineStr">
        <is>
          <t>CONSULTORIAS (OBRAS)</t>
        </is>
      </c>
      <c r="D4" s="75">
        <f>'CONSULTORIAS'!$K$5</f>
        <v/>
      </c>
      <c r="E4" s="48">
        <f>SUM(H4:CA4)</f>
        <v/>
      </c>
      <c r="F4" s="48">
        <f>IF(D4="","",D4-E4)</f>
        <v/>
      </c>
      <c r="H4" s="81">
        <f>'CONSULTORIAS'!E5</f>
        <v/>
      </c>
      <c r="I4" s="81">
        <f>'CONSULTORIAS'!E6</f>
        <v/>
      </c>
      <c r="J4" s="81">
        <f>'CONSULTORIAS'!E7</f>
        <v/>
      </c>
      <c r="K4" s="81">
        <f>'CONSULTORIAS'!E8</f>
        <v/>
      </c>
      <c r="L4" s="81">
        <f>'CONSULTORIAS'!E9</f>
        <v/>
      </c>
      <c r="M4" s="81">
        <f>'CONSULTORIAS'!E10</f>
        <v/>
      </c>
      <c r="N4" s="81">
        <f>'CONSULTORIAS'!E11</f>
        <v/>
      </c>
      <c r="O4" s="81">
        <f>'CONSULTORIAS'!E12</f>
        <v/>
      </c>
      <c r="P4" s="81">
        <f>'CONSULTORIAS'!E13</f>
        <v/>
      </c>
      <c r="Q4" s="81">
        <f>'CONSULTORIAS'!E14</f>
        <v/>
      </c>
      <c r="R4" s="81">
        <f>'CONSULTORIAS'!E15</f>
        <v/>
      </c>
      <c r="S4" s="81">
        <f>'CONSULTORIAS'!E16</f>
        <v/>
      </c>
      <c r="T4" s="81">
        <f>'CONSULTORIAS'!E17</f>
        <v/>
      </c>
      <c r="U4" s="81">
        <f>'CONSULTORIAS'!E18</f>
        <v/>
      </c>
      <c r="V4" s="81">
        <f>'CONSULTORIAS'!E19</f>
        <v/>
      </c>
      <c r="W4" s="81">
        <f>'CONSULTORIAS'!E20</f>
        <v/>
      </c>
      <c r="X4" s="81">
        <f>'CONSULTORIAS'!E21</f>
        <v/>
      </c>
      <c r="Y4" s="81">
        <f>'CONSULTORIAS'!E22</f>
        <v/>
      </c>
      <c r="Z4" s="81">
        <f>'CONSULTORIAS'!E23</f>
        <v/>
      </c>
      <c r="AA4" s="81">
        <f>'CONSULTORIAS'!E24</f>
        <v/>
      </c>
      <c r="AB4" s="81">
        <f>'CONSULTORIAS'!E25</f>
        <v/>
      </c>
      <c r="AC4" s="81">
        <f>'CONSULTORIAS'!E26</f>
        <v/>
      </c>
      <c r="AD4" s="81">
        <f>'CONSULTORIAS'!E27</f>
        <v/>
      </c>
      <c r="AE4" s="81">
        <f>'CONSULTORIAS'!E28</f>
        <v/>
      </c>
      <c r="AF4" s="81">
        <f>'CONSULTORIAS'!E29</f>
        <v/>
      </c>
      <c r="AG4" s="81">
        <f>'CONSULTORIAS'!E30</f>
        <v/>
      </c>
      <c r="AH4" s="81">
        <f>'CONSULTORIAS'!E31</f>
        <v/>
      </c>
      <c r="AI4" s="81">
        <f>'CONSULTORIAS'!E32</f>
        <v/>
      </c>
      <c r="AJ4" s="81">
        <f>'CONSULTORIAS'!E33</f>
        <v/>
      </c>
      <c r="AK4" s="81">
        <f>'CONSULTORIAS'!E34</f>
        <v/>
      </c>
      <c r="AL4" s="81">
        <f>'CONSULTORIAS'!E35</f>
        <v/>
      </c>
      <c r="AM4" s="81">
        <f>'CONSULTORIAS'!E36</f>
        <v/>
      </c>
      <c r="AN4" s="81">
        <f>'CONSULTORIAS'!E37</f>
        <v/>
      </c>
      <c r="AO4" s="81">
        <f>'CONSULTORIAS'!E38</f>
        <v/>
      </c>
      <c r="AP4" s="81">
        <f>'CONSULTORIAS'!E39</f>
        <v/>
      </c>
      <c r="AQ4" s="81">
        <f>'CONSULTORIAS'!E40</f>
        <v/>
      </c>
      <c r="AR4" s="81">
        <f>'CONSULTORIAS'!E41</f>
        <v/>
      </c>
      <c r="AS4" s="81">
        <f>'CONSULTORIAS'!E42</f>
        <v/>
      </c>
      <c r="AT4" s="81">
        <f>'CONSULTORIAS'!E43</f>
        <v/>
      </c>
      <c r="AU4" s="81">
        <f>'CONSULTORIAS'!E44</f>
        <v/>
      </c>
      <c r="AV4" s="81">
        <f>'CONSULTORIAS'!E45</f>
        <v/>
      </c>
      <c r="AW4" s="81">
        <f>'CONSULTORIAS'!E46</f>
        <v/>
      </c>
      <c r="AX4" s="81">
        <f>'CONSULTORIAS'!E47</f>
        <v/>
      </c>
      <c r="AY4" s="81">
        <f>'CONSULTORIAS'!E48</f>
        <v/>
      </c>
      <c r="AZ4" s="81">
        <f>'CONSULTORIAS'!E49</f>
        <v/>
      </c>
      <c r="BA4" s="81">
        <f>'CONSULTORIAS'!E50</f>
        <v/>
      </c>
      <c r="BB4" s="81">
        <f>'CONSULTORIAS'!E51</f>
        <v/>
      </c>
      <c r="BC4" s="81">
        <f>'CONSULTORIAS'!E52</f>
        <v/>
      </c>
      <c r="BD4" s="81">
        <f>'CONSULTORIAS'!E53</f>
        <v/>
      </c>
      <c r="BE4" s="81">
        <f>'CONSULTORIAS'!E54</f>
        <v/>
      </c>
      <c r="BF4" s="81">
        <f>'CONSULTORIAS'!E55</f>
        <v/>
      </c>
      <c r="BG4" s="81">
        <f>'CONSULTORIAS'!E56</f>
        <v/>
      </c>
      <c r="BH4" s="81">
        <f>'CONSULTORIAS'!E57</f>
        <v/>
      </c>
      <c r="BI4" s="81">
        <f>'CONSULTORIAS'!E58</f>
        <v/>
      </c>
      <c r="BJ4" s="81">
        <f>'CONSULTORIAS'!E59</f>
        <v/>
      </c>
      <c r="BK4" s="81">
        <f>'CONSULTORIAS'!E60</f>
        <v/>
      </c>
      <c r="BL4" s="81">
        <f>'CONSULTORIAS'!E61</f>
        <v/>
      </c>
      <c r="BM4" s="81">
        <f>'CONSULTORIAS'!E62</f>
        <v/>
      </c>
      <c r="BN4" s="81">
        <f>'CONSULTORIAS'!E63</f>
        <v/>
      </c>
      <c r="BO4" s="81">
        <f>'CONSULTORIAS'!E64</f>
        <v/>
      </c>
      <c r="BP4" s="81">
        <f>'CONSULTORIAS'!E65</f>
        <v/>
      </c>
      <c r="BQ4" s="81">
        <f>'CONSULTORIAS'!E66</f>
        <v/>
      </c>
      <c r="BR4" s="81">
        <f>'CONSULTORIAS'!E67</f>
        <v/>
      </c>
      <c r="BS4" s="81">
        <f>'CONSULTORIAS'!E68</f>
        <v/>
      </c>
      <c r="BT4" s="81">
        <f>'CONSULTORIAS'!E69</f>
        <v/>
      </c>
      <c r="BU4" s="81">
        <f>'CONSULTORIAS'!E70</f>
        <v/>
      </c>
      <c r="BV4" s="81">
        <f>'CONSULTORIAS'!E71</f>
        <v/>
      </c>
      <c r="BW4" s="81">
        <f>'CONSULTORIAS'!E72</f>
        <v/>
      </c>
      <c r="BX4" s="81">
        <f>'CONSULTORIAS'!E73</f>
        <v/>
      </c>
      <c r="BY4" s="81">
        <f>'CONSULTORIAS'!E74</f>
        <v/>
      </c>
      <c r="BZ4" s="81">
        <f>'CONSULTORIAS'!E75</f>
        <v/>
      </c>
      <c r="CA4" s="81">
        <f>'CONSULTORIAS'!E76</f>
        <v/>
      </c>
    </row>
    <row r="5">
      <c r="A5" s="58" t="inlineStr">
        <is>
          <t>G041.002</t>
        </is>
      </c>
      <c r="B5" s="58" t="inlineStr">
        <is>
          <t>1030-1070-170</t>
        </is>
      </c>
      <c r="C5" s="58" t="inlineStr">
        <is>
          <t>CONSUMO DE ÁGUA, ENERGIA, ETC.</t>
        </is>
      </c>
      <c r="D5" s="75">
        <f>'CONSUMOS'!$K$5</f>
        <v/>
      </c>
      <c r="E5" s="48">
        <f>SUM(H5:CA5)</f>
        <v/>
      </c>
      <c r="F5" s="48">
        <f>IF(D5="","",D5-E5)</f>
        <v/>
      </c>
      <c r="H5" s="81">
        <f>'CONSUMOS'!E5</f>
        <v/>
      </c>
      <c r="I5" s="81">
        <f>'CONSUMOS'!E6</f>
        <v/>
      </c>
      <c r="J5" s="81">
        <f>'CONSUMOS'!E7</f>
        <v/>
      </c>
      <c r="K5" s="81">
        <f>'CONSUMOS'!E8</f>
        <v/>
      </c>
      <c r="L5" s="81">
        <f>'CONSUMOS'!E9</f>
        <v/>
      </c>
      <c r="M5" s="81">
        <f>'CONSUMOS'!E10</f>
        <v/>
      </c>
      <c r="N5" s="81">
        <f>'CONSUMOS'!E11</f>
        <v/>
      </c>
      <c r="O5" s="81">
        <f>'CONSUMOS'!E12</f>
        <v/>
      </c>
      <c r="P5" s="81">
        <f>'CONSUMOS'!E13</f>
        <v/>
      </c>
      <c r="Q5" s="81">
        <f>'CONSUMOS'!E14</f>
        <v/>
      </c>
      <c r="R5" s="81">
        <f>'CONSUMOS'!E15</f>
        <v/>
      </c>
      <c r="S5" s="81">
        <f>'CONSUMOS'!E16</f>
        <v/>
      </c>
      <c r="T5" s="81">
        <f>'CONSUMOS'!E17</f>
        <v/>
      </c>
      <c r="U5" s="81">
        <f>'CONSUMOS'!E18</f>
        <v/>
      </c>
      <c r="V5" s="81">
        <f>'CONSUMOS'!E19</f>
        <v/>
      </c>
      <c r="W5" s="81">
        <f>'CONSUMOS'!E20</f>
        <v/>
      </c>
      <c r="X5" s="81">
        <f>'CONSUMOS'!E21</f>
        <v/>
      </c>
      <c r="Y5" s="81">
        <f>'CONSUMOS'!E22</f>
        <v/>
      </c>
      <c r="Z5" s="81">
        <f>'CONSUMOS'!E23</f>
        <v/>
      </c>
      <c r="AA5" s="81">
        <f>'CONSUMOS'!E24</f>
        <v/>
      </c>
      <c r="AB5" s="81">
        <f>'CONSUMOS'!E25</f>
        <v/>
      </c>
      <c r="AC5" s="81">
        <f>'CONSUMOS'!E26</f>
        <v/>
      </c>
      <c r="AD5" s="81">
        <f>'CONSUMOS'!E27</f>
        <v/>
      </c>
      <c r="AE5" s="81">
        <f>'CONSUMOS'!E28</f>
        <v/>
      </c>
      <c r="AF5" s="81">
        <f>'CONSUMOS'!E29</f>
        <v/>
      </c>
      <c r="AG5" s="81">
        <f>'CONSUMOS'!E30</f>
        <v/>
      </c>
      <c r="AH5" s="81">
        <f>'CONSUMOS'!E31</f>
        <v/>
      </c>
      <c r="AI5" s="81">
        <f>'CONSUMOS'!E32</f>
        <v/>
      </c>
      <c r="AJ5" s="81">
        <f>'CONSUMOS'!E33</f>
        <v/>
      </c>
      <c r="AK5" s="81">
        <f>'CONSUMOS'!E34</f>
        <v/>
      </c>
      <c r="AL5" s="81">
        <f>'CONSUMOS'!E35</f>
        <v/>
      </c>
      <c r="AM5" s="81">
        <f>'CONSUMOS'!E36</f>
        <v/>
      </c>
      <c r="AN5" s="81">
        <f>'CONSUMOS'!E37</f>
        <v/>
      </c>
      <c r="AO5" s="81">
        <f>'CONSUMOS'!E38</f>
        <v/>
      </c>
      <c r="AP5" s="81">
        <f>'CONSUMOS'!E39</f>
        <v/>
      </c>
      <c r="AQ5" s="81">
        <f>'CONSUMOS'!E40</f>
        <v/>
      </c>
      <c r="AR5" s="81">
        <f>'CONSUMOS'!E41</f>
        <v/>
      </c>
      <c r="AS5" s="81">
        <f>'CONSUMOS'!E42</f>
        <v/>
      </c>
      <c r="AT5" s="81">
        <f>'CONSUMOS'!E43</f>
        <v/>
      </c>
      <c r="AU5" s="81">
        <f>'CONSUMOS'!E44</f>
        <v/>
      </c>
      <c r="AV5" s="81">
        <f>'CONSUMOS'!E45</f>
        <v/>
      </c>
      <c r="AW5" s="81">
        <f>'CONSUMOS'!E46</f>
        <v/>
      </c>
      <c r="AX5" s="81">
        <f>'CONSUMOS'!E47</f>
        <v/>
      </c>
      <c r="AY5" s="81">
        <f>'CONSUMOS'!E48</f>
        <v/>
      </c>
      <c r="AZ5" s="81">
        <f>'CONSUMOS'!E49</f>
        <v/>
      </c>
      <c r="BA5" s="81">
        <f>'CONSUMOS'!E50</f>
        <v/>
      </c>
      <c r="BB5" s="81">
        <f>'CONSUMOS'!E51</f>
        <v/>
      </c>
      <c r="BC5" s="81">
        <f>'CONSUMOS'!E52</f>
        <v/>
      </c>
      <c r="BD5" s="81">
        <f>'CONSUMOS'!E53</f>
        <v/>
      </c>
      <c r="BE5" s="81">
        <f>'CONSUMOS'!E54</f>
        <v/>
      </c>
      <c r="BF5" s="81">
        <f>'CONSUMOS'!E55</f>
        <v/>
      </c>
      <c r="BG5" s="81">
        <f>'CONSUMOS'!E56</f>
        <v/>
      </c>
      <c r="BH5" s="81">
        <f>'CONSUMOS'!E57</f>
        <v/>
      </c>
      <c r="BI5" s="81">
        <f>'CONSUMOS'!E58</f>
        <v/>
      </c>
      <c r="BJ5" s="81">
        <f>'CONSUMOS'!E59</f>
        <v/>
      </c>
      <c r="BK5" s="81">
        <f>'CONSUMOS'!E60</f>
        <v/>
      </c>
      <c r="BL5" s="81">
        <f>'CONSUMOS'!E61</f>
        <v/>
      </c>
      <c r="BM5" s="81">
        <f>'CONSUMOS'!E62</f>
        <v/>
      </c>
      <c r="BN5" s="81">
        <f>'CONSUMOS'!E63</f>
        <v/>
      </c>
      <c r="BO5" s="81">
        <f>'CONSUMOS'!E64</f>
        <v/>
      </c>
      <c r="BP5" s="81">
        <f>'CONSUMOS'!E65</f>
        <v/>
      </c>
      <c r="BQ5" s="81">
        <f>'CONSUMOS'!E66</f>
        <v/>
      </c>
      <c r="BR5" s="81">
        <f>'CONSUMOS'!E67</f>
        <v/>
      </c>
      <c r="BS5" s="81">
        <f>'CONSUMOS'!E68</f>
        <v/>
      </c>
      <c r="BT5" s="81">
        <f>'CONSUMOS'!E69</f>
        <v/>
      </c>
      <c r="BU5" s="81">
        <f>'CONSUMOS'!E70</f>
        <v/>
      </c>
      <c r="BV5" s="81">
        <f>'CONSUMOS'!E71</f>
        <v/>
      </c>
      <c r="BW5" s="81">
        <f>'CONSUMOS'!E72</f>
        <v/>
      </c>
      <c r="BX5" s="81">
        <f>'CONSUMOS'!E73</f>
        <v/>
      </c>
      <c r="BY5" s="81">
        <f>'CONSUMOS'!E74</f>
        <v/>
      </c>
      <c r="BZ5" s="81">
        <f>'CONSUMOS'!E75</f>
        <v/>
      </c>
      <c r="CA5" s="81">
        <f>'CONSUMOS'!E76</f>
        <v/>
      </c>
    </row>
    <row r="6">
      <c r="A6" s="58" t="inlineStr">
        <is>
          <t>G041.002</t>
        </is>
      </c>
      <c r="B6" s="58" t="inlineStr">
        <is>
          <t>1030-1070-190</t>
        </is>
      </c>
      <c r="C6" s="58" t="inlineStr">
        <is>
          <t>CONTENÇÃO</t>
        </is>
      </c>
      <c r="D6" s="75">
        <f>'CONTENÇÃO'!$K$5</f>
        <v/>
      </c>
      <c r="E6" s="48">
        <f>SUM(H6:CA6)</f>
        <v/>
      </c>
      <c r="F6" s="48">
        <f>IF(D6="","",D6-E6)</f>
        <v/>
      </c>
      <c r="H6" s="81">
        <f>'CONTENÇÃO'!E5</f>
        <v/>
      </c>
      <c r="I6" s="81">
        <f>'CONTENÇÃO'!E6</f>
        <v/>
      </c>
      <c r="J6" s="81">
        <f>'CONTENÇÃO'!E7</f>
        <v/>
      </c>
      <c r="K6" s="81">
        <f>'CONTENÇÃO'!E8</f>
        <v/>
      </c>
      <c r="L6" s="81">
        <f>'CONTENÇÃO'!E9</f>
        <v/>
      </c>
      <c r="M6" s="81">
        <f>'CONTENÇÃO'!E10</f>
        <v/>
      </c>
      <c r="N6" s="81">
        <f>'CONTENÇÃO'!E11</f>
        <v/>
      </c>
      <c r="O6" s="81">
        <f>'CONTENÇÃO'!E12</f>
        <v/>
      </c>
      <c r="P6" s="81">
        <f>'CONTENÇÃO'!E13</f>
        <v/>
      </c>
      <c r="Q6" s="81">
        <f>'CONTENÇÃO'!E14</f>
        <v/>
      </c>
      <c r="R6" s="81">
        <f>'CONTENÇÃO'!E15</f>
        <v/>
      </c>
      <c r="S6" s="81">
        <f>'CONTENÇÃO'!E16</f>
        <v/>
      </c>
      <c r="T6" s="81">
        <f>'CONTENÇÃO'!E17</f>
        <v/>
      </c>
      <c r="U6" s="81">
        <f>'CONTENÇÃO'!E18</f>
        <v/>
      </c>
      <c r="V6" s="81">
        <f>'CONTENÇÃO'!E19</f>
        <v/>
      </c>
      <c r="W6" s="81">
        <f>'CONTENÇÃO'!E20</f>
        <v/>
      </c>
      <c r="X6" s="81">
        <f>'CONTENÇÃO'!E21</f>
        <v/>
      </c>
      <c r="Y6" s="81">
        <f>'CONTENÇÃO'!E22</f>
        <v/>
      </c>
      <c r="Z6" s="81">
        <f>'CONTENÇÃO'!E23</f>
        <v/>
      </c>
      <c r="AA6" s="81">
        <f>'CONTENÇÃO'!E24</f>
        <v/>
      </c>
      <c r="AB6" s="81">
        <f>'CONTENÇÃO'!E25</f>
        <v/>
      </c>
      <c r="AC6" s="81">
        <f>'CONTENÇÃO'!E26</f>
        <v/>
      </c>
      <c r="AD6" s="81">
        <f>'CONTENÇÃO'!E27</f>
        <v/>
      </c>
      <c r="AE6" s="81">
        <f>'CONTENÇÃO'!E28</f>
        <v/>
      </c>
      <c r="AF6" s="81">
        <f>'CONTENÇÃO'!E29</f>
        <v/>
      </c>
      <c r="AG6" s="81">
        <f>'CONTENÇÃO'!E30</f>
        <v/>
      </c>
      <c r="AH6" s="81">
        <f>'CONTENÇÃO'!E31</f>
        <v/>
      </c>
      <c r="AI6" s="81">
        <f>'CONTENÇÃO'!E32</f>
        <v/>
      </c>
      <c r="AJ6" s="81">
        <f>'CONTENÇÃO'!E33</f>
        <v/>
      </c>
      <c r="AK6" s="81">
        <f>'CONTENÇÃO'!E34</f>
        <v/>
      </c>
      <c r="AL6" s="81">
        <f>'CONTENÇÃO'!E35</f>
        <v/>
      </c>
      <c r="AM6" s="81">
        <f>'CONTENÇÃO'!E36</f>
        <v/>
      </c>
      <c r="AN6" s="81">
        <f>'CONTENÇÃO'!E37</f>
        <v/>
      </c>
      <c r="AO6" s="81">
        <f>'CONTENÇÃO'!E38</f>
        <v/>
      </c>
      <c r="AP6" s="81">
        <f>'CONTENÇÃO'!E39</f>
        <v/>
      </c>
      <c r="AQ6" s="81">
        <f>'CONTENÇÃO'!E40</f>
        <v/>
      </c>
      <c r="AR6" s="81">
        <f>'CONTENÇÃO'!E41</f>
        <v/>
      </c>
      <c r="AS6" s="81">
        <f>'CONTENÇÃO'!E42</f>
        <v/>
      </c>
      <c r="AT6" s="81">
        <f>'CONTENÇÃO'!E43</f>
        <v/>
      </c>
      <c r="AU6" s="81">
        <f>'CONTENÇÃO'!E44</f>
        <v/>
      </c>
      <c r="AV6" s="81">
        <f>'CONTENÇÃO'!E45</f>
        <v/>
      </c>
      <c r="AW6" s="81">
        <f>'CONTENÇÃO'!E46</f>
        <v/>
      </c>
      <c r="AX6" s="81">
        <f>'CONTENÇÃO'!E47</f>
        <v/>
      </c>
      <c r="AY6" s="81">
        <f>'CONTENÇÃO'!E48</f>
        <v/>
      </c>
      <c r="AZ6" s="81">
        <f>'CONTENÇÃO'!E49</f>
        <v/>
      </c>
      <c r="BA6" s="81">
        <f>'CONTENÇÃO'!E50</f>
        <v/>
      </c>
      <c r="BB6" s="81">
        <f>'CONTENÇÃO'!E51</f>
        <v/>
      </c>
      <c r="BC6" s="81">
        <f>'CONTENÇÃO'!E52</f>
        <v/>
      </c>
      <c r="BD6" s="81">
        <f>'CONTENÇÃO'!E53</f>
        <v/>
      </c>
      <c r="BE6" s="81">
        <f>'CONTENÇÃO'!E54</f>
        <v/>
      </c>
      <c r="BF6" s="81">
        <f>'CONTENÇÃO'!E55</f>
        <v/>
      </c>
      <c r="BG6" s="81">
        <f>'CONTENÇÃO'!E56</f>
        <v/>
      </c>
      <c r="BH6" s="81">
        <f>'CONTENÇÃO'!E57</f>
        <v/>
      </c>
      <c r="BI6" s="81">
        <f>'CONTENÇÃO'!E58</f>
        <v/>
      </c>
      <c r="BJ6" s="81">
        <f>'CONTENÇÃO'!E59</f>
        <v/>
      </c>
      <c r="BK6" s="81">
        <f>'CONTENÇÃO'!E60</f>
        <v/>
      </c>
      <c r="BL6" s="81">
        <f>'CONTENÇÃO'!E61</f>
        <v/>
      </c>
      <c r="BM6" s="81">
        <f>'CONTENÇÃO'!E62</f>
        <v/>
      </c>
      <c r="BN6" s="81">
        <f>'CONTENÇÃO'!E63</f>
        <v/>
      </c>
      <c r="BO6" s="81">
        <f>'CONTENÇÃO'!E64</f>
        <v/>
      </c>
      <c r="BP6" s="81">
        <f>'CONTENÇÃO'!E65</f>
        <v/>
      </c>
      <c r="BQ6" s="81">
        <f>'CONTENÇÃO'!E66</f>
        <v/>
      </c>
      <c r="BR6" s="81">
        <f>'CONTENÇÃO'!E67</f>
        <v/>
      </c>
      <c r="BS6" s="81">
        <f>'CONTENÇÃO'!E68</f>
        <v/>
      </c>
      <c r="BT6" s="81">
        <f>'CONTENÇÃO'!E69</f>
        <v/>
      </c>
      <c r="BU6" s="81">
        <f>'CONTENÇÃO'!E70</f>
        <v/>
      </c>
      <c r="BV6" s="81">
        <f>'CONTENÇÃO'!E71</f>
        <v/>
      </c>
      <c r="BW6" s="81">
        <f>'CONTENÇÃO'!E72</f>
        <v/>
      </c>
      <c r="BX6" s="81">
        <f>'CONTENÇÃO'!E73</f>
        <v/>
      </c>
      <c r="BY6" s="81">
        <f>'CONTENÇÃO'!E74</f>
        <v/>
      </c>
      <c r="BZ6" s="81">
        <f>'CONTENÇÃO'!E75</f>
        <v/>
      </c>
      <c r="CA6" s="81">
        <f>'CONTENÇÃO'!E76</f>
        <v/>
      </c>
    </row>
    <row r="7">
      <c r="A7" s="58" t="inlineStr">
        <is>
          <t>G041.002</t>
        </is>
      </c>
      <c r="B7" s="58" t="inlineStr">
        <is>
          <t>1030-1070-510</t>
        </is>
      </c>
      <c r="C7" s="58" t="inlineStr">
        <is>
          <t>DEMOLIÇÃO</t>
        </is>
      </c>
      <c r="E7" s="48">
        <f>SUM(H7:CA7)</f>
        <v/>
      </c>
      <c r="F7" s="48">
        <f>IF(D7="","",D7-E7)</f>
        <v/>
      </c>
    </row>
    <row r="8">
      <c r="A8" s="58" t="inlineStr">
        <is>
          <t>G041.002</t>
        </is>
      </c>
      <c r="B8" s="58" t="inlineStr">
        <is>
          <t>1030-1070-550</t>
        </is>
      </c>
      <c r="C8" s="58" t="inlineStr">
        <is>
          <t>DEVOLUÇÃO DE CAIXA DE OBRA</t>
        </is>
      </c>
      <c r="E8" s="48">
        <f>SUM(H8:CA8)</f>
        <v/>
      </c>
      <c r="F8" s="48">
        <f>IF(D8="","",D8-E8)</f>
        <v/>
      </c>
    </row>
    <row r="9">
      <c r="A9" s="58" t="inlineStr">
        <is>
          <t>G041.002</t>
        </is>
      </c>
      <c r="B9" s="58" t="inlineStr">
        <is>
          <t>1030-1070-560</t>
        </is>
      </c>
      <c r="C9" s="58" t="inlineStr">
        <is>
          <t>DIVERSOS</t>
        </is>
      </c>
      <c r="D9" s="75">
        <f>'DIVERSOS'!$K$5</f>
        <v/>
      </c>
      <c r="E9" s="48">
        <f>SUM(H9:CA9)</f>
        <v/>
      </c>
      <c r="F9" s="48">
        <f>IF(D9="","",D9-E9)</f>
        <v/>
      </c>
      <c r="H9" s="81">
        <f>'DIVERSOS'!E5</f>
        <v/>
      </c>
      <c r="I9" s="81">
        <f>'DIVERSOS'!E6</f>
        <v/>
      </c>
      <c r="J9" s="81">
        <f>'DIVERSOS'!E7</f>
        <v/>
      </c>
      <c r="K9" s="81">
        <f>'DIVERSOS'!E8</f>
        <v/>
      </c>
      <c r="L9" s="81">
        <f>'DIVERSOS'!E9</f>
        <v/>
      </c>
      <c r="M9" s="81">
        <f>'DIVERSOS'!E10</f>
        <v/>
      </c>
      <c r="N9" s="81">
        <f>'DIVERSOS'!E11</f>
        <v/>
      </c>
      <c r="O9" s="81">
        <f>'DIVERSOS'!E12</f>
        <v/>
      </c>
      <c r="P9" s="81">
        <f>'DIVERSOS'!E13</f>
        <v/>
      </c>
      <c r="Q9" s="81">
        <f>'DIVERSOS'!E14</f>
        <v/>
      </c>
      <c r="R9" s="81">
        <f>'DIVERSOS'!E15</f>
        <v/>
      </c>
      <c r="S9" s="81">
        <f>'DIVERSOS'!E16</f>
        <v/>
      </c>
      <c r="T9" s="81">
        <f>'DIVERSOS'!E17</f>
        <v/>
      </c>
      <c r="U9" s="81">
        <f>'DIVERSOS'!E18</f>
        <v/>
      </c>
      <c r="V9" s="81">
        <f>'DIVERSOS'!E19</f>
        <v/>
      </c>
      <c r="W9" s="81">
        <f>'DIVERSOS'!E20</f>
        <v/>
      </c>
      <c r="X9" s="81">
        <f>'DIVERSOS'!E21</f>
        <v/>
      </c>
      <c r="Y9" s="81">
        <f>'DIVERSOS'!E22</f>
        <v/>
      </c>
      <c r="Z9" s="81">
        <f>'DIVERSOS'!E23</f>
        <v/>
      </c>
      <c r="AA9" s="81">
        <f>'DIVERSOS'!E24</f>
        <v/>
      </c>
      <c r="AB9" s="81">
        <f>'DIVERSOS'!E25</f>
        <v/>
      </c>
      <c r="AC9" s="81">
        <f>'DIVERSOS'!E26</f>
        <v/>
      </c>
      <c r="AD9" s="81">
        <f>'DIVERSOS'!E27</f>
        <v/>
      </c>
      <c r="AE9" s="81">
        <f>'DIVERSOS'!E28</f>
        <v/>
      </c>
      <c r="AF9" s="81">
        <f>'DIVERSOS'!E29</f>
        <v/>
      </c>
      <c r="AG9" s="81">
        <f>'DIVERSOS'!E30</f>
        <v/>
      </c>
      <c r="AH9" s="81">
        <f>'DIVERSOS'!E31</f>
        <v/>
      </c>
      <c r="AI9" s="81">
        <f>'DIVERSOS'!E32</f>
        <v/>
      </c>
      <c r="AJ9" s="81">
        <f>'DIVERSOS'!E33</f>
        <v/>
      </c>
      <c r="AK9" s="81">
        <f>'DIVERSOS'!E34</f>
        <v/>
      </c>
      <c r="AL9" s="81">
        <f>'DIVERSOS'!E35</f>
        <v/>
      </c>
      <c r="AM9" s="81">
        <f>'DIVERSOS'!E36</f>
        <v/>
      </c>
      <c r="AN9" s="81">
        <f>'DIVERSOS'!E37</f>
        <v/>
      </c>
      <c r="AO9" s="81">
        <f>'DIVERSOS'!E38</f>
        <v/>
      </c>
      <c r="AP9" s="81">
        <f>'DIVERSOS'!E39</f>
        <v/>
      </c>
      <c r="AQ9" s="81">
        <f>'DIVERSOS'!E40</f>
        <v/>
      </c>
      <c r="AR9" s="81">
        <f>'DIVERSOS'!E41</f>
        <v/>
      </c>
      <c r="AS9" s="81">
        <f>'DIVERSOS'!E42</f>
        <v/>
      </c>
      <c r="AT9" s="81">
        <f>'DIVERSOS'!E43</f>
        <v/>
      </c>
      <c r="AU9" s="81">
        <f>'DIVERSOS'!E44</f>
        <v/>
      </c>
      <c r="AV9" s="81">
        <f>'DIVERSOS'!E45</f>
        <v/>
      </c>
      <c r="AW9" s="81">
        <f>'DIVERSOS'!E46</f>
        <v/>
      </c>
      <c r="AX9" s="81">
        <f>'DIVERSOS'!E47</f>
        <v/>
      </c>
      <c r="AY9" s="81">
        <f>'DIVERSOS'!E48</f>
        <v/>
      </c>
      <c r="AZ9" s="81">
        <f>'DIVERSOS'!E49</f>
        <v/>
      </c>
      <c r="BA9" s="81">
        <f>'DIVERSOS'!E50</f>
        <v/>
      </c>
      <c r="BB9" s="81">
        <f>'DIVERSOS'!E51</f>
        <v/>
      </c>
      <c r="BC9" s="81">
        <f>'DIVERSOS'!E52</f>
        <v/>
      </c>
      <c r="BD9" s="81">
        <f>'DIVERSOS'!E53</f>
        <v/>
      </c>
      <c r="BE9" s="81">
        <f>'DIVERSOS'!E54</f>
        <v/>
      </c>
      <c r="BF9" s="81">
        <f>'DIVERSOS'!E55</f>
        <v/>
      </c>
      <c r="BG9" s="81">
        <f>'DIVERSOS'!E56</f>
        <v/>
      </c>
      <c r="BH9" s="81">
        <f>'DIVERSOS'!E57</f>
        <v/>
      </c>
      <c r="BI9" s="81">
        <f>'DIVERSOS'!E58</f>
        <v/>
      </c>
      <c r="BJ9" s="81">
        <f>'DIVERSOS'!E59</f>
        <v/>
      </c>
      <c r="BK9" s="81">
        <f>'DIVERSOS'!E60</f>
        <v/>
      </c>
      <c r="BL9" s="81">
        <f>'DIVERSOS'!E61</f>
        <v/>
      </c>
      <c r="BM9" s="81">
        <f>'DIVERSOS'!E62</f>
        <v/>
      </c>
      <c r="BN9" s="81">
        <f>'DIVERSOS'!E63</f>
        <v/>
      </c>
      <c r="BO9" s="81">
        <f>'DIVERSOS'!E64</f>
        <v/>
      </c>
      <c r="BP9" s="81">
        <f>'DIVERSOS'!E65</f>
        <v/>
      </c>
      <c r="BQ9" s="81">
        <f>'DIVERSOS'!E66</f>
        <v/>
      </c>
      <c r="BR9" s="81">
        <f>'DIVERSOS'!E67</f>
        <v/>
      </c>
      <c r="BS9" s="81">
        <f>'DIVERSOS'!E68</f>
        <v/>
      </c>
      <c r="BT9" s="81">
        <f>'DIVERSOS'!E69</f>
        <v/>
      </c>
      <c r="BU9" s="81">
        <f>'DIVERSOS'!E70</f>
        <v/>
      </c>
      <c r="BV9" s="81">
        <f>'DIVERSOS'!E71</f>
        <v/>
      </c>
      <c r="BW9" s="81">
        <f>'DIVERSOS'!E72</f>
        <v/>
      </c>
      <c r="BX9" s="81">
        <f>'DIVERSOS'!E73</f>
        <v/>
      </c>
      <c r="BY9" s="81">
        <f>'DIVERSOS'!E74</f>
        <v/>
      </c>
      <c r="BZ9" s="81">
        <f>'DIVERSOS'!E75</f>
        <v/>
      </c>
      <c r="CA9" s="81">
        <f>'DIVERSOS'!E76</f>
        <v/>
      </c>
    </row>
    <row r="10">
      <c r="A10" s="58" t="inlineStr">
        <is>
          <t>G041.002</t>
        </is>
      </c>
      <c r="B10" s="58" t="inlineStr">
        <is>
          <t>1030-1070-400</t>
        </is>
      </c>
      <c r="C10" s="58" t="inlineStr">
        <is>
          <t xml:space="preserve">ELEVADORES </t>
        </is>
      </c>
      <c r="D10" s="75">
        <f>'ELEVADORES '!$K$5</f>
        <v/>
      </c>
      <c r="E10" s="48">
        <f>SUM(H10:CA10)</f>
        <v/>
      </c>
      <c r="F10" s="48">
        <f>IF(D10="","",D10-E10)</f>
        <v/>
      </c>
      <c r="H10" s="81">
        <f>'ELEVADORES '!E5</f>
        <v/>
      </c>
      <c r="I10" s="81">
        <f>'ELEVADORES '!E6</f>
        <v/>
      </c>
      <c r="J10" s="81">
        <f>'ELEVADORES '!E7</f>
        <v/>
      </c>
      <c r="K10" s="81">
        <f>'ELEVADORES '!E8</f>
        <v/>
      </c>
      <c r="L10" s="81">
        <f>'ELEVADORES '!E9</f>
        <v/>
      </c>
      <c r="M10" s="81">
        <f>'ELEVADORES '!E10</f>
        <v/>
      </c>
      <c r="N10" s="81">
        <f>'ELEVADORES '!E11</f>
        <v/>
      </c>
      <c r="O10" s="81">
        <f>'ELEVADORES '!E12</f>
        <v/>
      </c>
      <c r="P10" s="81">
        <f>'ELEVADORES '!E13</f>
        <v/>
      </c>
      <c r="Q10" s="81">
        <f>'ELEVADORES '!E14</f>
        <v/>
      </c>
      <c r="R10" s="81">
        <f>'ELEVADORES '!E15</f>
        <v/>
      </c>
      <c r="S10" s="81">
        <f>'ELEVADORES '!E16</f>
        <v/>
      </c>
      <c r="T10" s="81">
        <f>'ELEVADORES '!E17</f>
        <v/>
      </c>
      <c r="U10" s="81">
        <f>'ELEVADORES '!E18</f>
        <v/>
      </c>
      <c r="V10" s="81">
        <f>'ELEVADORES '!E19</f>
        <v/>
      </c>
      <c r="W10" s="81">
        <f>'ELEVADORES '!E20</f>
        <v/>
      </c>
      <c r="X10" s="81">
        <f>'ELEVADORES '!E21</f>
        <v/>
      </c>
      <c r="Y10" s="81">
        <f>'ELEVADORES '!E22</f>
        <v/>
      </c>
      <c r="Z10" s="81">
        <f>'ELEVADORES '!E23</f>
        <v/>
      </c>
      <c r="AA10" s="81">
        <f>'ELEVADORES '!E24</f>
        <v/>
      </c>
      <c r="AB10" s="81">
        <f>'ELEVADORES '!E25</f>
        <v/>
      </c>
      <c r="AC10" s="81">
        <f>'ELEVADORES '!E26</f>
        <v/>
      </c>
      <c r="AD10" s="81">
        <f>'ELEVADORES '!E27</f>
        <v/>
      </c>
      <c r="AE10" s="81">
        <f>'ELEVADORES '!E28</f>
        <v/>
      </c>
      <c r="AF10" s="81">
        <f>'ELEVADORES '!E29</f>
        <v/>
      </c>
      <c r="AG10" s="81">
        <f>'ELEVADORES '!E30</f>
        <v/>
      </c>
      <c r="AH10" s="81">
        <f>'ELEVADORES '!E31</f>
        <v/>
      </c>
      <c r="AI10" s="81">
        <f>'ELEVADORES '!E32</f>
        <v/>
      </c>
      <c r="AJ10" s="81">
        <f>'ELEVADORES '!E33</f>
        <v/>
      </c>
      <c r="AK10" s="81">
        <f>'ELEVADORES '!E34</f>
        <v/>
      </c>
      <c r="AL10" s="81">
        <f>'ELEVADORES '!E35</f>
        <v/>
      </c>
      <c r="AM10" s="81">
        <f>'ELEVADORES '!E36</f>
        <v/>
      </c>
      <c r="AN10" s="81">
        <f>'ELEVADORES '!E37</f>
        <v/>
      </c>
      <c r="AO10" s="81">
        <f>'ELEVADORES '!E38</f>
        <v/>
      </c>
      <c r="AP10" s="81">
        <f>'ELEVADORES '!E39</f>
        <v/>
      </c>
      <c r="AQ10" s="81">
        <f>'ELEVADORES '!E40</f>
        <v/>
      </c>
      <c r="AR10" s="81">
        <f>'ELEVADORES '!E41</f>
        <v/>
      </c>
      <c r="AS10" s="81">
        <f>'ELEVADORES '!E42</f>
        <v/>
      </c>
      <c r="AT10" s="81">
        <f>'ELEVADORES '!E43</f>
        <v/>
      </c>
      <c r="AU10" s="81">
        <f>'ELEVADORES '!E44</f>
        <v/>
      </c>
      <c r="AV10" s="81">
        <f>'ELEVADORES '!E45</f>
        <v/>
      </c>
      <c r="AW10" s="81">
        <f>'ELEVADORES '!E46</f>
        <v/>
      </c>
      <c r="AX10" s="81">
        <f>'ELEVADORES '!E47</f>
        <v/>
      </c>
      <c r="AY10" s="81">
        <f>'ELEVADORES '!E48</f>
        <v/>
      </c>
      <c r="AZ10" s="81">
        <f>'ELEVADORES '!E49</f>
        <v/>
      </c>
      <c r="BA10" s="81">
        <f>'ELEVADORES '!E50</f>
        <v/>
      </c>
      <c r="BB10" s="81">
        <f>'ELEVADORES '!E51</f>
        <v/>
      </c>
      <c r="BC10" s="81">
        <f>'ELEVADORES '!E52</f>
        <v/>
      </c>
      <c r="BD10" s="81">
        <f>'ELEVADORES '!E53</f>
        <v/>
      </c>
      <c r="BE10" s="81">
        <f>'ELEVADORES '!E54</f>
        <v/>
      </c>
      <c r="BF10" s="81">
        <f>'ELEVADORES '!E55</f>
        <v/>
      </c>
      <c r="BG10" s="81">
        <f>'ELEVADORES '!E56</f>
        <v/>
      </c>
      <c r="BH10" s="81">
        <f>'ELEVADORES '!E57</f>
        <v/>
      </c>
      <c r="BI10" s="81">
        <f>'ELEVADORES '!E58</f>
        <v/>
      </c>
      <c r="BJ10" s="81">
        <f>'ELEVADORES '!E59</f>
        <v/>
      </c>
      <c r="BK10" s="81">
        <f>'ELEVADORES '!E60</f>
        <v/>
      </c>
      <c r="BL10" s="81">
        <f>'ELEVADORES '!E61</f>
        <v/>
      </c>
      <c r="BM10" s="81">
        <f>'ELEVADORES '!E62</f>
        <v/>
      </c>
      <c r="BN10" s="81">
        <f>'ELEVADORES '!E63</f>
        <v/>
      </c>
      <c r="BO10" s="81">
        <f>'ELEVADORES '!E64</f>
        <v/>
      </c>
      <c r="BP10" s="81">
        <f>'ELEVADORES '!E65</f>
        <v/>
      </c>
      <c r="BQ10" s="81">
        <f>'ELEVADORES '!E66</f>
        <v/>
      </c>
      <c r="BR10" s="81">
        <f>'ELEVADORES '!E67</f>
        <v/>
      </c>
      <c r="BS10" s="81">
        <f>'ELEVADORES '!E68</f>
        <v/>
      </c>
      <c r="BT10" s="81">
        <f>'ELEVADORES '!E69</f>
        <v/>
      </c>
      <c r="BU10" s="81">
        <f>'ELEVADORES '!E70</f>
        <v/>
      </c>
      <c r="BV10" s="81">
        <f>'ELEVADORES '!E71</f>
        <v/>
      </c>
      <c r="BW10" s="81">
        <f>'ELEVADORES '!E72</f>
        <v/>
      </c>
      <c r="BX10" s="81">
        <f>'ELEVADORES '!E73</f>
        <v/>
      </c>
      <c r="BY10" s="81">
        <f>'ELEVADORES '!E74</f>
        <v/>
      </c>
      <c r="BZ10" s="81">
        <f>'ELEVADORES '!E75</f>
        <v/>
      </c>
      <c r="CA10" s="81">
        <f>'ELEVADORES '!E76</f>
        <v/>
      </c>
    </row>
    <row r="11">
      <c r="A11" s="58" t="inlineStr">
        <is>
          <t>G041.002</t>
        </is>
      </c>
      <c r="B11" s="58" t="inlineStr">
        <is>
          <t>1030-1070-450</t>
        </is>
      </c>
      <c r="C11" s="58" t="inlineStr">
        <is>
          <t>EQUIPAMENTOS E FERRAMENTAS</t>
        </is>
      </c>
      <c r="D11" s="75">
        <f>'EQUIP E FER'!$K$5</f>
        <v/>
      </c>
      <c r="E11" s="48">
        <f>SUM(H11:CA11)</f>
        <v/>
      </c>
      <c r="F11" s="48">
        <f>IF(D11="","",D11-E11)</f>
        <v/>
      </c>
      <c r="H11" s="81">
        <f>'EQUIP E FER'!E5</f>
        <v/>
      </c>
      <c r="I11" s="81">
        <f>'EQUIP E FER'!E6</f>
        <v/>
      </c>
      <c r="J11" s="81">
        <f>'EQUIP E FER'!E7</f>
        <v/>
      </c>
      <c r="K11" s="81">
        <f>'EQUIP E FER'!E8</f>
        <v/>
      </c>
      <c r="L11" s="81">
        <f>'EQUIP E FER'!E9</f>
        <v/>
      </c>
      <c r="M11" s="81">
        <f>'EQUIP E FER'!E10</f>
        <v/>
      </c>
      <c r="N11" s="81">
        <f>'EQUIP E FER'!E11</f>
        <v/>
      </c>
      <c r="O11" s="81">
        <f>'EQUIP E FER'!E12</f>
        <v/>
      </c>
      <c r="P11" s="81">
        <f>'EQUIP E FER'!E13</f>
        <v/>
      </c>
      <c r="Q11" s="81">
        <f>'EQUIP E FER'!E14</f>
        <v/>
      </c>
      <c r="R11" s="81">
        <f>'EQUIP E FER'!E15</f>
        <v/>
      </c>
      <c r="S11" s="81">
        <f>'EQUIP E FER'!E16</f>
        <v/>
      </c>
      <c r="T11" s="81">
        <f>'EQUIP E FER'!E17</f>
        <v/>
      </c>
      <c r="U11" s="81">
        <f>'EQUIP E FER'!E18</f>
        <v/>
      </c>
      <c r="V11" s="81">
        <f>'EQUIP E FER'!E19</f>
        <v/>
      </c>
      <c r="W11" s="81">
        <f>'EQUIP E FER'!E20</f>
        <v/>
      </c>
      <c r="X11" s="81">
        <f>'EQUIP E FER'!E21</f>
        <v/>
      </c>
      <c r="Y11" s="81">
        <f>'EQUIP E FER'!E22</f>
        <v/>
      </c>
      <c r="Z11" s="81">
        <f>'EQUIP E FER'!E23</f>
        <v/>
      </c>
      <c r="AA11" s="81">
        <f>'EQUIP E FER'!E24</f>
        <v/>
      </c>
      <c r="AB11" s="81">
        <f>'EQUIP E FER'!E25</f>
        <v/>
      </c>
      <c r="AC11" s="81">
        <f>'EQUIP E FER'!E26</f>
        <v/>
      </c>
      <c r="AD11" s="81">
        <f>'EQUIP E FER'!E27</f>
        <v/>
      </c>
      <c r="AE11" s="81">
        <f>'EQUIP E FER'!E28</f>
        <v/>
      </c>
      <c r="AF11" s="81">
        <f>'EQUIP E FER'!E29</f>
        <v/>
      </c>
      <c r="AG11" s="81">
        <f>'EQUIP E FER'!E30</f>
        <v/>
      </c>
      <c r="AH11" s="81">
        <f>'EQUIP E FER'!E31</f>
        <v/>
      </c>
      <c r="AI11" s="81">
        <f>'EQUIP E FER'!E32</f>
        <v/>
      </c>
      <c r="AJ11" s="81">
        <f>'EQUIP E FER'!E33</f>
        <v/>
      </c>
      <c r="AK11" s="81">
        <f>'EQUIP E FER'!E34</f>
        <v/>
      </c>
      <c r="AL11" s="81">
        <f>'EQUIP E FER'!E35</f>
        <v/>
      </c>
      <c r="AM11" s="81">
        <f>'EQUIP E FER'!E36</f>
        <v/>
      </c>
      <c r="AN11" s="81">
        <f>'EQUIP E FER'!E37</f>
        <v/>
      </c>
      <c r="AO11" s="81">
        <f>'EQUIP E FER'!E38</f>
        <v/>
      </c>
      <c r="AP11" s="81">
        <f>'EQUIP E FER'!E39</f>
        <v/>
      </c>
      <c r="AQ11" s="81">
        <f>'EQUIP E FER'!E40</f>
        <v/>
      </c>
      <c r="AR11" s="81">
        <f>'EQUIP E FER'!E41</f>
        <v/>
      </c>
      <c r="AS11" s="81">
        <f>'EQUIP E FER'!E42</f>
        <v/>
      </c>
      <c r="AT11" s="81">
        <f>'EQUIP E FER'!E43</f>
        <v/>
      </c>
      <c r="AU11" s="81">
        <f>'EQUIP E FER'!E44</f>
        <v/>
      </c>
      <c r="AV11" s="81">
        <f>'EQUIP E FER'!E45</f>
        <v/>
      </c>
      <c r="AW11" s="81">
        <f>'EQUIP E FER'!E46</f>
        <v/>
      </c>
      <c r="AX11" s="81">
        <f>'EQUIP E FER'!E47</f>
        <v/>
      </c>
      <c r="AY11" s="81">
        <f>'EQUIP E FER'!E48</f>
        <v/>
      </c>
      <c r="AZ11" s="81">
        <f>'EQUIP E FER'!E49</f>
        <v/>
      </c>
      <c r="BA11" s="81">
        <f>'EQUIP E FER'!E50</f>
        <v/>
      </c>
      <c r="BB11" s="81">
        <f>'EQUIP E FER'!E51</f>
        <v/>
      </c>
      <c r="BC11" s="81">
        <f>'EQUIP E FER'!E52</f>
        <v/>
      </c>
      <c r="BD11" s="81">
        <f>'EQUIP E FER'!E53</f>
        <v/>
      </c>
      <c r="BE11" s="81">
        <f>'EQUIP E FER'!E54</f>
        <v/>
      </c>
      <c r="BF11" s="81">
        <f>'EQUIP E FER'!E55</f>
        <v/>
      </c>
      <c r="BG11" s="81">
        <f>'EQUIP E FER'!E56</f>
        <v/>
      </c>
      <c r="BH11" s="81">
        <f>'EQUIP E FER'!E57</f>
        <v/>
      </c>
      <c r="BI11" s="81">
        <f>'EQUIP E FER'!E58</f>
        <v/>
      </c>
      <c r="BJ11" s="81">
        <f>'EQUIP E FER'!E59</f>
        <v/>
      </c>
      <c r="BK11" s="81">
        <f>'EQUIP E FER'!E60</f>
        <v/>
      </c>
      <c r="BL11" s="81">
        <f>'EQUIP E FER'!E61</f>
        <v/>
      </c>
      <c r="BM11" s="81">
        <f>'EQUIP E FER'!E62</f>
        <v/>
      </c>
      <c r="BN11" s="81">
        <f>'EQUIP E FER'!E63</f>
        <v/>
      </c>
      <c r="BO11" s="81">
        <f>'EQUIP E FER'!E64</f>
        <v/>
      </c>
      <c r="BP11" s="81">
        <f>'EQUIP E FER'!E65</f>
        <v/>
      </c>
      <c r="BQ11" s="81">
        <f>'EQUIP E FER'!E66</f>
        <v/>
      </c>
      <c r="BR11" s="81">
        <f>'EQUIP E FER'!E67</f>
        <v/>
      </c>
      <c r="BS11" s="81">
        <f>'EQUIP E FER'!E68</f>
        <v/>
      </c>
      <c r="BT11" s="81">
        <f>'EQUIP E FER'!E69</f>
        <v/>
      </c>
      <c r="BU11" s="81">
        <f>'EQUIP E FER'!E70</f>
        <v/>
      </c>
      <c r="BV11" s="81">
        <f>'EQUIP E FER'!E71</f>
        <v/>
      </c>
      <c r="BW11" s="81">
        <f>'EQUIP E FER'!E72</f>
        <v/>
      </c>
      <c r="BX11" s="81">
        <f>'EQUIP E FER'!E73</f>
        <v/>
      </c>
      <c r="BY11" s="81">
        <f>'EQUIP E FER'!E74</f>
        <v/>
      </c>
      <c r="BZ11" s="81">
        <f>'EQUIP E FER'!E75</f>
        <v/>
      </c>
      <c r="CA11" s="81">
        <f>'EQUIP E FER'!E76</f>
        <v/>
      </c>
    </row>
    <row r="12">
      <c r="A12" s="58" t="inlineStr">
        <is>
          <t>G041.002</t>
        </is>
      </c>
      <c r="B12" s="58" t="inlineStr">
        <is>
          <t>1030-1070-370</t>
        </is>
      </c>
      <c r="C12" s="58" t="inlineStr">
        <is>
          <t>ESQUADRIAS</t>
        </is>
      </c>
      <c r="D12" s="75">
        <f>'ESQUADRIAS'!$K$5</f>
        <v/>
      </c>
      <c r="E12" s="48">
        <f>SUM(H12:CA12)</f>
        <v/>
      </c>
      <c r="F12" s="48">
        <f>IF(D12="","",D12-E12)</f>
        <v/>
      </c>
      <c r="H12" s="81">
        <f>'ESQUADRIAS'!E5</f>
        <v/>
      </c>
      <c r="I12" s="81">
        <f>'ESQUADRIAS'!E6</f>
        <v/>
      </c>
      <c r="J12" s="81">
        <f>'ESQUADRIAS'!E7</f>
        <v/>
      </c>
      <c r="K12" s="81">
        <f>'ESQUADRIAS'!E8</f>
        <v/>
      </c>
      <c r="L12" s="81">
        <f>'ESQUADRIAS'!E9</f>
        <v/>
      </c>
      <c r="M12" s="81">
        <f>'ESQUADRIAS'!E10</f>
        <v/>
      </c>
      <c r="N12" s="81">
        <f>'ESQUADRIAS'!E11</f>
        <v/>
      </c>
      <c r="O12" s="81">
        <f>'ESQUADRIAS'!E12</f>
        <v/>
      </c>
      <c r="P12" s="81">
        <f>'ESQUADRIAS'!E13</f>
        <v/>
      </c>
      <c r="Q12" s="81">
        <f>'ESQUADRIAS'!E14</f>
        <v/>
      </c>
      <c r="R12" s="81">
        <f>'ESQUADRIAS'!E15</f>
        <v/>
      </c>
      <c r="S12" s="81">
        <f>'ESQUADRIAS'!E16</f>
        <v/>
      </c>
      <c r="T12" s="81">
        <f>'ESQUADRIAS'!E17</f>
        <v/>
      </c>
      <c r="U12" s="81">
        <f>'ESQUADRIAS'!E18</f>
        <v/>
      </c>
      <c r="V12" s="81">
        <f>'ESQUADRIAS'!E19</f>
        <v/>
      </c>
      <c r="W12" s="81">
        <f>'ESQUADRIAS'!E20</f>
        <v/>
      </c>
      <c r="X12" s="81">
        <f>'ESQUADRIAS'!E21</f>
        <v/>
      </c>
      <c r="Y12" s="81">
        <f>'ESQUADRIAS'!E22</f>
        <v/>
      </c>
      <c r="Z12" s="81">
        <f>'ESQUADRIAS'!E23</f>
        <v/>
      </c>
      <c r="AA12" s="81">
        <f>'ESQUADRIAS'!E24</f>
        <v/>
      </c>
      <c r="AB12" s="81">
        <f>'ESQUADRIAS'!E25</f>
        <v/>
      </c>
      <c r="AC12" s="81">
        <f>'ESQUADRIAS'!E26</f>
        <v/>
      </c>
      <c r="AD12" s="81">
        <f>'ESQUADRIAS'!E27</f>
        <v/>
      </c>
      <c r="AE12" s="81">
        <f>'ESQUADRIAS'!E28</f>
        <v/>
      </c>
      <c r="AF12" s="81">
        <f>'ESQUADRIAS'!E29</f>
        <v/>
      </c>
      <c r="AG12" s="81">
        <f>'ESQUADRIAS'!E30</f>
        <v/>
      </c>
      <c r="AH12" s="81">
        <f>'ESQUADRIAS'!E31</f>
        <v/>
      </c>
      <c r="AI12" s="81">
        <f>'ESQUADRIAS'!E32</f>
        <v/>
      </c>
      <c r="AJ12" s="81">
        <f>'ESQUADRIAS'!E33</f>
        <v/>
      </c>
      <c r="AK12" s="81">
        <f>'ESQUADRIAS'!E34</f>
        <v/>
      </c>
      <c r="AL12" s="81">
        <f>'ESQUADRIAS'!E35</f>
        <v/>
      </c>
      <c r="AM12" s="81">
        <f>'ESQUADRIAS'!E36</f>
        <v/>
      </c>
      <c r="AN12" s="81">
        <f>'ESQUADRIAS'!E37</f>
        <v/>
      </c>
      <c r="AO12" s="81">
        <f>'ESQUADRIAS'!E38</f>
        <v/>
      </c>
      <c r="AP12" s="81">
        <f>'ESQUADRIAS'!E39</f>
        <v/>
      </c>
      <c r="AQ12" s="81">
        <f>'ESQUADRIAS'!E40</f>
        <v/>
      </c>
      <c r="AR12" s="81">
        <f>'ESQUADRIAS'!E41</f>
        <v/>
      </c>
      <c r="AS12" s="81">
        <f>'ESQUADRIAS'!E42</f>
        <v/>
      </c>
      <c r="AT12" s="81">
        <f>'ESQUADRIAS'!E43</f>
        <v/>
      </c>
      <c r="AU12" s="81">
        <f>'ESQUADRIAS'!E44</f>
        <v/>
      </c>
      <c r="AV12" s="81">
        <f>'ESQUADRIAS'!E45</f>
        <v/>
      </c>
      <c r="AW12" s="81">
        <f>'ESQUADRIAS'!E46</f>
        <v/>
      </c>
      <c r="AX12" s="81">
        <f>'ESQUADRIAS'!E47</f>
        <v/>
      </c>
      <c r="AY12" s="81">
        <f>'ESQUADRIAS'!E48</f>
        <v/>
      </c>
      <c r="AZ12" s="81">
        <f>'ESQUADRIAS'!E49</f>
        <v/>
      </c>
      <c r="BA12" s="81">
        <f>'ESQUADRIAS'!E50</f>
        <v/>
      </c>
      <c r="BB12" s="81">
        <f>'ESQUADRIAS'!E51</f>
        <v/>
      </c>
      <c r="BC12" s="81">
        <f>'ESQUADRIAS'!E52</f>
        <v/>
      </c>
      <c r="BD12" s="81">
        <f>'ESQUADRIAS'!E53</f>
        <v/>
      </c>
      <c r="BE12" s="81">
        <f>'ESQUADRIAS'!E54</f>
        <v/>
      </c>
      <c r="BF12" s="81">
        <f>'ESQUADRIAS'!E55</f>
        <v/>
      </c>
      <c r="BG12" s="81">
        <f>'ESQUADRIAS'!E56</f>
        <v/>
      </c>
      <c r="BH12" s="81">
        <f>'ESQUADRIAS'!E57</f>
        <v/>
      </c>
      <c r="BI12" s="81">
        <f>'ESQUADRIAS'!E58</f>
        <v/>
      </c>
      <c r="BJ12" s="81">
        <f>'ESQUADRIAS'!E59</f>
        <v/>
      </c>
      <c r="BK12" s="81">
        <f>'ESQUADRIAS'!E60</f>
        <v/>
      </c>
      <c r="BL12" s="81">
        <f>'ESQUADRIAS'!E61</f>
        <v/>
      </c>
      <c r="BM12" s="81">
        <f>'ESQUADRIAS'!E62</f>
        <v/>
      </c>
      <c r="BN12" s="81">
        <f>'ESQUADRIAS'!E63</f>
        <v/>
      </c>
      <c r="BO12" s="81">
        <f>'ESQUADRIAS'!E64</f>
        <v/>
      </c>
      <c r="BP12" s="81">
        <f>'ESQUADRIAS'!E65</f>
        <v/>
      </c>
      <c r="BQ12" s="81">
        <f>'ESQUADRIAS'!E66</f>
        <v/>
      </c>
      <c r="BR12" s="81">
        <f>'ESQUADRIAS'!E67</f>
        <v/>
      </c>
      <c r="BS12" s="81">
        <f>'ESQUADRIAS'!E68</f>
        <v/>
      </c>
      <c r="BT12" s="81">
        <f>'ESQUADRIAS'!E69</f>
        <v/>
      </c>
      <c r="BU12" s="81">
        <f>'ESQUADRIAS'!E70</f>
        <v/>
      </c>
      <c r="BV12" s="81">
        <f>'ESQUADRIAS'!E71</f>
        <v/>
      </c>
      <c r="BW12" s="81">
        <f>'ESQUADRIAS'!E72</f>
        <v/>
      </c>
      <c r="BX12" s="81">
        <f>'ESQUADRIAS'!E73</f>
        <v/>
      </c>
      <c r="BY12" s="81">
        <f>'ESQUADRIAS'!E74</f>
        <v/>
      </c>
      <c r="BZ12" s="81">
        <f>'ESQUADRIAS'!E75</f>
        <v/>
      </c>
      <c r="CA12" s="81">
        <f>'ESQUADRIAS'!E76</f>
        <v/>
      </c>
    </row>
    <row r="13">
      <c r="A13" s="58" t="inlineStr">
        <is>
          <t>G041.002</t>
        </is>
      </c>
      <c r="B13" s="58" t="inlineStr">
        <is>
          <t>1030-1070-230</t>
        </is>
      </c>
      <c r="C13" s="58" t="inlineStr">
        <is>
          <t>ESTRUTURA EM CONCRETO ARMADO</t>
        </is>
      </c>
      <c r="D13" s="75">
        <f>'ESTRUTURA'!$K$5</f>
        <v/>
      </c>
      <c r="E13" s="48">
        <f>SUM(H13:CA13)</f>
        <v/>
      </c>
      <c r="F13" s="48">
        <f>IF(D13="","",D13-E13)</f>
        <v/>
      </c>
      <c r="H13" s="81">
        <f>'ESTRUTURA'!E5</f>
        <v/>
      </c>
      <c r="I13" s="81">
        <f>'ESTRUTURA'!E6</f>
        <v/>
      </c>
      <c r="J13" s="81">
        <f>'ESTRUTURA'!E7</f>
        <v/>
      </c>
      <c r="K13" s="81">
        <f>'ESTRUTURA'!E8</f>
        <v/>
      </c>
      <c r="L13" s="81">
        <f>'ESTRUTURA'!E9</f>
        <v/>
      </c>
      <c r="M13" s="81">
        <f>'ESTRUTURA'!E10</f>
        <v/>
      </c>
      <c r="N13" s="81">
        <f>'ESTRUTURA'!E11</f>
        <v/>
      </c>
      <c r="O13" s="81">
        <f>'ESTRUTURA'!E12</f>
        <v/>
      </c>
      <c r="P13" s="81">
        <f>'ESTRUTURA'!E13</f>
        <v/>
      </c>
      <c r="Q13" s="81">
        <f>'ESTRUTURA'!E14</f>
        <v/>
      </c>
      <c r="R13" s="81">
        <f>'ESTRUTURA'!E15</f>
        <v/>
      </c>
      <c r="S13" s="81">
        <f>'ESTRUTURA'!E16</f>
        <v/>
      </c>
      <c r="T13" s="81">
        <f>'ESTRUTURA'!E17</f>
        <v/>
      </c>
      <c r="U13" s="81">
        <f>'ESTRUTURA'!E18</f>
        <v/>
      </c>
      <c r="V13" s="81">
        <f>'ESTRUTURA'!E19</f>
        <v/>
      </c>
      <c r="W13" s="81">
        <f>'ESTRUTURA'!E20</f>
        <v/>
      </c>
      <c r="X13" s="81">
        <f>'ESTRUTURA'!E21</f>
        <v/>
      </c>
      <c r="Y13" s="81">
        <f>'ESTRUTURA'!E22</f>
        <v/>
      </c>
      <c r="Z13" s="81">
        <f>'ESTRUTURA'!E23</f>
        <v/>
      </c>
      <c r="AA13" s="81">
        <f>'ESTRUTURA'!E24</f>
        <v/>
      </c>
      <c r="AB13" s="81">
        <f>'ESTRUTURA'!E25</f>
        <v/>
      </c>
      <c r="AC13" s="81">
        <f>'ESTRUTURA'!E26</f>
        <v/>
      </c>
      <c r="AD13" s="81">
        <f>'ESTRUTURA'!E27</f>
        <v/>
      </c>
      <c r="AE13" s="81">
        <f>'ESTRUTURA'!E28</f>
        <v/>
      </c>
      <c r="AF13" s="81">
        <f>'ESTRUTURA'!E29</f>
        <v/>
      </c>
      <c r="AG13" s="81">
        <f>'ESTRUTURA'!E30</f>
        <v/>
      </c>
      <c r="AH13" s="81">
        <f>'ESTRUTURA'!E31</f>
        <v/>
      </c>
      <c r="AI13" s="81">
        <f>'ESTRUTURA'!E32</f>
        <v/>
      </c>
      <c r="AJ13" s="81">
        <f>'ESTRUTURA'!E33</f>
        <v/>
      </c>
      <c r="AK13" s="81">
        <f>'ESTRUTURA'!E34</f>
        <v/>
      </c>
      <c r="AL13" s="81">
        <f>'ESTRUTURA'!E35</f>
        <v/>
      </c>
      <c r="AM13" s="81">
        <f>'ESTRUTURA'!E36</f>
        <v/>
      </c>
      <c r="AN13" s="81">
        <f>'ESTRUTURA'!E37</f>
        <v/>
      </c>
      <c r="AO13" s="81">
        <f>'ESTRUTURA'!E38</f>
        <v/>
      </c>
      <c r="AP13" s="81">
        <f>'ESTRUTURA'!E39</f>
        <v/>
      </c>
      <c r="AQ13" s="81">
        <f>'ESTRUTURA'!E40</f>
        <v/>
      </c>
      <c r="AR13" s="81">
        <f>'ESTRUTURA'!E41</f>
        <v/>
      </c>
      <c r="AS13" s="81">
        <f>'ESTRUTURA'!E42</f>
        <v/>
      </c>
      <c r="AT13" s="81">
        <f>'ESTRUTURA'!E43</f>
        <v/>
      </c>
      <c r="AU13" s="81">
        <f>'ESTRUTURA'!E44</f>
        <v/>
      </c>
      <c r="AV13" s="81">
        <f>'ESTRUTURA'!E45</f>
        <v/>
      </c>
      <c r="AW13" s="81">
        <f>'ESTRUTURA'!E46</f>
        <v/>
      </c>
      <c r="AX13" s="81">
        <f>'ESTRUTURA'!E47</f>
        <v/>
      </c>
      <c r="AY13" s="81">
        <f>'ESTRUTURA'!E48</f>
        <v/>
      </c>
      <c r="AZ13" s="81">
        <f>'ESTRUTURA'!E49</f>
        <v/>
      </c>
      <c r="BA13" s="81">
        <f>'ESTRUTURA'!E50</f>
        <v/>
      </c>
      <c r="BB13" s="81">
        <f>'ESTRUTURA'!E51</f>
        <v/>
      </c>
      <c r="BC13" s="81">
        <f>'ESTRUTURA'!E52</f>
        <v/>
      </c>
      <c r="BD13" s="81">
        <f>'ESTRUTURA'!E53</f>
        <v/>
      </c>
      <c r="BE13" s="81">
        <f>'ESTRUTURA'!E54</f>
        <v/>
      </c>
      <c r="BF13" s="81">
        <f>'ESTRUTURA'!E55</f>
        <v/>
      </c>
      <c r="BG13" s="81">
        <f>'ESTRUTURA'!E56</f>
        <v/>
      </c>
      <c r="BH13" s="81">
        <f>'ESTRUTURA'!E57</f>
        <v/>
      </c>
      <c r="BI13" s="81">
        <f>'ESTRUTURA'!E58</f>
        <v/>
      </c>
      <c r="BJ13" s="81">
        <f>'ESTRUTURA'!E59</f>
        <v/>
      </c>
      <c r="BK13" s="81">
        <f>'ESTRUTURA'!E60</f>
        <v/>
      </c>
      <c r="BL13" s="81">
        <f>'ESTRUTURA'!E61</f>
        <v/>
      </c>
      <c r="BM13" s="81">
        <f>'ESTRUTURA'!E62</f>
        <v/>
      </c>
      <c r="BN13" s="81">
        <f>'ESTRUTURA'!E63</f>
        <v/>
      </c>
      <c r="BO13" s="81">
        <f>'ESTRUTURA'!E64</f>
        <v/>
      </c>
      <c r="BP13" s="81">
        <f>'ESTRUTURA'!E65</f>
        <v/>
      </c>
      <c r="BQ13" s="81">
        <f>'ESTRUTURA'!E66</f>
        <v/>
      </c>
      <c r="BR13" s="81">
        <f>'ESTRUTURA'!E67</f>
        <v/>
      </c>
      <c r="BS13" s="81">
        <f>'ESTRUTURA'!E68</f>
        <v/>
      </c>
      <c r="BT13" s="81">
        <f>'ESTRUTURA'!E69</f>
        <v/>
      </c>
      <c r="BU13" s="81">
        <f>'ESTRUTURA'!E70</f>
        <v/>
      </c>
      <c r="BV13" s="81">
        <f>'ESTRUTURA'!E71</f>
        <v/>
      </c>
      <c r="BW13" s="81">
        <f>'ESTRUTURA'!E72</f>
        <v/>
      </c>
      <c r="BX13" s="81">
        <f>'ESTRUTURA'!E73</f>
        <v/>
      </c>
      <c r="BY13" s="81">
        <f>'ESTRUTURA'!E74</f>
        <v/>
      </c>
      <c r="BZ13" s="81">
        <f>'ESTRUTURA'!E75</f>
        <v/>
      </c>
      <c r="CA13" s="81">
        <f>'ESTRUTURA'!E76</f>
        <v/>
      </c>
    </row>
    <row r="14">
      <c r="A14" s="58" t="inlineStr">
        <is>
          <t>G041.002</t>
        </is>
      </c>
      <c r="B14" s="58" t="inlineStr">
        <is>
          <t>1030-1070-350</t>
        </is>
      </c>
      <c r="C14" s="58" t="inlineStr">
        <is>
          <t>FORRO</t>
        </is>
      </c>
      <c r="D14" s="75">
        <f>'FORRO'!$K$5</f>
        <v/>
      </c>
      <c r="E14" s="48">
        <f>SUM(H14:CA14)</f>
        <v/>
      </c>
      <c r="F14" s="48">
        <f>IF(D14="","",D14-E14)</f>
        <v/>
      </c>
      <c r="H14" s="81">
        <f>'FORRO'!E5</f>
        <v/>
      </c>
      <c r="I14" s="81">
        <f>'FORRO'!E6</f>
        <v/>
      </c>
      <c r="J14" s="81">
        <f>'FORRO'!E7</f>
        <v/>
      </c>
      <c r="K14" s="81">
        <f>'FORRO'!E8</f>
        <v/>
      </c>
      <c r="L14" s="81">
        <f>'FORRO'!E9</f>
        <v/>
      </c>
      <c r="M14" s="81">
        <f>'FORRO'!E10</f>
        <v/>
      </c>
      <c r="N14" s="81">
        <f>'FORRO'!E11</f>
        <v/>
      </c>
      <c r="O14" s="81">
        <f>'FORRO'!E12</f>
        <v/>
      </c>
      <c r="P14" s="81">
        <f>'FORRO'!E13</f>
        <v/>
      </c>
      <c r="Q14" s="81">
        <f>'FORRO'!E14</f>
        <v/>
      </c>
      <c r="R14" s="81">
        <f>'FORRO'!E15</f>
        <v/>
      </c>
      <c r="S14" s="81">
        <f>'FORRO'!E16</f>
        <v/>
      </c>
      <c r="T14" s="81">
        <f>'FORRO'!E17</f>
        <v/>
      </c>
      <c r="U14" s="81">
        <f>'FORRO'!E18</f>
        <v/>
      </c>
      <c r="V14" s="81">
        <f>'FORRO'!E19</f>
        <v/>
      </c>
      <c r="W14" s="81">
        <f>'FORRO'!E20</f>
        <v/>
      </c>
      <c r="X14" s="81">
        <f>'FORRO'!E21</f>
        <v/>
      </c>
      <c r="Y14" s="81">
        <f>'FORRO'!E22</f>
        <v/>
      </c>
      <c r="Z14" s="81">
        <f>'FORRO'!E23</f>
        <v/>
      </c>
      <c r="AA14" s="81">
        <f>'FORRO'!E24</f>
        <v/>
      </c>
      <c r="AB14" s="81">
        <f>'FORRO'!E25</f>
        <v/>
      </c>
      <c r="AC14" s="81">
        <f>'FORRO'!E26</f>
        <v/>
      </c>
      <c r="AD14" s="81">
        <f>'FORRO'!E27</f>
        <v/>
      </c>
      <c r="AE14" s="81">
        <f>'FORRO'!E28</f>
        <v/>
      </c>
      <c r="AF14" s="81">
        <f>'FORRO'!E29</f>
        <v/>
      </c>
      <c r="AG14" s="81">
        <f>'FORRO'!E30</f>
        <v/>
      </c>
      <c r="AH14" s="81">
        <f>'FORRO'!E31</f>
        <v/>
      </c>
      <c r="AI14" s="81">
        <f>'FORRO'!E32</f>
        <v/>
      </c>
      <c r="AJ14" s="81">
        <f>'FORRO'!E33</f>
        <v/>
      </c>
      <c r="AK14" s="81">
        <f>'FORRO'!E34</f>
        <v/>
      </c>
      <c r="AL14" s="81">
        <f>'FORRO'!E35</f>
        <v/>
      </c>
      <c r="AM14" s="81">
        <f>'FORRO'!E36</f>
        <v/>
      </c>
      <c r="AN14" s="81">
        <f>'FORRO'!E37</f>
        <v/>
      </c>
      <c r="AO14" s="81">
        <f>'FORRO'!E38</f>
        <v/>
      </c>
      <c r="AP14" s="81">
        <f>'FORRO'!E39</f>
        <v/>
      </c>
      <c r="AQ14" s="81">
        <f>'FORRO'!E40</f>
        <v/>
      </c>
      <c r="AR14" s="81">
        <f>'FORRO'!E41</f>
        <v/>
      </c>
      <c r="AS14" s="81">
        <f>'FORRO'!E42</f>
        <v/>
      </c>
      <c r="AT14" s="81">
        <f>'FORRO'!E43</f>
        <v/>
      </c>
      <c r="AU14" s="81">
        <f>'FORRO'!E44</f>
        <v/>
      </c>
      <c r="AV14" s="81">
        <f>'FORRO'!E45</f>
        <v/>
      </c>
      <c r="AW14" s="81">
        <f>'FORRO'!E46</f>
        <v/>
      </c>
      <c r="AX14" s="81">
        <f>'FORRO'!E47</f>
        <v/>
      </c>
      <c r="AY14" s="81">
        <f>'FORRO'!E48</f>
        <v/>
      </c>
      <c r="AZ14" s="81">
        <f>'FORRO'!E49</f>
        <v/>
      </c>
      <c r="BA14" s="81">
        <f>'FORRO'!E50</f>
        <v/>
      </c>
      <c r="BB14" s="81">
        <f>'FORRO'!E51</f>
        <v/>
      </c>
      <c r="BC14" s="81">
        <f>'FORRO'!E52</f>
        <v/>
      </c>
      <c r="BD14" s="81">
        <f>'FORRO'!E53</f>
        <v/>
      </c>
      <c r="BE14" s="81">
        <f>'FORRO'!E54</f>
        <v/>
      </c>
      <c r="BF14" s="81">
        <f>'FORRO'!E55</f>
        <v/>
      </c>
      <c r="BG14" s="81">
        <f>'FORRO'!E56</f>
        <v/>
      </c>
      <c r="BH14" s="81">
        <f>'FORRO'!E57</f>
        <v/>
      </c>
      <c r="BI14" s="81">
        <f>'FORRO'!E58</f>
        <v/>
      </c>
      <c r="BJ14" s="81">
        <f>'FORRO'!E59</f>
        <v/>
      </c>
      <c r="BK14" s="81">
        <f>'FORRO'!E60</f>
        <v/>
      </c>
      <c r="BL14" s="81">
        <f>'FORRO'!E61</f>
        <v/>
      </c>
      <c r="BM14" s="81">
        <f>'FORRO'!E62</f>
        <v/>
      </c>
      <c r="BN14" s="81">
        <f>'FORRO'!E63</f>
        <v/>
      </c>
      <c r="BO14" s="81">
        <f>'FORRO'!E64</f>
        <v/>
      </c>
      <c r="BP14" s="81">
        <f>'FORRO'!E65</f>
        <v/>
      </c>
      <c r="BQ14" s="81">
        <f>'FORRO'!E66</f>
        <v/>
      </c>
      <c r="BR14" s="81">
        <f>'FORRO'!E67</f>
        <v/>
      </c>
      <c r="BS14" s="81">
        <f>'FORRO'!E68</f>
        <v/>
      </c>
      <c r="BT14" s="81">
        <f>'FORRO'!E69</f>
        <v/>
      </c>
      <c r="BU14" s="81">
        <f>'FORRO'!E70</f>
        <v/>
      </c>
      <c r="BV14" s="81">
        <f>'FORRO'!E71</f>
        <v/>
      </c>
      <c r="BW14" s="81">
        <f>'FORRO'!E72</f>
        <v/>
      </c>
      <c r="BX14" s="81">
        <f>'FORRO'!E73</f>
        <v/>
      </c>
      <c r="BY14" s="81">
        <f>'FORRO'!E74</f>
        <v/>
      </c>
      <c r="BZ14" s="81">
        <f>'FORRO'!E75</f>
        <v/>
      </c>
      <c r="CA14" s="81">
        <f>'FORRO'!E76</f>
        <v/>
      </c>
    </row>
    <row r="15">
      <c r="A15" s="58" t="inlineStr">
        <is>
          <t>G041.002</t>
        </is>
      </c>
      <c r="B15" s="58" t="inlineStr">
        <is>
          <t>1030-1070-200</t>
        </is>
      </c>
      <c r="C15" s="58" t="inlineStr">
        <is>
          <t>FUNDAÇÃO PROFUNDA</t>
        </is>
      </c>
      <c r="D15" s="75">
        <f>'FUND. PROF'!$K$5</f>
        <v/>
      </c>
      <c r="E15" s="48">
        <f>SUM(H15:CA15)</f>
        <v/>
      </c>
      <c r="F15" s="48">
        <f>IF(D15="","",D15-E15)</f>
        <v/>
      </c>
      <c r="H15" s="81">
        <f>'FUND. PROF'!E5</f>
        <v/>
      </c>
      <c r="I15" s="81">
        <f>'FUND. PROF'!E6</f>
        <v/>
      </c>
      <c r="J15" s="81">
        <f>'FUND. PROF'!E7</f>
        <v/>
      </c>
      <c r="K15" s="81">
        <f>'FUND. PROF'!E8</f>
        <v/>
      </c>
      <c r="L15" s="81">
        <f>'FUND. PROF'!E9</f>
        <v/>
      </c>
      <c r="M15" s="81">
        <f>'FUND. PROF'!E10</f>
        <v/>
      </c>
      <c r="N15" s="81">
        <f>'FUND. PROF'!E11</f>
        <v/>
      </c>
      <c r="O15" s="81">
        <f>'FUND. PROF'!E12</f>
        <v/>
      </c>
      <c r="P15" s="81">
        <f>'FUND. PROF'!E13</f>
        <v/>
      </c>
      <c r="Q15" s="81">
        <f>'FUND. PROF'!E14</f>
        <v/>
      </c>
      <c r="R15" s="81">
        <f>'FUND. PROF'!E15</f>
        <v/>
      </c>
      <c r="S15" s="81">
        <f>'FUND. PROF'!E16</f>
        <v/>
      </c>
      <c r="T15" s="81">
        <f>'FUND. PROF'!E17</f>
        <v/>
      </c>
      <c r="U15" s="81">
        <f>'FUND. PROF'!E18</f>
        <v/>
      </c>
      <c r="V15" s="81">
        <f>'FUND. PROF'!E19</f>
        <v/>
      </c>
      <c r="W15" s="81">
        <f>'FUND. PROF'!E20</f>
        <v/>
      </c>
      <c r="X15" s="81">
        <f>'FUND. PROF'!E21</f>
        <v/>
      </c>
      <c r="Y15" s="81">
        <f>'FUND. PROF'!E22</f>
        <v/>
      </c>
      <c r="Z15" s="81">
        <f>'FUND. PROF'!E23</f>
        <v/>
      </c>
      <c r="AA15" s="81">
        <f>'FUND. PROF'!E24</f>
        <v/>
      </c>
      <c r="AB15" s="81">
        <f>'FUND. PROF'!E25</f>
        <v/>
      </c>
      <c r="AC15" s="81">
        <f>'FUND. PROF'!E26</f>
        <v/>
      </c>
      <c r="AD15" s="81">
        <f>'FUND. PROF'!E27</f>
        <v/>
      </c>
      <c r="AE15" s="81">
        <f>'FUND. PROF'!E28</f>
        <v/>
      </c>
      <c r="AF15" s="81">
        <f>'FUND. PROF'!E29</f>
        <v/>
      </c>
      <c r="AG15" s="81">
        <f>'FUND. PROF'!E30</f>
        <v/>
      </c>
      <c r="AH15" s="81">
        <f>'FUND. PROF'!E31</f>
        <v/>
      </c>
      <c r="AI15" s="81">
        <f>'FUND. PROF'!E32</f>
        <v/>
      </c>
      <c r="AJ15" s="81">
        <f>'FUND. PROF'!E33</f>
        <v/>
      </c>
      <c r="AK15" s="81">
        <f>'FUND. PROF'!E34</f>
        <v/>
      </c>
      <c r="AL15" s="81">
        <f>'FUND. PROF'!E35</f>
        <v/>
      </c>
      <c r="AM15" s="81">
        <f>'FUND. PROF'!E36</f>
        <v/>
      </c>
      <c r="AN15" s="81">
        <f>'FUND. PROF'!E37</f>
        <v/>
      </c>
      <c r="AO15" s="81">
        <f>'FUND. PROF'!E38</f>
        <v/>
      </c>
      <c r="AP15" s="81">
        <f>'FUND. PROF'!E39</f>
        <v/>
      </c>
      <c r="AQ15" s="81">
        <f>'FUND. PROF'!E40</f>
        <v/>
      </c>
      <c r="AR15" s="81">
        <f>'FUND. PROF'!E41</f>
        <v/>
      </c>
      <c r="AS15" s="81">
        <f>'FUND. PROF'!E42</f>
        <v/>
      </c>
      <c r="AT15" s="81">
        <f>'FUND. PROF'!E43</f>
        <v/>
      </c>
      <c r="AU15" s="81">
        <f>'FUND. PROF'!E44</f>
        <v/>
      </c>
      <c r="AV15" s="81">
        <f>'FUND. PROF'!E45</f>
        <v/>
      </c>
      <c r="AW15" s="81">
        <f>'FUND. PROF'!E46</f>
        <v/>
      </c>
      <c r="AX15" s="81">
        <f>'FUND. PROF'!E47</f>
        <v/>
      </c>
      <c r="AY15" s="81">
        <f>'FUND. PROF'!E48</f>
        <v/>
      </c>
      <c r="AZ15" s="81">
        <f>'FUND. PROF'!E49</f>
        <v/>
      </c>
      <c r="BA15" s="81">
        <f>'FUND. PROF'!E50</f>
        <v/>
      </c>
      <c r="BB15" s="81">
        <f>'FUND. PROF'!E51</f>
        <v/>
      </c>
      <c r="BC15" s="81">
        <f>'FUND. PROF'!E52</f>
        <v/>
      </c>
      <c r="BD15" s="81">
        <f>'FUND. PROF'!E53</f>
        <v/>
      </c>
      <c r="BE15" s="81">
        <f>'FUND. PROF'!E54</f>
        <v/>
      </c>
      <c r="BF15" s="81">
        <f>'FUND. PROF'!E55</f>
        <v/>
      </c>
      <c r="BG15" s="81">
        <f>'FUND. PROF'!E56</f>
        <v/>
      </c>
      <c r="BH15" s="81">
        <f>'FUND. PROF'!E57</f>
        <v/>
      </c>
      <c r="BI15" s="81">
        <f>'FUND. PROF'!E58</f>
        <v/>
      </c>
      <c r="BJ15" s="81">
        <f>'FUND. PROF'!E59</f>
        <v/>
      </c>
      <c r="BK15" s="81">
        <f>'FUND. PROF'!E60</f>
        <v/>
      </c>
      <c r="BL15" s="81">
        <f>'FUND. PROF'!E61</f>
        <v/>
      </c>
      <c r="BM15" s="81">
        <f>'FUND. PROF'!E62</f>
        <v/>
      </c>
      <c r="BN15" s="81">
        <f>'FUND. PROF'!E63</f>
        <v/>
      </c>
      <c r="BO15" s="81">
        <f>'FUND. PROF'!E64</f>
        <v/>
      </c>
      <c r="BP15" s="81">
        <f>'FUND. PROF'!E65</f>
        <v/>
      </c>
      <c r="BQ15" s="81">
        <f>'FUND. PROF'!E66</f>
        <v/>
      </c>
      <c r="BR15" s="81">
        <f>'FUND. PROF'!E67</f>
        <v/>
      </c>
      <c r="BS15" s="81">
        <f>'FUND. PROF'!E68</f>
        <v/>
      </c>
      <c r="BT15" s="81">
        <f>'FUND. PROF'!E69</f>
        <v/>
      </c>
      <c r="BU15" s="81">
        <f>'FUND. PROF'!E70</f>
        <v/>
      </c>
      <c r="BV15" s="81">
        <f>'FUND. PROF'!E71</f>
        <v/>
      </c>
      <c r="BW15" s="81">
        <f>'FUND. PROF'!E72</f>
        <v/>
      </c>
      <c r="BX15" s="81">
        <f>'FUND. PROF'!E73</f>
        <v/>
      </c>
      <c r="BY15" s="81">
        <f>'FUND. PROF'!E74</f>
        <v/>
      </c>
      <c r="BZ15" s="81">
        <f>'FUND. PROF'!E75</f>
        <v/>
      </c>
      <c r="CA15" s="81">
        <f>'FUND. PROF'!E76</f>
        <v/>
      </c>
    </row>
    <row r="16">
      <c r="A16" s="58" t="inlineStr">
        <is>
          <t>G041.002</t>
        </is>
      </c>
      <c r="B16" s="58" t="inlineStr">
        <is>
          <t>1030-1070-210</t>
        </is>
      </c>
      <c r="C16" s="58" t="inlineStr">
        <is>
          <t>FUNDAÇÃO SUPERFICIAL</t>
        </is>
      </c>
      <c r="D16" s="75">
        <f>'FUND. SUP'!$K$5</f>
        <v/>
      </c>
      <c r="E16" s="48">
        <f>SUM(H16:CA16)</f>
        <v/>
      </c>
      <c r="F16" s="48">
        <f>IF(D16="","",D16-E16)</f>
        <v/>
      </c>
      <c r="H16" s="81">
        <f>'FUND. SUP'!E5</f>
        <v/>
      </c>
      <c r="I16" s="81">
        <f>'FUND. SUP'!E6</f>
        <v/>
      </c>
      <c r="J16" s="81">
        <f>'FUND. SUP'!E7</f>
        <v/>
      </c>
      <c r="K16" s="81">
        <f>'FUND. SUP'!E8</f>
        <v/>
      </c>
      <c r="L16" s="81">
        <f>'FUND. SUP'!E9</f>
        <v/>
      </c>
      <c r="M16" s="81">
        <f>'FUND. SUP'!E10</f>
        <v/>
      </c>
      <c r="N16" s="81">
        <f>'FUND. SUP'!E11</f>
        <v/>
      </c>
      <c r="O16" s="81">
        <f>'FUND. SUP'!E12</f>
        <v/>
      </c>
      <c r="P16" s="81">
        <f>'FUND. SUP'!E13</f>
        <v/>
      </c>
      <c r="Q16" s="81">
        <f>'FUND. SUP'!E14</f>
        <v/>
      </c>
      <c r="R16" s="81">
        <f>'FUND. SUP'!E15</f>
        <v/>
      </c>
      <c r="S16" s="81">
        <f>'FUND. SUP'!E16</f>
        <v/>
      </c>
      <c r="T16" s="81">
        <f>'FUND. SUP'!E17</f>
        <v/>
      </c>
      <c r="U16" s="81">
        <f>'FUND. SUP'!E18</f>
        <v/>
      </c>
      <c r="V16" s="81">
        <f>'FUND. SUP'!E19</f>
        <v/>
      </c>
      <c r="W16" s="81">
        <f>'FUND. SUP'!E20</f>
        <v/>
      </c>
      <c r="X16" s="81">
        <f>'FUND. SUP'!E21</f>
        <v/>
      </c>
      <c r="Y16" s="81">
        <f>'FUND. SUP'!E22</f>
        <v/>
      </c>
      <c r="Z16" s="81">
        <f>'FUND. SUP'!E23</f>
        <v/>
      </c>
      <c r="AA16" s="81">
        <f>'FUND. SUP'!E24</f>
        <v/>
      </c>
      <c r="AB16" s="81">
        <f>'FUND. SUP'!E25</f>
        <v/>
      </c>
      <c r="AC16" s="81">
        <f>'FUND. SUP'!E26</f>
        <v/>
      </c>
      <c r="AD16" s="81">
        <f>'FUND. SUP'!E27</f>
        <v/>
      </c>
      <c r="AE16" s="81">
        <f>'FUND. SUP'!E28</f>
        <v/>
      </c>
      <c r="AF16" s="81">
        <f>'FUND. SUP'!E29</f>
        <v/>
      </c>
      <c r="AG16" s="81">
        <f>'FUND. SUP'!E30</f>
        <v/>
      </c>
      <c r="AH16" s="81">
        <f>'FUND. SUP'!E31</f>
        <v/>
      </c>
      <c r="AI16" s="81">
        <f>'FUND. SUP'!E32</f>
        <v/>
      </c>
      <c r="AJ16" s="81">
        <f>'FUND. SUP'!E33</f>
        <v/>
      </c>
      <c r="AK16" s="81">
        <f>'FUND. SUP'!E34</f>
        <v/>
      </c>
      <c r="AL16" s="81">
        <f>'FUND. SUP'!E35</f>
        <v/>
      </c>
      <c r="AM16" s="81">
        <f>'FUND. SUP'!E36</f>
        <v/>
      </c>
      <c r="AN16" s="81">
        <f>'FUND. SUP'!E37</f>
        <v/>
      </c>
      <c r="AO16" s="81">
        <f>'FUND. SUP'!E38</f>
        <v/>
      </c>
      <c r="AP16" s="81">
        <f>'FUND. SUP'!E39</f>
        <v/>
      </c>
      <c r="AQ16" s="81">
        <f>'FUND. SUP'!E40</f>
        <v/>
      </c>
      <c r="AR16" s="81">
        <f>'FUND. SUP'!E41</f>
        <v/>
      </c>
      <c r="AS16" s="81">
        <f>'FUND. SUP'!E42</f>
        <v/>
      </c>
      <c r="AT16" s="81">
        <f>'FUND. SUP'!E43</f>
        <v/>
      </c>
      <c r="AU16" s="81">
        <f>'FUND. SUP'!E44</f>
        <v/>
      </c>
      <c r="AV16" s="81">
        <f>'FUND. SUP'!E45</f>
        <v/>
      </c>
      <c r="AW16" s="81">
        <f>'FUND. SUP'!E46</f>
        <v/>
      </c>
      <c r="AX16" s="81">
        <f>'FUND. SUP'!E47</f>
        <v/>
      </c>
      <c r="AY16" s="81">
        <f>'FUND. SUP'!E48</f>
        <v/>
      </c>
      <c r="AZ16" s="81">
        <f>'FUND. SUP'!E49</f>
        <v/>
      </c>
      <c r="BA16" s="81">
        <f>'FUND. SUP'!E50</f>
        <v/>
      </c>
      <c r="BB16" s="81">
        <f>'FUND. SUP'!E51</f>
        <v/>
      </c>
      <c r="BC16" s="81">
        <f>'FUND. SUP'!E52</f>
        <v/>
      </c>
      <c r="BD16" s="81">
        <f>'FUND. SUP'!E53</f>
        <v/>
      </c>
      <c r="BE16" s="81">
        <f>'FUND. SUP'!E54</f>
        <v/>
      </c>
      <c r="BF16" s="81">
        <f>'FUND. SUP'!E55</f>
        <v/>
      </c>
      <c r="BG16" s="81">
        <f>'FUND. SUP'!E56</f>
        <v/>
      </c>
      <c r="BH16" s="81">
        <f>'FUND. SUP'!E57</f>
        <v/>
      </c>
      <c r="BI16" s="81">
        <f>'FUND. SUP'!E58</f>
        <v/>
      </c>
      <c r="BJ16" s="81">
        <f>'FUND. SUP'!E59</f>
        <v/>
      </c>
      <c r="BK16" s="81">
        <f>'FUND. SUP'!E60</f>
        <v/>
      </c>
      <c r="BL16" s="81">
        <f>'FUND. SUP'!E61</f>
        <v/>
      </c>
      <c r="BM16" s="81">
        <f>'FUND. SUP'!E62</f>
        <v/>
      </c>
      <c r="BN16" s="81">
        <f>'FUND. SUP'!E63</f>
        <v/>
      </c>
      <c r="BO16" s="81">
        <f>'FUND. SUP'!E64</f>
        <v/>
      </c>
      <c r="BP16" s="81">
        <f>'FUND. SUP'!E65</f>
        <v/>
      </c>
      <c r="BQ16" s="81">
        <f>'FUND. SUP'!E66</f>
        <v/>
      </c>
      <c r="BR16" s="81">
        <f>'FUND. SUP'!E67</f>
        <v/>
      </c>
      <c r="BS16" s="81">
        <f>'FUND. SUP'!E68</f>
        <v/>
      </c>
      <c r="BT16" s="81">
        <f>'FUND. SUP'!E69</f>
        <v/>
      </c>
      <c r="BU16" s="81">
        <f>'FUND. SUP'!E70</f>
        <v/>
      </c>
      <c r="BV16" s="81">
        <f>'FUND. SUP'!E71</f>
        <v/>
      </c>
      <c r="BW16" s="81">
        <f>'FUND. SUP'!E72</f>
        <v/>
      </c>
      <c r="BX16" s="81">
        <f>'FUND. SUP'!E73</f>
        <v/>
      </c>
      <c r="BY16" s="81">
        <f>'FUND. SUP'!E74</f>
        <v/>
      </c>
      <c r="BZ16" s="81">
        <f>'FUND. SUP'!E75</f>
        <v/>
      </c>
      <c r="CA16" s="81">
        <f>'FUND. SUP'!E76</f>
        <v/>
      </c>
    </row>
    <row r="17">
      <c r="A17" s="58" t="inlineStr">
        <is>
          <t>G041.002</t>
        </is>
      </c>
      <c r="B17" s="58" t="inlineStr">
        <is>
          <t>1030-1070-290</t>
        </is>
      </c>
      <c r="C17" s="58" t="inlineStr">
        <is>
          <t>IMPERMEABILIZAÇÃO</t>
        </is>
      </c>
      <c r="D17" s="75">
        <f>'IMPERMEABILIZAÇÃO'!$K$5</f>
        <v/>
      </c>
      <c r="E17" s="48">
        <f>SUM(H17:CA17)</f>
        <v/>
      </c>
      <c r="F17" s="48">
        <f>IF(D17="","",D17-E17)</f>
        <v/>
      </c>
      <c r="H17" s="81">
        <f>'IMPERMEABILIZAÇÃO'!E5</f>
        <v/>
      </c>
      <c r="I17" s="81">
        <f>'IMPERMEABILIZAÇÃO'!E6</f>
        <v/>
      </c>
      <c r="J17" s="81">
        <f>'IMPERMEABILIZAÇÃO'!E7</f>
        <v/>
      </c>
      <c r="K17" s="81">
        <f>'IMPERMEABILIZAÇÃO'!E8</f>
        <v/>
      </c>
      <c r="L17" s="81">
        <f>'IMPERMEABILIZAÇÃO'!E9</f>
        <v/>
      </c>
      <c r="M17" s="81">
        <f>'IMPERMEABILIZAÇÃO'!E10</f>
        <v/>
      </c>
      <c r="N17" s="81">
        <f>'IMPERMEABILIZAÇÃO'!E11</f>
        <v/>
      </c>
      <c r="O17" s="81">
        <f>'IMPERMEABILIZAÇÃO'!E12</f>
        <v/>
      </c>
      <c r="P17" s="81">
        <f>'IMPERMEABILIZAÇÃO'!E13</f>
        <v/>
      </c>
      <c r="Q17" s="81">
        <f>'IMPERMEABILIZAÇÃO'!E14</f>
        <v/>
      </c>
      <c r="R17" s="81">
        <f>'IMPERMEABILIZAÇÃO'!E15</f>
        <v/>
      </c>
      <c r="S17" s="81">
        <f>'IMPERMEABILIZAÇÃO'!E16</f>
        <v/>
      </c>
      <c r="T17" s="81">
        <f>'IMPERMEABILIZAÇÃO'!E17</f>
        <v/>
      </c>
      <c r="U17" s="81">
        <f>'IMPERMEABILIZAÇÃO'!E18</f>
        <v/>
      </c>
      <c r="V17" s="81">
        <f>'IMPERMEABILIZAÇÃO'!E19</f>
        <v/>
      </c>
      <c r="W17" s="81">
        <f>'IMPERMEABILIZAÇÃO'!E20</f>
        <v/>
      </c>
      <c r="X17" s="81">
        <f>'IMPERMEABILIZAÇÃO'!E21</f>
        <v/>
      </c>
      <c r="Y17" s="81">
        <f>'IMPERMEABILIZAÇÃO'!E22</f>
        <v/>
      </c>
      <c r="Z17" s="81">
        <f>'IMPERMEABILIZAÇÃO'!E23</f>
        <v/>
      </c>
      <c r="AA17" s="81">
        <f>'IMPERMEABILIZAÇÃO'!E24</f>
        <v/>
      </c>
      <c r="AB17" s="81">
        <f>'IMPERMEABILIZAÇÃO'!E25</f>
        <v/>
      </c>
      <c r="AC17" s="81">
        <f>'IMPERMEABILIZAÇÃO'!E26</f>
        <v/>
      </c>
      <c r="AD17" s="81">
        <f>'IMPERMEABILIZAÇÃO'!E27</f>
        <v/>
      </c>
      <c r="AE17" s="81">
        <f>'IMPERMEABILIZAÇÃO'!E28</f>
        <v/>
      </c>
      <c r="AF17" s="81">
        <f>'IMPERMEABILIZAÇÃO'!E29</f>
        <v/>
      </c>
      <c r="AG17" s="81">
        <f>'IMPERMEABILIZAÇÃO'!E30</f>
        <v/>
      </c>
      <c r="AH17" s="81">
        <f>'IMPERMEABILIZAÇÃO'!E31</f>
        <v/>
      </c>
      <c r="AI17" s="81">
        <f>'IMPERMEABILIZAÇÃO'!E32</f>
        <v/>
      </c>
      <c r="AJ17" s="81">
        <f>'IMPERMEABILIZAÇÃO'!E33</f>
        <v/>
      </c>
      <c r="AK17" s="81">
        <f>'IMPERMEABILIZAÇÃO'!E34</f>
        <v/>
      </c>
      <c r="AL17" s="81">
        <f>'IMPERMEABILIZAÇÃO'!E35</f>
        <v/>
      </c>
      <c r="AM17" s="81">
        <f>'IMPERMEABILIZAÇÃO'!E36</f>
        <v/>
      </c>
      <c r="AN17" s="81">
        <f>'IMPERMEABILIZAÇÃO'!E37</f>
        <v/>
      </c>
      <c r="AO17" s="81">
        <f>'IMPERMEABILIZAÇÃO'!E38</f>
        <v/>
      </c>
      <c r="AP17" s="81">
        <f>'IMPERMEABILIZAÇÃO'!E39</f>
        <v/>
      </c>
      <c r="AQ17" s="81">
        <f>'IMPERMEABILIZAÇÃO'!E40</f>
        <v/>
      </c>
      <c r="AR17" s="81">
        <f>'IMPERMEABILIZAÇÃO'!E41</f>
        <v/>
      </c>
      <c r="AS17" s="81">
        <f>'IMPERMEABILIZAÇÃO'!E42</f>
        <v/>
      </c>
      <c r="AT17" s="81">
        <f>'IMPERMEABILIZAÇÃO'!E43</f>
        <v/>
      </c>
      <c r="AU17" s="81">
        <f>'IMPERMEABILIZAÇÃO'!E44</f>
        <v/>
      </c>
      <c r="AV17" s="81">
        <f>'IMPERMEABILIZAÇÃO'!E45</f>
        <v/>
      </c>
      <c r="AW17" s="81">
        <f>'IMPERMEABILIZAÇÃO'!E46</f>
        <v/>
      </c>
      <c r="AX17" s="81">
        <f>'IMPERMEABILIZAÇÃO'!E47</f>
        <v/>
      </c>
      <c r="AY17" s="81">
        <f>'IMPERMEABILIZAÇÃO'!E48</f>
        <v/>
      </c>
      <c r="AZ17" s="81">
        <f>'IMPERMEABILIZAÇÃO'!E49</f>
        <v/>
      </c>
      <c r="BA17" s="81">
        <f>'IMPERMEABILIZAÇÃO'!E50</f>
        <v/>
      </c>
      <c r="BB17" s="81">
        <f>'IMPERMEABILIZAÇÃO'!E51</f>
        <v/>
      </c>
      <c r="BC17" s="81">
        <f>'IMPERMEABILIZAÇÃO'!E52</f>
        <v/>
      </c>
      <c r="BD17" s="81">
        <f>'IMPERMEABILIZAÇÃO'!E53</f>
        <v/>
      </c>
      <c r="BE17" s="81">
        <f>'IMPERMEABILIZAÇÃO'!E54</f>
        <v/>
      </c>
      <c r="BF17" s="81">
        <f>'IMPERMEABILIZAÇÃO'!E55</f>
        <v/>
      </c>
      <c r="BG17" s="81">
        <f>'IMPERMEABILIZAÇÃO'!E56</f>
        <v/>
      </c>
      <c r="BH17" s="81">
        <f>'IMPERMEABILIZAÇÃO'!E57</f>
        <v/>
      </c>
      <c r="BI17" s="81">
        <f>'IMPERMEABILIZAÇÃO'!E58</f>
        <v/>
      </c>
      <c r="BJ17" s="81">
        <f>'IMPERMEABILIZAÇÃO'!E59</f>
        <v/>
      </c>
      <c r="BK17" s="81">
        <f>'IMPERMEABILIZAÇÃO'!E60</f>
        <v/>
      </c>
      <c r="BL17" s="81">
        <f>'IMPERMEABILIZAÇÃO'!E61</f>
        <v/>
      </c>
      <c r="BM17" s="81">
        <f>'IMPERMEABILIZAÇÃO'!E62</f>
        <v/>
      </c>
      <c r="BN17" s="81">
        <f>'IMPERMEABILIZAÇÃO'!E63</f>
        <v/>
      </c>
      <c r="BO17" s="81">
        <f>'IMPERMEABILIZAÇÃO'!E64</f>
        <v/>
      </c>
      <c r="BP17" s="81">
        <f>'IMPERMEABILIZAÇÃO'!E65</f>
        <v/>
      </c>
      <c r="BQ17" s="81">
        <f>'IMPERMEABILIZAÇÃO'!E66</f>
        <v/>
      </c>
      <c r="BR17" s="81">
        <f>'IMPERMEABILIZAÇÃO'!E67</f>
        <v/>
      </c>
      <c r="BS17" s="81">
        <f>'IMPERMEABILIZAÇÃO'!E68</f>
        <v/>
      </c>
      <c r="BT17" s="81">
        <f>'IMPERMEABILIZAÇÃO'!E69</f>
        <v/>
      </c>
      <c r="BU17" s="81">
        <f>'IMPERMEABILIZAÇÃO'!E70</f>
        <v/>
      </c>
      <c r="BV17" s="81">
        <f>'IMPERMEABILIZAÇÃO'!E71</f>
        <v/>
      </c>
      <c r="BW17" s="81">
        <f>'IMPERMEABILIZAÇÃO'!E72</f>
        <v/>
      </c>
      <c r="BX17" s="81">
        <f>'IMPERMEABILIZAÇÃO'!E73</f>
        <v/>
      </c>
      <c r="BY17" s="81">
        <f>'IMPERMEABILIZAÇÃO'!E74</f>
        <v/>
      </c>
      <c r="BZ17" s="81">
        <f>'IMPERMEABILIZAÇÃO'!E75</f>
        <v/>
      </c>
      <c r="CA17" s="81">
        <f>'IMPERMEABILIZAÇÃO'!E76</f>
        <v/>
      </c>
    </row>
    <row r="18">
      <c r="A18" s="58" t="inlineStr">
        <is>
          <t>G041.002</t>
        </is>
      </c>
      <c r="B18" s="58" t="inlineStr">
        <is>
          <t>1030-1070-260</t>
        </is>
      </c>
      <c r="C18" s="58" t="inlineStr">
        <is>
          <t>INSTALAÇÕES COMBATE INCÊNDIO</t>
        </is>
      </c>
      <c r="D18" s="75">
        <f>'INST. INC'!$K$5</f>
        <v/>
      </c>
      <c r="E18" s="48">
        <f>SUM(H18:CA18)</f>
        <v/>
      </c>
      <c r="F18" s="48">
        <f>IF(D18="","",D18-E18)</f>
        <v/>
      </c>
      <c r="H18" s="81">
        <f>'INST. INC'!E5</f>
        <v/>
      </c>
      <c r="I18" s="81">
        <f>'INST. INC'!E6</f>
        <v/>
      </c>
      <c r="J18" s="81">
        <f>'INST. INC'!E7</f>
        <v/>
      </c>
      <c r="K18" s="81">
        <f>'INST. INC'!E8</f>
        <v/>
      </c>
      <c r="L18" s="81">
        <f>'INST. INC'!E9</f>
        <v/>
      </c>
      <c r="M18" s="81">
        <f>'INST. INC'!E10</f>
        <v/>
      </c>
      <c r="N18" s="81">
        <f>'INST. INC'!E11</f>
        <v/>
      </c>
      <c r="O18" s="81">
        <f>'INST. INC'!E12</f>
        <v/>
      </c>
      <c r="P18" s="81">
        <f>'INST. INC'!E13</f>
        <v/>
      </c>
      <c r="Q18" s="81">
        <f>'INST. INC'!E14</f>
        <v/>
      </c>
      <c r="R18" s="81">
        <f>'INST. INC'!E15</f>
        <v/>
      </c>
      <c r="S18" s="81">
        <f>'INST. INC'!E16</f>
        <v/>
      </c>
      <c r="T18" s="81">
        <f>'INST. INC'!E17</f>
        <v/>
      </c>
      <c r="U18" s="81">
        <f>'INST. INC'!E18</f>
        <v/>
      </c>
      <c r="V18" s="81">
        <f>'INST. INC'!E19</f>
        <v/>
      </c>
      <c r="W18" s="81">
        <f>'INST. INC'!E20</f>
        <v/>
      </c>
      <c r="X18" s="81">
        <f>'INST. INC'!E21</f>
        <v/>
      </c>
      <c r="Y18" s="81">
        <f>'INST. INC'!E22</f>
        <v/>
      </c>
      <c r="Z18" s="81">
        <f>'INST. INC'!E23</f>
        <v/>
      </c>
      <c r="AA18" s="81">
        <f>'INST. INC'!E24</f>
        <v/>
      </c>
      <c r="AB18" s="81">
        <f>'INST. INC'!E25</f>
        <v/>
      </c>
      <c r="AC18" s="81">
        <f>'INST. INC'!E26</f>
        <v/>
      </c>
      <c r="AD18" s="81">
        <f>'INST. INC'!E27</f>
        <v/>
      </c>
      <c r="AE18" s="81">
        <f>'INST. INC'!E28</f>
        <v/>
      </c>
      <c r="AF18" s="81">
        <f>'INST. INC'!E29</f>
        <v/>
      </c>
      <c r="AG18" s="81">
        <f>'INST. INC'!E30</f>
        <v/>
      </c>
      <c r="AH18" s="81">
        <f>'INST. INC'!E31</f>
        <v/>
      </c>
      <c r="AI18" s="81">
        <f>'INST. INC'!E32</f>
        <v/>
      </c>
      <c r="AJ18" s="81">
        <f>'INST. INC'!E33</f>
        <v/>
      </c>
      <c r="AK18" s="81">
        <f>'INST. INC'!E34</f>
        <v/>
      </c>
      <c r="AL18" s="81">
        <f>'INST. INC'!E35</f>
        <v/>
      </c>
      <c r="AM18" s="81">
        <f>'INST. INC'!E36</f>
        <v/>
      </c>
      <c r="AN18" s="81">
        <f>'INST. INC'!E37</f>
        <v/>
      </c>
      <c r="AO18" s="81">
        <f>'INST. INC'!E38</f>
        <v/>
      </c>
      <c r="AP18" s="81">
        <f>'INST. INC'!E39</f>
        <v/>
      </c>
      <c r="AQ18" s="81">
        <f>'INST. INC'!E40</f>
        <v/>
      </c>
      <c r="AR18" s="81">
        <f>'INST. INC'!E41</f>
        <v/>
      </c>
      <c r="AS18" s="81">
        <f>'INST. INC'!E42</f>
        <v/>
      </c>
      <c r="AT18" s="81">
        <f>'INST. INC'!E43</f>
        <v/>
      </c>
      <c r="AU18" s="81">
        <f>'INST. INC'!E44</f>
        <v/>
      </c>
      <c r="AV18" s="81">
        <f>'INST. INC'!E45</f>
        <v/>
      </c>
      <c r="AW18" s="81">
        <f>'INST. INC'!E46</f>
        <v/>
      </c>
      <c r="AX18" s="81">
        <f>'INST. INC'!E47</f>
        <v/>
      </c>
      <c r="AY18" s="81">
        <f>'INST. INC'!E48</f>
        <v/>
      </c>
      <c r="AZ18" s="81">
        <f>'INST. INC'!E49</f>
        <v/>
      </c>
      <c r="BA18" s="81">
        <f>'INST. INC'!E50</f>
        <v/>
      </c>
      <c r="BB18" s="81">
        <f>'INST. INC'!E51</f>
        <v/>
      </c>
      <c r="BC18" s="81">
        <f>'INST. INC'!E52</f>
        <v/>
      </c>
      <c r="BD18" s="81">
        <f>'INST. INC'!E53</f>
        <v/>
      </c>
      <c r="BE18" s="81">
        <f>'INST. INC'!E54</f>
        <v/>
      </c>
      <c r="BF18" s="81">
        <f>'INST. INC'!E55</f>
        <v/>
      </c>
      <c r="BG18" s="81">
        <f>'INST. INC'!E56</f>
        <v/>
      </c>
      <c r="BH18" s="81">
        <f>'INST. INC'!E57</f>
        <v/>
      </c>
      <c r="BI18" s="81">
        <f>'INST. INC'!E58</f>
        <v/>
      </c>
      <c r="BJ18" s="81">
        <f>'INST. INC'!E59</f>
        <v/>
      </c>
      <c r="BK18" s="81">
        <f>'INST. INC'!E60</f>
        <v/>
      </c>
      <c r="BL18" s="81">
        <f>'INST. INC'!E61</f>
        <v/>
      </c>
      <c r="BM18" s="81">
        <f>'INST. INC'!E62</f>
        <v/>
      </c>
      <c r="BN18" s="81">
        <f>'INST. INC'!E63</f>
        <v/>
      </c>
      <c r="BO18" s="81">
        <f>'INST. INC'!E64</f>
        <v/>
      </c>
      <c r="BP18" s="81">
        <f>'INST. INC'!E65</f>
        <v/>
      </c>
      <c r="BQ18" s="81">
        <f>'INST. INC'!E66</f>
        <v/>
      </c>
      <c r="BR18" s="81">
        <f>'INST. INC'!E67</f>
        <v/>
      </c>
      <c r="BS18" s="81">
        <f>'INST. INC'!E68</f>
        <v/>
      </c>
      <c r="BT18" s="81">
        <f>'INST. INC'!E69</f>
        <v/>
      </c>
      <c r="BU18" s="81">
        <f>'INST. INC'!E70</f>
        <v/>
      </c>
      <c r="BV18" s="81">
        <f>'INST. INC'!E71</f>
        <v/>
      </c>
      <c r="BW18" s="81">
        <f>'INST. INC'!E72</f>
        <v/>
      </c>
      <c r="BX18" s="81">
        <f>'INST. INC'!E73</f>
        <v/>
      </c>
      <c r="BY18" s="81">
        <f>'INST. INC'!E74</f>
        <v/>
      </c>
      <c r="BZ18" s="81">
        <f>'INST. INC'!E75</f>
        <v/>
      </c>
      <c r="CA18" s="81">
        <f>'INST. INC'!E76</f>
        <v/>
      </c>
    </row>
    <row r="19">
      <c r="A19" s="58" t="inlineStr">
        <is>
          <t>G041.002</t>
        </is>
      </c>
      <c r="B19" s="58" t="inlineStr">
        <is>
          <t>1030-1070-240</t>
        </is>
      </c>
      <c r="C19" s="58" t="inlineStr">
        <is>
          <t>INSTALAÇÕES ELÉTRICAS</t>
        </is>
      </c>
      <c r="D19" s="75">
        <f>'INST. ELÉTRICA'!$K$5</f>
        <v/>
      </c>
      <c r="E19" s="48">
        <f>SUM(H19:CA19)</f>
        <v/>
      </c>
      <c r="F19" s="48">
        <f>IF(D19="","",D19-E19)</f>
        <v/>
      </c>
      <c r="H19" s="81">
        <f>'INST. ELÉTRICA'!E5</f>
        <v/>
      </c>
      <c r="I19" s="81">
        <f>'INST. ELÉTRICA'!E6</f>
        <v/>
      </c>
      <c r="J19" s="81">
        <f>'INST. ELÉTRICA'!E7</f>
        <v/>
      </c>
      <c r="K19" s="81">
        <f>'INST. ELÉTRICA'!E8</f>
        <v/>
      </c>
      <c r="L19" s="81">
        <f>'INST. ELÉTRICA'!E9</f>
        <v/>
      </c>
      <c r="M19" s="81">
        <f>'INST. ELÉTRICA'!E10</f>
        <v/>
      </c>
      <c r="N19" s="81">
        <f>'INST. ELÉTRICA'!E11</f>
        <v/>
      </c>
      <c r="O19" s="81">
        <f>'INST. ELÉTRICA'!E12</f>
        <v/>
      </c>
      <c r="P19" s="81">
        <f>'INST. ELÉTRICA'!E13</f>
        <v/>
      </c>
      <c r="Q19" s="81">
        <f>'INST. ELÉTRICA'!E14</f>
        <v/>
      </c>
      <c r="R19" s="81">
        <f>'INST. ELÉTRICA'!E15</f>
        <v/>
      </c>
      <c r="S19" s="81">
        <f>'INST. ELÉTRICA'!E16</f>
        <v/>
      </c>
      <c r="T19" s="81">
        <f>'INST. ELÉTRICA'!E17</f>
        <v/>
      </c>
      <c r="U19" s="81">
        <f>'INST. ELÉTRICA'!E18</f>
        <v/>
      </c>
      <c r="V19" s="81">
        <f>'INST. ELÉTRICA'!E19</f>
        <v/>
      </c>
      <c r="W19" s="81">
        <f>'INST. ELÉTRICA'!E20</f>
        <v/>
      </c>
      <c r="X19" s="81">
        <f>'INST. ELÉTRICA'!E21</f>
        <v/>
      </c>
      <c r="Y19" s="81">
        <f>'INST. ELÉTRICA'!E22</f>
        <v/>
      </c>
      <c r="Z19" s="81">
        <f>'INST. ELÉTRICA'!E23</f>
        <v/>
      </c>
      <c r="AA19" s="81">
        <f>'INST. ELÉTRICA'!E24</f>
        <v/>
      </c>
      <c r="AB19" s="81">
        <f>'INST. ELÉTRICA'!E25</f>
        <v/>
      </c>
      <c r="AC19" s="81">
        <f>'INST. ELÉTRICA'!E26</f>
        <v/>
      </c>
      <c r="AD19" s="81">
        <f>'INST. ELÉTRICA'!E27</f>
        <v/>
      </c>
      <c r="AE19" s="81">
        <f>'INST. ELÉTRICA'!E28</f>
        <v/>
      </c>
      <c r="AF19" s="81">
        <f>'INST. ELÉTRICA'!E29</f>
        <v/>
      </c>
      <c r="AG19" s="81">
        <f>'INST. ELÉTRICA'!E30</f>
        <v/>
      </c>
      <c r="AH19" s="81">
        <f>'INST. ELÉTRICA'!E31</f>
        <v/>
      </c>
      <c r="AI19" s="81">
        <f>'INST. ELÉTRICA'!E32</f>
        <v/>
      </c>
      <c r="AJ19" s="81">
        <f>'INST. ELÉTRICA'!E33</f>
        <v/>
      </c>
      <c r="AK19" s="81">
        <f>'INST. ELÉTRICA'!E34</f>
        <v/>
      </c>
      <c r="AL19" s="81">
        <f>'INST. ELÉTRICA'!E35</f>
        <v/>
      </c>
      <c r="AM19" s="81">
        <f>'INST. ELÉTRICA'!E36</f>
        <v/>
      </c>
      <c r="AN19" s="81">
        <f>'INST. ELÉTRICA'!E37</f>
        <v/>
      </c>
      <c r="AO19" s="81">
        <f>'INST. ELÉTRICA'!E38</f>
        <v/>
      </c>
      <c r="AP19" s="81">
        <f>'INST. ELÉTRICA'!E39</f>
        <v/>
      </c>
      <c r="AQ19" s="81">
        <f>'INST. ELÉTRICA'!E40</f>
        <v/>
      </c>
      <c r="AR19" s="81">
        <f>'INST. ELÉTRICA'!E41</f>
        <v/>
      </c>
      <c r="AS19" s="81">
        <f>'INST. ELÉTRICA'!E42</f>
        <v/>
      </c>
      <c r="AT19" s="81">
        <f>'INST. ELÉTRICA'!E43</f>
        <v/>
      </c>
      <c r="AU19" s="81">
        <f>'INST. ELÉTRICA'!E44</f>
        <v/>
      </c>
      <c r="AV19" s="81">
        <f>'INST. ELÉTRICA'!E45</f>
        <v/>
      </c>
      <c r="AW19" s="81">
        <f>'INST. ELÉTRICA'!E46</f>
        <v/>
      </c>
      <c r="AX19" s="81">
        <f>'INST. ELÉTRICA'!E47</f>
        <v/>
      </c>
      <c r="AY19" s="81">
        <f>'INST. ELÉTRICA'!E48</f>
        <v/>
      </c>
      <c r="AZ19" s="81">
        <f>'INST. ELÉTRICA'!E49</f>
        <v/>
      </c>
      <c r="BA19" s="81">
        <f>'INST. ELÉTRICA'!E50</f>
        <v/>
      </c>
      <c r="BB19" s="81">
        <f>'INST. ELÉTRICA'!E51</f>
        <v/>
      </c>
      <c r="BC19" s="81">
        <f>'INST. ELÉTRICA'!E52</f>
        <v/>
      </c>
      <c r="BD19" s="81">
        <f>'INST. ELÉTRICA'!E53</f>
        <v/>
      </c>
      <c r="BE19" s="81">
        <f>'INST. ELÉTRICA'!E54</f>
        <v/>
      </c>
      <c r="BF19" s="81">
        <f>'INST. ELÉTRICA'!E55</f>
        <v/>
      </c>
      <c r="BG19" s="81">
        <f>'INST. ELÉTRICA'!E56</f>
        <v/>
      </c>
      <c r="BH19" s="81">
        <f>'INST. ELÉTRICA'!E57</f>
        <v/>
      </c>
      <c r="BI19" s="81">
        <f>'INST. ELÉTRICA'!E58</f>
        <v/>
      </c>
      <c r="BJ19" s="81">
        <f>'INST. ELÉTRICA'!E59</f>
        <v/>
      </c>
      <c r="BK19" s="81">
        <f>'INST. ELÉTRICA'!E60</f>
        <v/>
      </c>
      <c r="BL19" s="81">
        <f>'INST. ELÉTRICA'!E61</f>
        <v/>
      </c>
      <c r="BM19" s="81">
        <f>'INST. ELÉTRICA'!E62</f>
        <v/>
      </c>
      <c r="BN19" s="81">
        <f>'INST. ELÉTRICA'!E63</f>
        <v/>
      </c>
      <c r="BO19" s="81">
        <f>'INST. ELÉTRICA'!E64</f>
        <v/>
      </c>
      <c r="BP19" s="81">
        <f>'INST. ELÉTRICA'!E65</f>
        <v/>
      </c>
      <c r="BQ19" s="81">
        <f>'INST. ELÉTRICA'!E66</f>
        <v/>
      </c>
      <c r="BR19" s="81">
        <f>'INST. ELÉTRICA'!E67</f>
        <v/>
      </c>
      <c r="BS19" s="81">
        <f>'INST. ELÉTRICA'!E68</f>
        <v/>
      </c>
      <c r="BT19" s="81">
        <f>'INST. ELÉTRICA'!E69</f>
        <v/>
      </c>
      <c r="BU19" s="81">
        <f>'INST. ELÉTRICA'!E70</f>
        <v/>
      </c>
      <c r="BV19" s="81">
        <f>'INST. ELÉTRICA'!E71</f>
        <v/>
      </c>
      <c r="BW19" s="81">
        <f>'INST. ELÉTRICA'!E72</f>
        <v/>
      </c>
      <c r="BX19" s="81">
        <f>'INST. ELÉTRICA'!E73</f>
        <v/>
      </c>
      <c r="BY19" s="81">
        <f>'INST. ELÉTRICA'!E74</f>
        <v/>
      </c>
      <c r="BZ19" s="81">
        <f>'INST. ELÉTRICA'!E75</f>
        <v/>
      </c>
      <c r="CA19" s="81">
        <f>'INST. ELÉTRICA'!E76</f>
        <v/>
      </c>
    </row>
    <row r="20">
      <c r="A20" s="58" t="inlineStr">
        <is>
          <t>G041.002</t>
        </is>
      </c>
      <c r="B20" s="58" t="inlineStr">
        <is>
          <t>1030-1070-270</t>
        </is>
      </c>
      <c r="C20" s="58" t="inlineStr">
        <is>
          <t>INSTALAÇÕES ESPECIAIS</t>
        </is>
      </c>
      <c r="D20" s="75">
        <f>'INST. ESP'!$K$5</f>
        <v/>
      </c>
      <c r="E20" s="48">
        <f>SUM(H20:CA20)</f>
        <v/>
      </c>
      <c r="F20" s="48">
        <f>IF(D20="","",D20-E20)</f>
        <v/>
      </c>
      <c r="H20" s="81">
        <f>'INST. ESP'!E5</f>
        <v/>
      </c>
      <c r="I20" s="81">
        <f>'INST. ESP'!E6</f>
        <v/>
      </c>
      <c r="J20" s="81">
        <f>'INST. ESP'!E7</f>
        <v/>
      </c>
      <c r="K20" s="81">
        <f>'INST. ESP'!E8</f>
        <v/>
      </c>
      <c r="L20" s="81">
        <f>'INST. ESP'!E9</f>
        <v/>
      </c>
      <c r="M20" s="81">
        <f>'INST. ESP'!E10</f>
        <v/>
      </c>
      <c r="N20" s="81">
        <f>'INST. ESP'!E11</f>
        <v/>
      </c>
      <c r="O20" s="81">
        <f>'INST. ESP'!E12</f>
        <v/>
      </c>
      <c r="P20" s="81">
        <f>'INST. ESP'!E13</f>
        <v/>
      </c>
      <c r="Q20" s="81">
        <f>'INST. ESP'!E14</f>
        <v/>
      </c>
      <c r="R20" s="81">
        <f>'INST. ESP'!E15</f>
        <v/>
      </c>
      <c r="S20" s="81">
        <f>'INST. ESP'!E16</f>
        <v/>
      </c>
      <c r="T20" s="81">
        <f>'INST. ESP'!E17</f>
        <v/>
      </c>
      <c r="U20" s="81">
        <f>'INST. ESP'!E18</f>
        <v/>
      </c>
      <c r="V20" s="81">
        <f>'INST. ESP'!E19</f>
        <v/>
      </c>
      <c r="W20" s="81">
        <f>'INST. ESP'!E20</f>
        <v/>
      </c>
      <c r="X20" s="81">
        <f>'INST. ESP'!E21</f>
        <v/>
      </c>
      <c r="Y20" s="81">
        <f>'INST. ESP'!E22</f>
        <v/>
      </c>
      <c r="Z20" s="81">
        <f>'INST. ESP'!E23</f>
        <v/>
      </c>
      <c r="AA20" s="81">
        <f>'INST. ESP'!E24</f>
        <v/>
      </c>
      <c r="AB20" s="81">
        <f>'INST. ESP'!E25</f>
        <v/>
      </c>
      <c r="AC20" s="81">
        <f>'INST. ESP'!E26</f>
        <v/>
      </c>
      <c r="AD20" s="81">
        <f>'INST. ESP'!E27</f>
        <v/>
      </c>
      <c r="AE20" s="81">
        <f>'INST. ESP'!E28</f>
        <v/>
      </c>
      <c r="AF20" s="81">
        <f>'INST. ESP'!E29</f>
        <v/>
      </c>
      <c r="AG20" s="81">
        <f>'INST. ESP'!E30</f>
        <v/>
      </c>
      <c r="AH20" s="81">
        <f>'INST. ESP'!E31</f>
        <v/>
      </c>
      <c r="AI20" s="81">
        <f>'INST. ESP'!E32</f>
        <v/>
      </c>
      <c r="AJ20" s="81">
        <f>'INST. ESP'!E33</f>
        <v/>
      </c>
      <c r="AK20" s="81">
        <f>'INST. ESP'!E34</f>
        <v/>
      </c>
      <c r="AL20" s="81">
        <f>'INST. ESP'!E35</f>
        <v/>
      </c>
      <c r="AM20" s="81">
        <f>'INST. ESP'!E36</f>
        <v/>
      </c>
      <c r="AN20" s="81">
        <f>'INST. ESP'!E37</f>
        <v/>
      </c>
      <c r="AO20" s="81">
        <f>'INST. ESP'!E38</f>
        <v/>
      </c>
      <c r="AP20" s="81">
        <f>'INST. ESP'!E39</f>
        <v/>
      </c>
      <c r="AQ20" s="81">
        <f>'INST. ESP'!E40</f>
        <v/>
      </c>
      <c r="AR20" s="81">
        <f>'INST. ESP'!E41</f>
        <v/>
      </c>
      <c r="AS20" s="81">
        <f>'INST. ESP'!E42</f>
        <v/>
      </c>
      <c r="AT20" s="81">
        <f>'INST. ESP'!E43</f>
        <v/>
      </c>
      <c r="AU20" s="81">
        <f>'INST. ESP'!E44</f>
        <v/>
      </c>
      <c r="AV20" s="81">
        <f>'INST. ESP'!E45</f>
        <v/>
      </c>
      <c r="AW20" s="81">
        <f>'INST. ESP'!E46</f>
        <v/>
      </c>
      <c r="AX20" s="81">
        <f>'INST. ESP'!E47</f>
        <v/>
      </c>
      <c r="AY20" s="81">
        <f>'INST. ESP'!E48</f>
        <v/>
      </c>
      <c r="AZ20" s="81">
        <f>'INST. ESP'!E49</f>
        <v/>
      </c>
      <c r="BA20" s="81">
        <f>'INST. ESP'!E50</f>
        <v/>
      </c>
      <c r="BB20" s="81">
        <f>'INST. ESP'!E51</f>
        <v/>
      </c>
      <c r="BC20" s="81">
        <f>'INST. ESP'!E52</f>
        <v/>
      </c>
      <c r="BD20" s="81">
        <f>'INST. ESP'!E53</f>
        <v/>
      </c>
      <c r="BE20" s="81">
        <f>'INST. ESP'!E54</f>
        <v/>
      </c>
      <c r="BF20" s="81">
        <f>'INST. ESP'!E55</f>
        <v/>
      </c>
      <c r="BG20" s="81">
        <f>'INST. ESP'!E56</f>
        <v/>
      </c>
      <c r="BH20" s="81">
        <f>'INST. ESP'!E57</f>
        <v/>
      </c>
      <c r="BI20" s="81">
        <f>'INST. ESP'!E58</f>
        <v/>
      </c>
      <c r="BJ20" s="81">
        <f>'INST. ESP'!E59</f>
        <v/>
      </c>
      <c r="BK20" s="81">
        <f>'INST. ESP'!E60</f>
        <v/>
      </c>
      <c r="BL20" s="81">
        <f>'INST. ESP'!E61</f>
        <v/>
      </c>
      <c r="BM20" s="81">
        <f>'INST. ESP'!E62</f>
        <v/>
      </c>
      <c r="BN20" s="81">
        <f>'INST. ESP'!E63</f>
        <v/>
      </c>
      <c r="BO20" s="81">
        <f>'INST. ESP'!E64</f>
        <v/>
      </c>
      <c r="BP20" s="81">
        <f>'INST. ESP'!E65</f>
        <v/>
      </c>
      <c r="BQ20" s="81">
        <f>'INST. ESP'!E66</f>
        <v/>
      </c>
      <c r="BR20" s="81">
        <f>'INST. ESP'!E67</f>
        <v/>
      </c>
      <c r="BS20" s="81">
        <f>'INST. ESP'!E68</f>
        <v/>
      </c>
      <c r="BT20" s="81">
        <f>'INST. ESP'!E69</f>
        <v/>
      </c>
      <c r="BU20" s="81">
        <f>'INST. ESP'!E70</f>
        <v/>
      </c>
      <c r="BV20" s="81">
        <f>'INST. ESP'!E71</f>
        <v/>
      </c>
      <c r="BW20" s="81">
        <f>'INST. ESP'!E72</f>
        <v/>
      </c>
      <c r="BX20" s="81">
        <f>'INST. ESP'!E73</f>
        <v/>
      </c>
      <c r="BY20" s="81">
        <f>'INST. ESP'!E74</f>
        <v/>
      </c>
      <c r="BZ20" s="81">
        <f>'INST. ESP'!E75</f>
        <v/>
      </c>
      <c r="CA20" s="81">
        <f>'INST. ESP'!E76</f>
        <v/>
      </c>
    </row>
    <row r="21">
      <c r="A21" s="58" t="inlineStr">
        <is>
          <t>G041.002</t>
        </is>
      </c>
      <c r="B21" s="58" t="inlineStr">
        <is>
          <t>1030-1070-250</t>
        </is>
      </c>
      <c r="C21" s="58" t="inlineStr">
        <is>
          <t>INSTALAÇÕES HIDROSANITÁRIAS</t>
        </is>
      </c>
      <c r="D21" s="75">
        <f>'INST. HIDRO'!$K$5</f>
        <v/>
      </c>
      <c r="E21" s="48">
        <f>SUM(H21:CA21)</f>
        <v/>
      </c>
      <c r="F21" s="48">
        <f>IF(D21="","",D21-E21)</f>
        <v/>
      </c>
      <c r="H21" s="81">
        <f>'INST. HIDRO'!E5</f>
        <v/>
      </c>
      <c r="I21" s="81">
        <f>'INST. HIDRO'!E6</f>
        <v/>
      </c>
      <c r="J21" s="81">
        <f>'INST. HIDRO'!E7</f>
        <v/>
      </c>
      <c r="K21" s="81">
        <f>'INST. HIDRO'!E8</f>
        <v/>
      </c>
      <c r="L21" s="81">
        <f>'INST. HIDRO'!E9</f>
        <v/>
      </c>
      <c r="M21" s="81">
        <f>'INST. HIDRO'!E10</f>
        <v/>
      </c>
      <c r="N21" s="81">
        <f>'INST. HIDRO'!E11</f>
        <v/>
      </c>
      <c r="O21" s="81">
        <f>'INST. HIDRO'!E12</f>
        <v/>
      </c>
      <c r="P21" s="81">
        <f>'INST. HIDRO'!E13</f>
        <v/>
      </c>
      <c r="Q21" s="81">
        <f>'INST. HIDRO'!E14</f>
        <v/>
      </c>
      <c r="R21" s="81">
        <f>'INST. HIDRO'!E15</f>
        <v/>
      </c>
      <c r="S21" s="81">
        <f>'INST. HIDRO'!E16</f>
        <v/>
      </c>
      <c r="T21" s="81">
        <f>'INST. HIDRO'!E17</f>
        <v/>
      </c>
      <c r="U21" s="81">
        <f>'INST. HIDRO'!E18</f>
        <v/>
      </c>
      <c r="V21" s="81">
        <f>'INST. HIDRO'!E19</f>
        <v/>
      </c>
      <c r="W21" s="81">
        <f>'INST. HIDRO'!E20</f>
        <v/>
      </c>
      <c r="X21" s="81">
        <f>'INST. HIDRO'!E21</f>
        <v/>
      </c>
      <c r="Y21" s="81">
        <f>'INST. HIDRO'!E22</f>
        <v/>
      </c>
      <c r="Z21" s="81">
        <f>'INST. HIDRO'!E23</f>
        <v/>
      </c>
      <c r="AA21" s="81">
        <f>'INST. HIDRO'!E24</f>
        <v/>
      </c>
      <c r="AB21" s="81">
        <f>'INST. HIDRO'!E25</f>
        <v/>
      </c>
      <c r="AC21" s="81">
        <f>'INST. HIDRO'!E26</f>
        <v/>
      </c>
      <c r="AD21" s="81">
        <f>'INST. HIDRO'!E27</f>
        <v/>
      </c>
      <c r="AE21" s="81">
        <f>'INST. HIDRO'!E28</f>
        <v/>
      </c>
      <c r="AF21" s="81">
        <f>'INST. HIDRO'!E29</f>
        <v/>
      </c>
      <c r="AG21" s="81">
        <f>'INST. HIDRO'!E30</f>
        <v/>
      </c>
      <c r="AH21" s="81">
        <f>'INST. HIDRO'!E31</f>
        <v/>
      </c>
      <c r="AI21" s="81">
        <f>'INST. HIDRO'!E32</f>
        <v/>
      </c>
      <c r="AJ21" s="81">
        <f>'INST. HIDRO'!E33</f>
        <v/>
      </c>
      <c r="AK21" s="81">
        <f>'INST. HIDRO'!E34</f>
        <v/>
      </c>
      <c r="AL21" s="81">
        <f>'INST. HIDRO'!E35</f>
        <v/>
      </c>
      <c r="AM21" s="81">
        <f>'INST. HIDRO'!E36</f>
        <v/>
      </c>
      <c r="AN21" s="81">
        <f>'INST. HIDRO'!E37</f>
        <v/>
      </c>
      <c r="AO21" s="81">
        <f>'INST. HIDRO'!E38</f>
        <v/>
      </c>
      <c r="AP21" s="81">
        <f>'INST. HIDRO'!E39</f>
        <v/>
      </c>
      <c r="AQ21" s="81">
        <f>'INST. HIDRO'!E40</f>
        <v/>
      </c>
      <c r="AR21" s="81">
        <f>'INST. HIDRO'!E41</f>
        <v/>
      </c>
      <c r="AS21" s="81">
        <f>'INST. HIDRO'!E42</f>
        <v/>
      </c>
      <c r="AT21" s="81">
        <f>'INST. HIDRO'!E43</f>
        <v/>
      </c>
      <c r="AU21" s="81">
        <f>'INST. HIDRO'!E44</f>
        <v/>
      </c>
      <c r="AV21" s="81">
        <f>'INST. HIDRO'!E45</f>
        <v/>
      </c>
      <c r="AW21" s="81">
        <f>'INST. HIDRO'!E46</f>
        <v/>
      </c>
      <c r="AX21" s="81">
        <f>'INST. HIDRO'!E47</f>
        <v/>
      </c>
      <c r="AY21" s="81">
        <f>'INST. HIDRO'!E48</f>
        <v/>
      </c>
      <c r="AZ21" s="81">
        <f>'INST. HIDRO'!E49</f>
        <v/>
      </c>
      <c r="BA21" s="81">
        <f>'INST. HIDRO'!E50</f>
        <v/>
      </c>
      <c r="BB21" s="81">
        <f>'INST. HIDRO'!E51</f>
        <v/>
      </c>
      <c r="BC21" s="81">
        <f>'INST. HIDRO'!E52</f>
        <v/>
      </c>
      <c r="BD21" s="81">
        <f>'INST. HIDRO'!E53</f>
        <v/>
      </c>
      <c r="BE21" s="81">
        <f>'INST. HIDRO'!E54</f>
        <v/>
      </c>
      <c r="BF21" s="81">
        <f>'INST. HIDRO'!E55</f>
        <v/>
      </c>
      <c r="BG21" s="81">
        <f>'INST. HIDRO'!E56</f>
        <v/>
      </c>
      <c r="BH21" s="81">
        <f>'INST. HIDRO'!E57</f>
        <v/>
      </c>
      <c r="BI21" s="81">
        <f>'INST. HIDRO'!E58</f>
        <v/>
      </c>
      <c r="BJ21" s="81">
        <f>'INST. HIDRO'!E59</f>
        <v/>
      </c>
      <c r="BK21" s="81">
        <f>'INST. HIDRO'!E60</f>
        <v/>
      </c>
      <c r="BL21" s="81">
        <f>'INST. HIDRO'!E61</f>
        <v/>
      </c>
      <c r="BM21" s="81">
        <f>'INST. HIDRO'!E62</f>
        <v/>
      </c>
      <c r="BN21" s="81">
        <f>'INST. HIDRO'!E63</f>
        <v/>
      </c>
      <c r="BO21" s="81">
        <f>'INST. HIDRO'!E64</f>
        <v/>
      </c>
      <c r="BP21" s="81">
        <f>'INST. HIDRO'!E65</f>
        <v/>
      </c>
      <c r="BQ21" s="81">
        <f>'INST. HIDRO'!E66</f>
        <v/>
      </c>
      <c r="BR21" s="81">
        <f>'INST. HIDRO'!E67</f>
        <v/>
      </c>
      <c r="BS21" s="81">
        <f>'INST. HIDRO'!E68</f>
        <v/>
      </c>
      <c r="BT21" s="81">
        <f>'INST. HIDRO'!E69</f>
        <v/>
      </c>
      <c r="BU21" s="81">
        <f>'INST. HIDRO'!E70</f>
        <v/>
      </c>
      <c r="BV21" s="81">
        <f>'INST. HIDRO'!E71</f>
        <v/>
      </c>
      <c r="BW21" s="81">
        <f>'INST. HIDRO'!E72</f>
        <v/>
      </c>
      <c r="BX21" s="81">
        <f>'INST. HIDRO'!E73</f>
        <v/>
      </c>
      <c r="BY21" s="81">
        <f>'INST. HIDRO'!E74</f>
        <v/>
      </c>
      <c r="BZ21" s="81">
        <f>'INST. HIDRO'!E75</f>
        <v/>
      </c>
      <c r="CA21" s="81">
        <f>'INST. HIDRO'!E76</f>
        <v/>
      </c>
    </row>
    <row r="22">
      <c r="A22" s="58" t="inlineStr">
        <is>
          <t>G041.002</t>
        </is>
      </c>
      <c r="B22" s="58" t="inlineStr">
        <is>
          <t>1030-1070-130</t>
        </is>
      </c>
      <c r="C22" s="58" t="inlineStr">
        <is>
          <t>LEVANTAMENTO TOPOGRÁFICO</t>
        </is>
      </c>
      <c r="E22" s="48">
        <f>SUM(H22:CA22)</f>
        <v/>
      </c>
      <c r="F22" s="48">
        <f>IF(D22="","",D22-E22)</f>
        <v/>
      </c>
    </row>
    <row r="23">
      <c r="A23" s="58" t="inlineStr">
        <is>
          <t>G041.002</t>
        </is>
      </c>
      <c r="B23" s="58" t="inlineStr">
        <is>
          <t>1030-1070-410</t>
        </is>
      </c>
      <c r="C23" s="58" t="inlineStr">
        <is>
          <t>LOUÇAS SANITÁRIAS</t>
        </is>
      </c>
      <c r="D23" s="75">
        <f>'LOUÇAS'!$K$5</f>
        <v/>
      </c>
      <c r="E23" s="48">
        <f>SUM(H23:CA23)</f>
        <v/>
      </c>
      <c r="F23" s="48">
        <f>IF(D23="","",D23-E23)</f>
        <v/>
      </c>
      <c r="H23" s="81">
        <f>'LOUÇAS'!E5</f>
        <v/>
      </c>
      <c r="I23" s="81">
        <f>'LOUÇAS'!E6</f>
        <v/>
      </c>
      <c r="J23" s="81">
        <f>'LOUÇAS'!E7</f>
        <v/>
      </c>
      <c r="K23" s="81">
        <f>'LOUÇAS'!E8</f>
        <v/>
      </c>
      <c r="L23" s="81">
        <f>'LOUÇAS'!E9</f>
        <v/>
      </c>
      <c r="M23" s="81">
        <f>'LOUÇAS'!E10</f>
        <v/>
      </c>
      <c r="N23" s="81">
        <f>'LOUÇAS'!E11</f>
        <v/>
      </c>
      <c r="O23" s="81">
        <f>'LOUÇAS'!E12</f>
        <v/>
      </c>
      <c r="P23" s="81">
        <f>'LOUÇAS'!E13</f>
        <v/>
      </c>
      <c r="Q23" s="81">
        <f>'LOUÇAS'!E14</f>
        <v/>
      </c>
      <c r="R23" s="81">
        <f>'LOUÇAS'!E15</f>
        <v/>
      </c>
      <c r="S23" s="81">
        <f>'LOUÇAS'!E16</f>
        <v/>
      </c>
      <c r="T23" s="81">
        <f>'LOUÇAS'!E17</f>
        <v/>
      </c>
      <c r="U23" s="81">
        <f>'LOUÇAS'!E18</f>
        <v/>
      </c>
      <c r="V23" s="81">
        <f>'LOUÇAS'!E19</f>
        <v/>
      </c>
      <c r="W23" s="81">
        <f>'LOUÇAS'!E20</f>
        <v/>
      </c>
      <c r="X23" s="81">
        <f>'LOUÇAS'!E21</f>
        <v/>
      </c>
      <c r="Y23" s="81">
        <f>'LOUÇAS'!E22</f>
        <v/>
      </c>
      <c r="Z23" s="81">
        <f>'LOUÇAS'!E23</f>
        <v/>
      </c>
      <c r="AA23" s="81">
        <f>'LOUÇAS'!E24</f>
        <v/>
      </c>
      <c r="AB23" s="81">
        <f>'LOUÇAS'!E25</f>
        <v/>
      </c>
      <c r="AC23" s="81">
        <f>'LOUÇAS'!E26</f>
        <v/>
      </c>
      <c r="AD23" s="81">
        <f>'LOUÇAS'!E27</f>
        <v/>
      </c>
      <c r="AE23" s="81">
        <f>'LOUÇAS'!E28</f>
        <v/>
      </c>
      <c r="AF23" s="81">
        <f>'LOUÇAS'!E29</f>
        <v/>
      </c>
      <c r="AG23" s="81">
        <f>'LOUÇAS'!E30</f>
        <v/>
      </c>
      <c r="AH23" s="81">
        <f>'LOUÇAS'!E31</f>
        <v/>
      </c>
      <c r="AI23" s="81">
        <f>'LOUÇAS'!E32</f>
        <v/>
      </c>
      <c r="AJ23" s="81">
        <f>'LOUÇAS'!E33</f>
        <v/>
      </c>
      <c r="AK23" s="81">
        <f>'LOUÇAS'!E34</f>
        <v/>
      </c>
      <c r="AL23" s="81">
        <f>'LOUÇAS'!E35</f>
        <v/>
      </c>
      <c r="AM23" s="81">
        <f>'LOUÇAS'!E36</f>
        <v/>
      </c>
      <c r="AN23" s="81">
        <f>'LOUÇAS'!E37</f>
        <v/>
      </c>
      <c r="AO23" s="81">
        <f>'LOUÇAS'!E38</f>
        <v/>
      </c>
      <c r="AP23" s="81">
        <f>'LOUÇAS'!E39</f>
        <v/>
      </c>
      <c r="AQ23" s="81">
        <f>'LOUÇAS'!E40</f>
        <v/>
      </c>
      <c r="AR23" s="81">
        <f>'LOUÇAS'!E41</f>
        <v/>
      </c>
      <c r="AS23" s="81">
        <f>'LOUÇAS'!E42</f>
        <v/>
      </c>
      <c r="AT23" s="81">
        <f>'LOUÇAS'!E43</f>
        <v/>
      </c>
      <c r="AU23" s="81">
        <f>'LOUÇAS'!E44</f>
        <v/>
      </c>
      <c r="AV23" s="81">
        <f>'LOUÇAS'!E45</f>
        <v/>
      </c>
      <c r="AW23" s="81">
        <f>'LOUÇAS'!E46</f>
        <v/>
      </c>
      <c r="AX23" s="81">
        <f>'LOUÇAS'!E47</f>
        <v/>
      </c>
      <c r="AY23" s="81">
        <f>'LOUÇAS'!E48</f>
        <v/>
      </c>
      <c r="AZ23" s="81">
        <f>'LOUÇAS'!E49</f>
        <v/>
      </c>
      <c r="BA23" s="81">
        <f>'LOUÇAS'!E50</f>
        <v/>
      </c>
      <c r="BB23" s="81">
        <f>'LOUÇAS'!E51</f>
        <v/>
      </c>
      <c r="BC23" s="81">
        <f>'LOUÇAS'!E52</f>
        <v/>
      </c>
      <c r="BD23" s="81">
        <f>'LOUÇAS'!E53</f>
        <v/>
      </c>
      <c r="BE23" s="81">
        <f>'LOUÇAS'!E54</f>
        <v/>
      </c>
      <c r="BF23" s="81">
        <f>'LOUÇAS'!E55</f>
        <v/>
      </c>
      <c r="BG23" s="81">
        <f>'LOUÇAS'!E56</f>
        <v/>
      </c>
      <c r="BH23" s="81">
        <f>'LOUÇAS'!E57</f>
        <v/>
      </c>
      <c r="BI23" s="81">
        <f>'LOUÇAS'!E58</f>
        <v/>
      </c>
      <c r="BJ23" s="81">
        <f>'LOUÇAS'!E59</f>
        <v/>
      </c>
      <c r="BK23" s="81">
        <f>'LOUÇAS'!E60</f>
        <v/>
      </c>
      <c r="BL23" s="81">
        <f>'LOUÇAS'!E61</f>
        <v/>
      </c>
      <c r="BM23" s="81">
        <f>'LOUÇAS'!E62</f>
        <v/>
      </c>
      <c r="BN23" s="81">
        <f>'LOUÇAS'!E63</f>
        <v/>
      </c>
      <c r="BO23" s="81">
        <f>'LOUÇAS'!E64</f>
        <v/>
      </c>
      <c r="BP23" s="81">
        <f>'LOUÇAS'!E65</f>
        <v/>
      </c>
      <c r="BQ23" s="81">
        <f>'LOUÇAS'!E66</f>
        <v/>
      </c>
      <c r="BR23" s="81">
        <f>'LOUÇAS'!E67</f>
        <v/>
      </c>
      <c r="BS23" s="81">
        <f>'LOUÇAS'!E68</f>
        <v/>
      </c>
      <c r="BT23" s="81">
        <f>'LOUÇAS'!E69</f>
        <v/>
      </c>
      <c r="BU23" s="81">
        <f>'LOUÇAS'!E70</f>
        <v/>
      </c>
      <c r="BV23" s="81">
        <f>'LOUÇAS'!E71</f>
        <v/>
      </c>
      <c r="BW23" s="81">
        <f>'LOUÇAS'!E72</f>
        <v/>
      </c>
      <c r="BX23" s="81">
        <f>'LOUÇAS'!E73</f>
        <v/>
      </c>
      <c r="BY23" s="81">
        <f>'LOUÇAS'!E74</f>
        <v/>
      </c>
      <c r="BZ23" s="81">
        <f>'LOUÇAS'!E75</f>
        <v/>
      </c>
      <c r="CA23" s="81">
        <f>'LOUÇAS'!E76</f>
        <v/>
      </c>
    </row>
    <row r="24">
      <c r="A24" s="58" t="inlineStr">
        <is>
          <t>G041.002</t>
        </is>
      </c>
      <c r="B24" s="58" t="inlineStr">
        <is>
          <t>1030-1070-440</t>
        </is>
      </c>
      <c r="C24" s="58" t="inlineStr">
        <is>
          <t>LIMPEZA FINAL DE OBRA</t>
        </is>
      </c>
      <c r="D24" s="75">
        <f>'LIMPEZA'!$K$5</f>
        <v/>
      </c>
      <c r="E24" s="48">
        <f>SUM(H24:CA24)</f>
        <v/>
      </c>
      <c r="F24" s="48">
        <f>IF(D24="","",D24-E24)</f>
        <v/>
      </c>
      <c r="H24" s="81">
        <f>'LIMPEZA'!E5</f>
        <v/>
      </c>
      <c r="I24" s="81">
        <f>'LIMPEZA'!E6</f>
        <v/>
      </c>
      <c r="J24" s="81">
        <f>'LIMPEZA'!E7</f>
        <v/>
      </c>
      <c r="K24" s="81">
        <f>'LIMPEZA'!E8</f>
        <v/>
      </c>
      <c r="L24" s="81">
        <f>'LIMPEZA'!E9</f>
        <v/>
      </c>
      <c r="M24" s="81">
        <f>'LIMPEZA'!E10</f>
        <v/>
      </c>
      <c r="N24" s="81">
        <f>'LIMPEZA'!E11</f>
        <v/>
      </c>
      <c r="O24" s="81">
        <f>'LIMPEZA'!E12</f>
        <v/>
      </c>
      <c r="P24" s="81">
        <f>'LIMPEZA'!E13</f>
        <v/>
      </c>
      <c r="Q24" s="81">
        <f>'LIMPEZA'!E14</f>
        <v/>
      </c>
      <c r="R24" s="81">
        <f>'LIMPEZA'!E15</f>
        <v/>
      </c>
      <c r="S24" s="81">
        <f>'LIMPEZA'!E16</f>
        <v/>
      </c>
      <c r="T24" s="81">
        <f>'LIMPEZA'!E17</f>
        <v/>
      </c>
      <c r="U24" s="81">
        <f>'LIMPEZA'!E18</f>
        <v/>
      </c>
      <c r="V24" s="81">
        <f>'LIMPEZA'!E19</f>
        <v/>
      </c>
      <c r="W24" s="81">
        <f>'LIMPEZA'!E20</f>
        <v/>
      </c>
      <c r="X24" s="81">
        <f>'LIMPEZA'!E21</f>
        <v/>
      </c>
      <c r="Y24" s="81">
        <f>'LIMPEZA'!E22</f>
        <v/>
      </c>
      <c r="Z24" s="81">
        <f>'LIMPEZA'!E23</f>
        <v/>
      </c>
      <c r="AA24" s="81">
        <f>'LIMPEZA'!E24</f>
        <v/>
      </c>
      <c r="AB24" s="81">
        <f>'LIMPEZA'!E25</f>
        <v/>
      </c>
      <c r="AC24" s="81">
        <f>'LIMPEZA'!E26</f>
        <v/>
      </c>
      <c r="AD24" s="81">
        <f>'LIMPEZA'!E27</f>
        <v/>
      </c>
      <c r="AE24" s="81">
        <f>'LIMPEZA'!E28</f>
        <v/>
      </c>
      <c r="AF24" s="81">
        <f>'LIMPEZA'!E29</f>
        <v/>
      </c>
      <c r="AG24" s="81">
        <f>'LIMPEZA'!E30</f>
        <v/>
      </c>
      <c r="AH24" s="81">
        <f>'LIMPEZA'!E31</f>
        <v/>
      </c>
      <c r="AI24" s="81">
        <f>'LIMPEZA'!E32</f>
        <v/>
      </c>
      <c r="AJ24" s="81">
        <f>'LIMPEZA'!E33</f>
        <v/>
      </c>
      <c r="AK24" s="81">
        <f>'LIMPEZA'!E34</f>
        <v/>
      </c>
      <c r="AL24" s="81">
        <f>'LIMPEZA'!E35</f>
        <v/>
      </c>
      <c r="AM24" s="81">
        <f>'LIMPEZA'!E36</f>
        <v/>
      </c>
      <c r="AN24" s="81">
        <f>'LIMPEZA'!E37</f>
        <v/>
      </c>
      <c r="AO24" s="81">
        <f>'LIMPEZA'!E38</f>
        <v/>
      </c>
      <c r="AP24" s="81">
        <f>'LIMPEZA'!E39</f>
        <v/>
      </c>
      <c r="AQ24" s="81">
        <f>'LIMPEZA'!E40</f>
        <v/>
      </c>
      <c r="AR24" s="81">
        <f>'LIMPEZA'!E41</f>
        <v/>
      </c>
      <c r="AS24" s="81">
        <f>'LIMPEZA'!E42</f>
        <v/>
      </c>
      <c r="AT24" s="81">
        <f>'LIMPEZA'!E43</f>
        <v/>
      </c>
      <c r="AU24" s="81">
        <f>'LIMPEZA'!E44</f>
        <v/>
      </c>
      <c r="AV24" s="81">
        <f>'LIMPEZA'!E45</f>
        <v/>
      </c>
      <c r="AW24" s="81">
        <f>'LIMPEZA'!E46</f>
        <v/>
      </c>
      <c r="AX24" s="81">
        <f>'LIMPEZA'!E47</f>
        <v/>
      </c>
      <c r="AY24" s="81">
        <f>'LIMPEZA'!E48</f>
        <v/>
      </c>
      <c r="AZ24" s="81">
        <f>'LIMPEZA'!E49</f>
        <v/>
      </c>
      <c r="BA24" s="81">
        <f>'LIMPEZA'!E50</f>
        <v/>
      </c>
      <c r="BB24" s="81">
        <f>'LIMPEZA'!E51</f>
        <v/>
      </c>
      <c r="BC24" s="81">
        <f>'LIMPEZA'!E52</f>
        <v/>
      </c>
      <c r="BD24" s="81">
        <f>'LIMPEZA'!E53</f>
        <v/>
      </c>
      <c r="BE24" s="81">
        <f>'LIMPEZA'!E54</f>
        <v/>
      </c>
      <c r="BF24" s="81">
        <f>'LIMPEZA'!E55</f>
        <v/>
      </c>
      <c r="BG24" s="81">
        <f>'LIMPEZA'!E56</f>
        <v/>
      </c>
      <c r="BH24" s="81">
        <f>'LIMPEZA'!E57</f>
        <v/>
      </c>
      <c r="BI24" s="81">
        <f>'LIMPEZA'!E58</f>
        <v/>
      </c>
      <c r="BJ24" s="81">
        <f>'LIMPEZA'!E59</f>
        <v/>
      </c>
      <c r="BK24" s="81">
        <f>'LIMPEZA'!E60</f>
        <v/>
      </c>
      <c r="BL24" s="81">
        <f>'LIMPEZA'!E61</f>
        <v/>
      </c>
      <c r="BM24" s="81">
        <f>'LIMPEZA'!E62</f>
        <v/>
      </c>
      <c r="BN24" s="81">
        <f>'LIMPEZA'!E63</f>
        <v/>
      </c>
      <c r="BO24" s="81">
        <f>'LIMPEZA'!E64</f>
        <v/>
      </c>
      <c r="BP24" s="81">
        <f>'LIMPEZA'!E65</f>
        <v/>
      </c>
      <c r="BQ24" s="81">
        <f>'LIMPEZA'!E66</f>
        <v/>
      </c>
      <c r="BR24" s="81">
        <f>'LIMPEZA'!E67</f>
        <v/>
      </c>
      <c r="BS24" s="81">
        <f>'LIMPEZA'!E68</f>
        <v/>
      </c>
      <c r="BT24" s="81">
        <f>'LIMPEZA'!E69</f>
        <v/>
      </c>
      <c r="BU24" s="81">
        <f>'LIMPEZA'!E70</f>
        <v/>
      </c>
      <c r="BV24" s="81">
        <f>'LIMPEZA'!E71</f>
        <v/>
      </c>
      <c r="BW24" s="81">
        <f>'LIMPEZA'!E72</f>
        <v/>
      </c>
      <c r="BX24" s="81">
        <f>'LIMPEZA'!E73</f>
        <v/>
      </c>
      <c r="BY24" s="81">
        <f>'LIMPEZA'!E74</f>
        <v/>
      </c>
      <c r="BZ24" s="81">
        <f>'LIMPEZA'!E75</f>
        <v/>
      </c>
      <c r="CA24" s="81">
        <f>'LIMPEZA'!E76</f>
        <v/>
      </c>
    </row>
    <row r="25">
      <c r="A25" s="58" t="inlineStr">
        <is>
          <t>G041.002</t>
        </is>
      </c>
      <c r="B25" s="58" t="inlineStr">
        <is>
          <t>1030-1070-540</t>
        </is>
      </c>
      <c r="C25" s="58" t="inlineStr">
        <is>
          <t>MARCENARIA</t>
        </is>
      </c>
      <c r="D25" s="75">
        <f>'MARCENARIA'!$K$5</f>
        <v/>
      </c>
      <c r="E25" s="48">
        <f>SUM(H25:CA25)</f>
        <v/>
      </c>
      <c r="F25" s="48">
        <f>IF(D25="","",D25-E25)</f>
        <v/>
      </c>
      <c r="H25" s="81">
        <f>'MARCENARIA'!E5</f>
        <v/>
      </c>
      <c r="I25" s="81">
        <f>'MARCENARIA'!E6</f>
        <v/>
      </c>
      <c r="J25" s="81">
        <f>'MARCENARIA'!E7</f>
        <v/>
      </c>
      <c r="K25" s="81">
        <f>'MARCENARIA'!E8</f>
        <v/>
      </c>
      <c r="L25" s="81">
        <f>'MARCENARIA'!E9</f>
        <v/>
      </c>
      <c r="M25" s="81">
        <f>'MARCENARIA'!E10</f>
        <v/>
      </c>
      <c r="N25" s="81">
        <f>'MARCENARIA'!E11</f>
        <v/>
      </c>
      <c r="O25" s="81">
        <f>'MARCENARIA'!E12</f>
        <v/>
      </c>
      <c r="P25" s="81">
        <f>'MARCENARIA'!E13</f>
        <v/>
      </c>
      <c r="Q25" s="81">
        <f>'MARCENARIA'!E14</f>
        <v/>
      </c>
      <c r="R25" s="81">
        <f>'MARCENARIA'!E15</f>
        <v/>
      </c>
      <c r="S25" s="81">
        <f>'MARCENARIA'!E16</f>
        <v/>
      </c>
      <c r="T25" s="81">
        <f>'MARCENARIA'!E17</f>
        <v/>
      </c>
      <c r="U25" s="81">
        <f>'MARCENARIA'!E18</f>
        <v/>
      </c>
      <c r="V25" s="81">
        <f>'MARCENARIA'!E19</f>
        <v/>
      </c>
      <c r="W25" s="81">
        <f>'MARCENARIA'!E20</f>
        <v/>
      </c>
      <c r="X25" s="81">
        <f>'MARCENARIA'!E21</f>
        <v/>
      </c>
      <c r="Y25" s="81">
        <f>'MARCENARIA'!E22</f>
        <v/>
      </c>
      <c r="Z25" s="81">
        <f>'MARCENARIA'!E23</f>
        <v/>
      </c>
      <c r="AA25" s="81">
        <f>'MARCENARIA'!E24</f>
        <v/>
      </c>
      <c r="AB25" s="81">
        <f>'MARCENARIA'!E25</f>
        <v/>
      </c>
      <c r="AC25" s="81">
        <f>'MARCENARIA'!E26</f>
        <v/>
      </c>
      <c r="AD25" s="81">
        <f>'MARCENARIA'!E27</f>
        <v/>
      </c>
      <c r="AE25" s="81">
        <f>'MARCENARIA'!E28</f>
        <v/>
      </c>
      <c r="AF25" s="81">
        <f>'MARCENARIA'!E29</f>
        <v/>
      </c>
      <c r="AG25" s="81">
        <f>'MARCENARIA'!E30</f>
        <v/>
      </c>
      <c r="AH25" s="81">
        <f>'MARCENARIA'!E31</f>
        <v/>
      </c>
      <c r="AI25" s="81">
        <f>'MARCENARIA'!E32</f>
        <v/>
      </c>
      <c r="AJ25" s="81">
        <f>'MARCENARIA'!E33</f>
        <v/>
      </c>
      <c r="AK25" s="81">
        <f>'MARCENARIA'!E34</f>
        <v/>
      </c>
      <c r="AL25" s="81">
        <f>'MARCENARIA'!E35</f>
        <v/>
      </c>
      <c r="AM25" s="81">
        <f>'MARCENARIA'!E36</f>
        <v/>
      </c>
      <c r="AN25" s="81">
        <f>'MARCENARIA'!E37</f>
        <v/>
      </c>
      <c r="AO25" s="81">
        <f>'MARCENARIA'!E38</f>
        <v/>
      </c>
      <c r="AP25" s="81">
        <f>'MARCENARIA'!E39</f>
        <v/>
      </c>
      <c r="AQ25" s="81">
        <f>'MARCENARIA'!E40</f>
        <v/>
      </c>
      <c r="AR25" s="81">
        <f>'MARCENARIA'!E41</f>
        <v/>
      </c>
      <c r="AS25" s="81">
        <f>'MARCENARIA'!E42</f>
        <v/>
      </c>
      <c r="AT25" s="81">
        <f>'MARCENARIA'!E43</f>
        <v/>
      </c>
      <c r="AU25" s="81">
        <f>'MARCENARIA'!E44</f>
        <v/>
      </c>
      <c r="AV25" s="81">
        <f>'MARCENARIA'!E45</f>
        <v/>
      </c>
      <c r="AW25" s="81">
        <f>'MARCENARIA'!E46</f>
        <v/>
      </c>
      <c r="AX25" s="81">
        <f>'MARCENARIA'!E47</f>
        <v/>
      </c>
      <c r="AY25" s="81">
        <f>'MARCENARIA'!E48</f>
        <v/>
      </c>
      <c r="AZ25" s="81">
        <f>'MARCENARIA'!E49</f>
        <v/>
      </c>
      <c r="BA25" s="81">
        <f>'MARCENARIA'!E50</f>
        <v/>
      </c>
      <c r="BB25" s="81">
        <f>'MARCENARIA'!E51</f>
        <v/>
      </c>
      <c r="BC25" s="81">
        <f>'MARCENARIA'!E52</f>
        <v/>
      </c>
      <c r="BD25" s="81">
        <f>'MARCENARIA'!E53</f>
        <v/>
      </c>
      <c r="BE25" s="81">
        <f>'MARCENARIA'!E54</f>
        <v/>
      </c>
      <c r="BF25" s="81">
        <f>'MARCENARIA'!E55</f>
        <v/>
      </c>
      <c r="BG25" s="81">
        <f>'MARCENARIA'!E56</f>
        <v/>
      </c>
      <c r="BH25" s="81">
        <f>'MARCENARIA'!E57</f>
        <v/>
      </c>
      <c r="BI25" s="81">
        <f>'MARCENARIA'!E58</f>
        <v/>
      </c>
      <c r="BJ25" s="81">
        <f>'MARCENARIA'!E59</f>
        <v/>
      </c>
      <c r="BK25" s="81">
        <f>'MARCENARIA'!E60</f>
        <v/>
      </c>
      <c r="BL25" s="81">
        <f>'MARCENARIA'!E61</f>
        <v/>
      </c>
      <c r="BM25" s="81">
        <f>'MARCENARIA'!E62</f>
        <v/>
      </c>
      <c r="BN25" s="81">
        <f>'MARCENARIA'!E63</f>
        <v/>
      </c>
      <c r="BO25" s="81">
        <f>'MARCENARIA'!E64</f>
        <v/>
      </c>
      <c r="BP25" s="81">
        <f>'MARCENARIA'!E65</f>
        <v/>
      </c>
      <c r="BQ25" s="81">
        <f>'MARCENARIA'!E66</f>
        <v/>
      </c>
      <c r="BR25" s="81">
        <f>'MARCENARIA'!E67</f>
        <v/>
      </c>
      <c r="BS25" s="81">
        <f>'MARCENARIA'!E68</f>
        <v/>
      </c>
      <c r="BT25" s="81">
        <f>'MARCENARIA'!E69</f>
        <v/>
      </c>
      <c r="BU25" s="81">
        <f>'MARCENARIA'!E70</f>
        <v/>
      </c>
      <c r="BV25" s="81">
        <f>'MARCENARIA'!E71</f>
        <v/>
      </c>
      <c r="BW25" s="81">
        <f>'MARCENARIA'!E72</f>
        <v/>
      </c>
      <c r="BX25" s="81">
        <f>'MARCENARIA'!E73</f>
        <v/>
      </c>
      <c r="BY25" s="81">
        <f>'MARCENARIA'!E74</f>
        <v/>
      </c>
      <c r="BZ25" s="81">
        <f>'MARCENARIA'!E75</f>
        <v/>
      </c>
      <c r="CA25" s="81">
        <f>'MARCENARIA'!E76</f>
        <v/>
      </c>
    </row>
    <row r="26">
      <c r="A26" s="58" t="inlineStr">
        <is>
          <t>G041.002</t>
        </is>
      </c>
      <c r="B26" s="58" t="inlineStr">
        <is>
          <t>1030-1070-430</t>
        </is>
      </c>
      <c r="C26" s="58" t="inlineStr">
        <is>
          <t>PAISAGISMO</t>
        </is>
      </c>
      <c r="D26" s="75">
        <f>'PAISAGISMO'!$K$5</f>
        <v/>
      </c>
      <c r="E26" s="48">
        <f>SUM(H26:CA26)</f>
        <v/>
      </c>
      <c r="F26" s="48">
        <f>IF(D26="","",D26-E26)</f>
        <v/>
      </c>
      <c r="H26" s="81">
        <f>'PAISAGISMO'!E5</f>
        <v/>
      </c>
      <c r="I26" s="81">
        <f>'PAISAGISMO'!E6</f>
        <v/>
      </c>
      <c r="J26" s="81">
        <f>'PAISAGISMO'!E7</f>
        <v/>
      </c>
      <c r="K26" s="81">
        <f>'PAISAGISMO'!E8</f>
        <v/>
      </c>
      <c r="L26" s="81">
        <f>'PAISAGISMO'!E9</f>
        <v/>
      </c>
      <c r="M26" s="81">
        <f>'PAISAGISMO'!E10</f>
        <v/>
      </c>
      <c r="N26" s="81">
        <f>'PAISAGISMO'!E11</f>
        <v/>
      </c>
      <c r="O26" s="81">
        <f>'PAISAGISMO'!E12</f>
        <v/>
      </c>
      <c r="P26" s="81">
        <f>'PAISAGISMO'!E13</f>
        <v/>
      </c>
      <c r="Q26" s="81">
        <f>'PAISAGISMO'!E14</f>
        <v/>
      </c>
      <c r="R26" s="81">
        <f>'PAISAGISMO'!E15</f>
        <v/>
      </c>
      <c r="S26" s="81">
        <f>'PAISAGISMO'!E16</f>
        <v/>
      </c>
      <c r="T26" s="81">
        <f>'PAISAGISMO'!E17</f>
        <v/>
      </c>
      <c r="U26" s="81">
        <f>'PAISAGISMO'!E18</f>
        <v/>
      </c>
      <c r="V26" s="81">
        <f>'PAISAGISMO'!E19</f>
        <v/>
      </c>
      <c r="W26" s="81">
        <f>'PAISAGISMO'!E20</f>
        <v/>
      </c>
      <c r="X26" s="81">
        <f>'PAISAGISMO'!E21</f>
        <v/>
      </c>
      <c r="Y26" s="81">
        <f>'PAISAGISMO'!E22</f>
        <v/>
      </c>
      <c r="Z26" s="81">
        <f>'PAISAGISMO'!E23</f>
        <v/>
      </c>
      <c r="AA26" s="81">
        <f>'PAISAGISMO'!E24</f>
        <v/>
      </c>
      <c r="AB26" s="81">
        <f>'PAISAGISMO'!E25</f>
        <v/>
      </c>
      <c r="AC26" s="81">
        <f>'PAISAGISMO'!E26</f>
        <v/>
      </c>
      <c r="AD26" s="81">
        <f>'PAISAGISMO'!E27</f>
        <v/>
      </c>
      <c r="AE26" s="81">
        <f>'PAISAGISMO'!E28</f>
        <v/>
      </c>
      <c r="AF26" s="81">
        <f>'PAISAGISMO'!E29</f>
        <v/>
      </c>
      <c r="AG26" s="81">
        <f>'PAISAGISMO'!E30</f>
        <v/>
      </c>
      <c r="AH26" s="81">
        <f>'PAISAGISMO'!E31</f>
        <v/>
      </c>
      <c r="AI26" s="81">
        <f>'PAISAGISMO'!E32</f>
        <v/>
      </c>
      <c r="AJ26" s="81">
        <f>'PAISAGISMO'!E33</f>
        <v/>
      </c>
      <c r="AK26" s="81">
        <f>'PAISAGISMO'!E34</f>
        <v/>
      </c>
      <c r="AL26" s="81">
        <f>'PAISAGISMO'!E35</f>
        <v/>
      </c>
      <c r="AM26" s="81">
        <f>'PAISAGISMO'!E36</f>
        <v/>
      </c>
      <c r="AN26" s="81">
        <f>'PAISAGISMO'!E37</f>
        <v/>
      </c>
      <c r="AO26" s="81">
        <f>'PAISAGISMO'!E38</f>
        <v/>
      </c>
      <c r="AP26" s="81">
        <f>'PAISAGISMO'!E39</f>
        <v/>
      </c>
      <c r="AQ26" s="81">
        <f>'PAISAGISMO'!E40</f>
        <v/>
      </c>
      <c r="AR26" s="81">
        <f>'PAISAGISMO'!E41</f>
        <v/>
      </c>
      <c r="AS26" s="81">
        <f>'PAISAGISMO'!E42</f>
        <v/>
      </c>
      <c r="AT26" s="81">
        <f>'PAISAGISMO'!E43</f>
        <v/>
      </c>
      <c r="AU26" s="81">
        <f>'PAISAGISMO'!E44</f>
        <v/>
      </c>
      <c r="AV26" s="81">
        <f>'PAISAGISMO'!E45</f>
        <v/>
      </c>
      <c r="AW26" s="81">
        <f>'PAISAGISMO'!E46</f>
        <v/>
      </c>
      <c r="AX26" s="81">
        <f>'PAISAGISMO'!E47</f>
        <v/>
      </c>
      <c r="AY26" s="81">
        <f>'PAISAGISMO'!E48</f>
        <v/>
      </c>
      <c r="AZ26" s="81">
        <f>'PAISAGISMO'!E49</f>
        <v/>
      </c>
      <c r="BA26" s="81">
        <f>'PAISAGISMO'!E50</f>
        <v/>
      </c>
      <c r="BB26" s="81">
        <f>'PAISAGISMO'!E51</f>
        <v/>
      </c>
      <c r="BC26" s="81">
        <f>'PAISAGISMO'!E52</f>
        <v/>
      </c>
      <c r="BD26" s="81">
        <f>'PAISAGISMO'!E53</f>
        <v/>
      </c>
      <c r="BE26" s="81">
        <f>'PAISAGISMO'!E54</f>
        <v/>
      </c>
      <c r="BF26" s="81">
        <f>'PAISAGISMO'!E55</f>
        <v/>
      </c>
      <c r="BG26" s="81">
        <f>'PAISAGISMO'!E56</f>
        <v/>
      </c>
      <c r="BH26" s="81">
        <f>'PAISAGISMO'!E57</f>
        <v/>
      </c>
      <c r="BI26" s="81">
        <f>'PAISAGISMO'!E58</f>
        <v/>
      </c>
      <c r="BJ26" s="81">
        <f>'PAISAGISMO'!E59</f>
        <v/>
      </c>
      <c r="BK26" s="81">
        <f>'PAISAGISMO'!E60</f>
        <v/>
      </c>
      <c r="BL26" s="81">
        <f>'PAISAGISMO'!E61</f>
        <v/>
      </c>
      <c r="BM26" s="81">
        <f>'PAISAGISMO'!E62</f>
        <v/>
      </c>
      <c r="BN26" s="81">
        <f>'PAISAGISMO'!E63</f>
        <v/>
      </c>
      <c r="BO26" s="81">
        <f>'PAISAGISMO'!E64</f>
        <v/>
      </c>
      <c r="BP26" s="81">
        <f>'PAISAGISMO'!E65</f>
        <v/>
      </c>
      <c r="BQ26" s="81">
        <f>'PAISAGISMO'!E66</f>
        <v/>
      </c>
      <c r="BR26" s="81">
        <f>'PAISAGISMO'!E67</f>
        <v/>
      </c>
      <c r="BS26" s="81">
        <f>'PAISAGISMO'!E68</f>
        <v/>
      </c>
      <c r="BT26" s="81">
        <f>'PAISAGISMO'!E69</f>
        <v/>
      </c>
      <c r="BU26" s="81">
        <f>'PAISAGISMO'!E70</f>
        <v/>
      </c>
      <c r="BV26" s="81">
        <f>'PAISAGISMO'!E71</f>
        <v/>
      </c>
      <c r="BW26" s="81">
        <f>'PAISAGISMO'!E72</f>
        <v/>
      </c>
      <c r="BX26" s="81">
        <f>'PAISAGISMO'!E73</f>
        <v/>
      </c>
      <c r="BY26" s="81">
        <f>'PAISAGISMO'!E74</f>
        <v/>
      </c>
      <c r="BZ26" s="81">
        <f>'PAISAGISMO'!E75</f>
        <v/>
      </c>
      <c r="CA26" s="81">
        <f>'PAISAGISMO'!E76</f>
        <v/>
      </c>
    </row>
    <row r="27">
      <c r="A27" s="58" t="inlineStr">
        <is>
          <t>G041.002</t>
        </is>
      </c>
      <c r="B27" s="58" t="inlineStr">
        <is>
          <t>1030-1070-420</t>
        </is>
      </c>
      <c r="C27" s="58" t="inlineStr">
        <is>
          <t>PAVIMENTAÇÃO</t>
        </is>
      </c>
      <c r="D27" s="75">
        <f>'PAVIMENTAÇÃO'!$K$5</f>
        <v/>
      </c>
      <c r="E27" s="48">
        <f>SUM(H27:CA27)</f>
        <v/>
      </c>
      <c r="F27" s="48">
        <f>IF(D27="","",D27-E27)</f>
        <v/>
      </c>
      <c r="H27" s="81">
        <f>'PAVIMENTAÇÃO'!E5</f>
        <v/>
      </c>
      <c r="I27" s="81">
        <f>'PAVIMENTAÇÃO'!E6</f>
        <v/>
      </c>
      <c r="J27" s="81">
        <f>'PAVIMENTAÇÃO'!E7</f>
        <v/>
      </c>
      <c r="K27" s="81">
        <f>'PAVIMENTAÇÃO'!E8</f>
        <v/>
      </c>
      <c r="L27" s="81">
        <f>'PAVIMENTAÇÃO'!E9</f>
        <v/>
      </c>
      <c r="M27" s="81">
        <f>'PAVIMENTAÇÃO'!E10</f>
        <v/>
      </c>
      <c r="N27" s="81">
        <f>'PAVIMENTAÇÃO'!E11</f>
        <v/>
      </c>
      <c r="O27" s="81">
        <f>'PAVIMENTAÇÃO'!E12</f>
        <v/>
      </c>
      <c r="P27" s="81">
        <f>'PAVIMENTAÇÃO'!E13</f>
        <v/>
      </c>
      <c r="Q27" s="81">
        <f>'PAVIMENTAÇÃO'!E14</f>
        <v/>
      </c>
      <c r="R27" s="81">
        <f>'PAVIMENTAÇÃO'!E15</f>
        <v/>
      </c>
      <c r="S27" s="81">
        <f>'PAVIMENTAÇÃO'!E16</f>
        <v/>
      </c>
      <c r="T27" s="81">
        <f>'PAVIMENTAÇÃO'!E17</f>
        <v/>
      </c>
      <c r="U27" s="81">
        <f>'PAVIMENTAÇÃO'!E18</f>
        <v/>
      </c>
      <c r="V27" s="81">
        <f>'PAVIMENTAÇÃO'!E19</f>
        <v/>
      </c>
      <c r="W27" s="81">
        <f>'PAVIMENTAÇÃO'!E20</f>
        <v/>
      </c>
      <c r="X27" s="81">
        <f>'PAVIMENTAÇÃO'!E21</f>
        <v/>
      </c>
      <c r="Y27" s="81">
        <f>'PAVIMENTAÇÃO'!E22</f>
        <v/>
      </c>
      <c r="Z27" s="81">
        <f>'PAVIMENTAÇÃO'!E23</f>
        <v/>
      </c>
      <c r="AA27" s="81">
        <f>'PAVIMENTAÇÃO'!E24</f>
        <v/>
      </c>
      <c r="AB27" s="81">
        <f>'PAVIMENTAÇÃO'!E25</f>
        <v/>
      </c>
      <c r="AC27" s="81">
        <f>'PAVIMENTAÇÃO'!E26</f>
        <v/>
      </c>
      <c r="AD27" s="81">
        <f>'PAVIMENTAÇÃO'!E27</f>
        <v/>
      </c>
      <c r="AE27" s="81">
        <f>'PAVIMENTAÇÃO'!E28</f>
        <v/>
      </c>
      <c r="AF27" s="81">
        <f>'PAVIMENTAÇÃO'!E29</f>
        <v/>
      </c>
      <c r="AG27" s="81">
        <f>'PAVIMENTAÇÃO'!E30</f>
        <v/>
      </c>
      <c r="AH27" s="81">
        <f>'PAVIMENTAÇÃO'!E31</f>
        <v/>
      </c>
      <c r="AI27" s="81">
        <f>'PAVIMENTAÇÃO'!E32</f>
        <v/>
      </c>
      <c r="AJ27" s="81">
        <f>'PAVIMENTAÇÃO'!E33</f>
        <v/>
      </c>
      <c r="AK27" s="81">
        <f>'PAVIMENTAÇÃO'!E34</f>
        <v/>
      </c>
      <c r="AL27" s="81">
        <f>'PAVIMENTAÇÃO'!E35</f>
        <v/>
      </c>
      <c r="AM27" s="81">
        <f>'PAVIMENTAÇÃO'!E36</f>
        <v/>
      </c>
      <c r="AN27" s="81">
        <f>'PAVIMENTAÇÃO'!E37</f>
        <v/>
      </c>
      <c r="AO27" s="81">
        <f>'PAVIMENTAÇÃO'!E38</f>
        <v/>
      </c>
      <c r="AP27" s="81">
        <f>'PAVIMENTAÇÃO'!E39</f>
        <v/>
      </c>
      <c r="AQ27" s="81">
        <f>'PAVIMENTAÇÃO'!E40</f>
        <v/>
      </c>
      <c r="AR27" s="81">
        <f>'PAVIMENTAÇÃO'!E41</f>
        <v/>
      </c>
      <c r="AS27" s="81">
        <f>'PAVIMENTAÇÃO'!E42</f>
        <v/>
      </c>
      <c r="AT27" s="81">
        <f>'PAVIMENTAÇÃO'!E43</f>
        <v/>
      </c>
      <c r="AU27" s="81">
        <f>'PAVIMENTAÇÃO'!E44</f>
        <v/>
      </c>
      <c r="AV27" s="81">
        <f>'PAVIMENTAÇÃO'!E45</f>
        <v/>
      </c>
      <c r="AW27" s="81">
        <f>'PAVIMENTAÇÃO'!E46</f>
        <v/>
      </c>
      <c r="AX27" s="81">
        <f>'PAVIMENTAÇÃO'!E47</f>
        <v/>
      </c>
      <c r="AY27" s="81">
        <f>'PAVIMENTAÇÃO'!E48</f>
        <v/>
      </c>
      <c r="AZ27" s="81">
        <f>'PAVIMENTAÇÃO'!E49</f>
        <v/>
      </c>
      <c r="BA27" s="81">
        <f>'PAVIMENTAÇÃO'!E50</f>
        <v/>
      </c>
      <c r="BB27" s="81">
        <f>'PAVIMENTAÇÃO'!E51</f>
        <v/>
      </c>
      <c r="BC27" s="81">
        <f>'PAVIMENTAÇÃO'!E52</f>
        <v/>
      </c>
      <c r="BD27" s="81">
        <f>'PAVIMENTAÇÃO'!E53</f>
        <v/>
      </c>
      <c r="BE27" s="81">
        <f>'PAVIMENTAÇÃO'!E54</f>
        <v/>
      </c>
      <c r="BF27" s="81">
        <f>'PAVIMENTAÇÃO'!E55</f>
        <v/>
      </c>
      <c r="BG27" s="81">
        <f>'PAVIMENTAÇÃO'!E56</f>
        <v/>
      </c>
      <c r="BH27" s="81">
        <f>'PAVIMENTAÇÃO'!E57</f>
        <v/>
      </c>
      <c r="BI27" s="81">
        <f>'PAVIMENTAÇÃO'!E58</f>
        <v/>
      </c>
      <c r="BJ27" s="81">
        <f>'PAVIMENTAÇÃO'!E59</f>
        <v/>
      </c>
      <c r="BK27" s="81">
        <f>'PAVIMENTAÇÃO'!E60</f>
        <v/>
      </c>
      <c r="BL27" s="81">
        <f>'PAVIMENTAÇÃO'!E61</f>
        <v/>
      </c>
      <c r="BM27" s="81">
        <f>'PAVIMENTAÇÃO'!E62</f>
        <v/>
      </c>
      <c r="BN27" s="81">
        <f>'PAVIMENTAÇÃO'!E63</f>
        <v/>
      </c>
      <c r="BO27" s="81">
        <f>'PAVIMENTAÇÃO'!E64</f>
        <v/>
      </c>
      <c r="BP27" s="81">
        <f>'PAVIMENTAÇÃO'!E65</f>
        <v/>
      </c>
      <c r="BQ27" s="81">
        <f>'PAVIMENTAÇÃO'!E66</f>
        <v/>
      </c>
      <c r="BR27" s="81">
        <f>'PAVIMENTAÇÃO'!E67</f>
        <v/>
      </c>
      <c r="BS27" s="81">
        <f>'PAVIMENTAÇÃO'!E68</f>
        <v/>
      </c>
      <c r="BT27" s="81">
        <f>'PAVIMENTAÇÃO'!E69</f>
        <v/>
      </c>
      <c r="BU27" s="81">
        <f>'PAVIMENTAÇÃO'!E70</f>
        <v/>
      </c>
      <c r="BV27" s="81">
        <f>'PAVIMENTAÇÃO'!E71</f>
        <v/>
      </c>
      <c r="BW27" s="81">
        <f>'PAVIMENTAÇÃO'!E72</f>
        <v/>
      </c>
      <c r="BX27" s="81">
        <f>'PAVIMENTAÇÃO'!E73</f>
        <v/>
      </c>
      <c r="BY27" s="81">
        <f>'PAVIMENTAÇÃO'!E74</f>
        <v/>
      </c>
      <c r="BZ27" s="81">
        <f>'PAVIMENTAÇÃO'!E75</f>
        <v/>
      </c>
      <c r="CA27" s="81">
        <f>'PAVIMENTAÇÃO'!E76</f>
        <v/>
      </c>
    </row>
    <row r="28">
      <c r="A28" s="58" t="inlineStr">
        <is>
          <t>G041.002</t>
        </is>
      </c>
      <c r="B28" s="58" t="inlineStr">
        <is>
          <t>1030-1070-390</t>
        </is>
      </c>
      <c r="C28" s="58" t="inlineStr">
        <is>
          <t>PINTURA</t>
        </is>
      </c>
      <c r="D28" s="75">
        <f>'PINTURA'!$K$5</f>
        <v/>
      </c>
      <c r="E28" s="48">
        <f>SUM(H28:CA28)</f>
        <v/>
      </c>
      <c r="F28" s="48">
        <f>IF(D28="","",D28-E28)</f>
        <v/>
      </c>
      <c r="H28" s="81">
        <f>'PINTURA'!E5</f>
        <v/>
      </c>
      <c r="I28" s="81">
        <f>'PINTURA'!E6</f>
        <v/>
      </c>
      <c r="J28" s="81">
        <f>'PINTURA'!E7</f>
        <v/>
      </c>
      <c r="K28" s="81">
        <f>'PINTURA'!E8</f>
        <v/>
      </c>
      <c r="L28" s="81">
        <f>'PINTURA'!E9</f>
        <v/>
      </c>
      <c r="M28" s="81">
        <f>'PINTURA'!E10</f>
        <v/>
      </c>
      <c r="N28" s="81">
        <f>'PINTURA'!E11</f>
        <v/>
      </c>
      <c r="O28" s="81">
        <f>'PINTURA'!E12</f>
        <v/>
      </c>
      <c r="P28" s="81">
        <f>'PINTURA'!E13</f>
        <v/>
      </c>
      <c r="Q28" s="81">
        <f>'PINTURA'!E14</f>
        <v/>
      </c>
      <c r="R28" s="81">
        <f>'PINTURA'!E15</f>
        <v/>
      </c>
      <c r="S28" s="81">
        <f>'PINTURA'!E16</f>
        <v/>
      </c>
      <c r="T28" s="81">
        <f>'PINTURA'!E17</f>
        <v/>
      </c>
      <c r="U28" s="81">
        <f>'PINTURA'!E18</f>
        <v/>
      </c>
      <c r="V28" s="81">
        <f>'PINTURA'!E19</f>
        <v/>
      </c>
      <c r="W28" s="81">
        <f>'PINTURA'!E20</f>
        <v/>
      </c>
      <c r="X28" s="81">
        <f>'PINTURA'!E21</f>
        <v/>
      </c>
      <c r="Y28" s="81">
        <f>'PINTURA'!E22</f>
        <v/>
      </c>
      <c r="Z28" s="81">
        <f>'PINTURA'!E23</f>
        <v/>
      </c>
      <c r="AA28" s="81">
        <f>'PINTURA'!E24</f>
        <v/>
      </c>
      <c r="AB28" s="81">
        <f>'PINTURA'!E25</f>
        <v/>
      </c>
      <c r="AC28" s="81">
        <f>'PINTURA'!E26</f>
        <v/>
      </c>
      <c r="AD28" s="81">
        <f>'PINTURA'!E27</f>
        <v/>
      </c>
      <c r="AE28" s="81">
        <f>'PINTURA'!E28</f>
        <v/>
      </c>
      <c r="AF28" s="81">
        <f>'PINTURA'!E29</f>
        <v/>
      </c>
      <c r="AG28" s="81">
        <f>'PINTURA'!E30</f>
        <v/>
      </c>
      <c r="AH28" s="81">
        <f>'PINTURA'!E31</f>
        <v/>
      </c>
      <c r="AI28" s="81">
        <f>'PINTURA'!E32</f>
        <v/>
      </c>
      <c r="AJ28" s="81">
        <f>'PINTURA'!E33</f>
        <v/>
      </c>
      <c r="AK28" s="81">
        <f>'PINTURA'!E34</f>
        <v/>
      </c>
      <c r="AL28" s="81">
        <f>'PINTURA'!E35</f>
        <v/>
      </c>
      <c r="AM28" s="81">
        <f>'PINTURA'!E36</f>
        <v/>
      </c>
      <c r="AN28" s="81">
        <f>'PINTURA'!E37</f>
        <v/>
      </c>
      <c r="AO28" s="81">
        <f>'PINTURA'!E38</f>
        <v/>
      </c>
      <c r="AP28" s="81">
        <f>'PINTURA'!E39</f>
        <v/>
      </c>
      <c r="AQ28" s="81">
        <f>'PINTURA'!E40</f>
        <v/>
      </c>
      <c r="AR28" s="81">
        <f>'PINTURA'!E41</f>
        <v/>
      </c>
      <c r="AS28" s="81">
        <f>'PINTURA'!E42</f>
        <v/>
      </c>
      <c r="AT28" s="81">
        <f>'PINTURA'!E43</f>
        <v/>
      </c>
      <c r="AU28" s="81">
        <f>'PINTURA'!E44</f>
        <v/>
      </c>
      <c r="AV28" s="81">
        <f>'PINTURA'!E45</f>
        <v/>
      </c>
      <c r="AW28" s="81">
        <f>'PINTURA'!E46</f>
        <v/>
      </c>
      <c r="AX28" s="81">
        <f>'PINTURA'!E47</f>
        <v/>
      </c>
      <c r="AY28" s="81">
        <f>'PINTURA'!E48</f>
        <v/>
      </c>
      <c r="AZ28" s="81">
        <f>'PINTURA'!E49</f>
        <v/>
      </c>
      <c r="BA28" s="81">
        <f>'PINTURA'!E50</f>
        <v/>
      </c>
      <c r="BB28" s="81">
        <f>'PINTURA'!E51</f>
        <v/>
      </c>
      <c r="BC28" s="81">
        <f>'PINTURA'!E52</f>
        <v/>
      </c>
      <c r="BD28" s="81">
        <f>'PINTURA'!E53</f>
        <v/>
      </c>
      <c r="BE28" s="81">
        <f>'PINTURA'!E54</f>
        <v/>
      </c>
      <c r="BF28" s="81">
        <f>'PINTURA'!E55</f>
        <v/>
      </c>
      <c r="BG28" s="81">
        <f>'PINTURA'!E56</f>
        <v/>
      </c>
      <c r="BH28" s="81">
        <f>'PINTURA'!E57</f>
        <v/>
      </c>
      <c r="BI28" s="81">
        <f>'PINTURA'!E58</f>
        <v/>
      </c>
      <c r="BJ28" s="81">
        <f>'PINTURA'!E59</f>
        <v/>
      </c>
      <c r="BK28" s="81">
        <f>'PINTURA'!E60</f>
        <v/>
      </c>
      <c r="BL28" s="81">
        <f>'PINTURA'!E61</f>
        <v/>
      </c>
      <c r="BM28" s="81">
        <f>'PINTURA'!E62</f>
        <v/>
      </c>
      <c r="BN28" s="81">
        <f>'PINTURA'!E63</f>
        <v/>
      </c>
      <c r="BO28" s="81">
        <f>'PINTURA'!E64</f>
        <v/>
      </c>
      <c r="BP28" s="81">
        <f>'PINTURA'!E65</f>
        <v/>
      </c>
      <c r="BQ28" s="81">
        <f>'PINTURA'!E66</f>
        <v/>
      </c>
      <c r="BR28" s="81">
        <f>'PINTURA'!E67</f>
        <v/>
      </c>
      <c r="BS28" s="81">
        <f>'PINTURA'!E68</f>
        <v/>
      </c>
      <c r="BT28" s="81">
        <f>'PINTURA'!E69</f>
        <v/>
      </c>
      <c r="BU28" s="81">
        <f>'PINTURA'!E70</f>
        <v/>
      </c>
      <c r="BV28" s="81">
        <f>'PINTURA'!E71</f>
        <v/>
      </c>
      <c r="BW28" s="81">
        <f>'PINTURA'!E72</f>
        <v/>
      </c>
      <c r="BX28" s="81">
        <f>'PINTURA'!E73</f>
        <v/>
      </c>
      <c r="BY28" s="81">
        <f>'PINTURA'!E74</f>
        <v/>
      </c>
      <c r="BZ28" s="81">
        <f>'PINTURA'!E75</f>
        <v/>
      </c>
      <c r="CA28" s="81">
        <f>'PINTURA'!E76</f>
        <v/>
      </c>
    </row>
    <row r="29">
      <c r="A29" s="58" t="inlineStr">
        <is>
          <t>G041.002</t>
        </is>
      </c>
      <c r="B29" s="58" t="inlineStr">
        <is>
          <t>1030-1070-100</t>
        </is>
      </c>
      <c r="C29" s="58" t="inlineStr">
        <is>
          <t>PROJETOS</t>
        </is>
      </c>
      <c r="D29" s="75">
        <f>'PROJETO'!$K$5</f>
        <v/>
      </c>
      <c r="E29" s="48">
        <f>SUM(H29:CA29)</f>
        <v/>
      </c>
      <c r="F29" s="48">
        <f>IF(D29="","",D29-E29)</f>
        <v/>
      </c>
      <c r="H29" s="81">
        <f>'PROJETO'!E5</f>
        <v/>
      </c>
      <c r="I29" s="81">
        <f>'PROJETO'!E6</f>
        <v/>
      </c>
      <c r="J29" s="81">
        <f>'PROJETO'!E7</f>
        <v/>
      </c>
      <c r="K29" s="81">
        <f>'PROJETO'!E8</f>
        <v/>
      </c>
      <c r="L29" s="81">
        <f>'PROJETO'!E9</f>
        <v/>
      </c>
      <c r="M29" s="81">
        <f>'PROJETO'!E10</f>
        <v/>
      </c>
      <c r="N29" s="81">
        <f>'PROJETO'!E11</f>
        <v/>
      </c>
      <c r="O29" s="81">
        <f>'PROJETO'!E12</f>
        <v/>
      </c>
      <c r="P29" s="81">
        <f>'PROJETO'!E13</f>
        <v/>
      </c>
      <c r="Q29" s="81">
        <f>'PROJETO'!E14</f>
        <v/>
      </c>
      <c r="R29" s="81">
        <f>'PROJETO'!E15</f>
        <v/>
      </c>
      <c r="S29" s="81">
        <f>'PROJETO'!E16</f>
        <v/>
      </c>
      <c r="T29" s="81">
        <f>'PROJETO'!E17</f>
        <v/>
      </c>
      <c r="U29" s="81">
        <f>'PROJETO'!E18</f>
        <v/>
      </c>
      <c r="V29" s="81">
        <f>'PROJETO'!E19</f>
        <v/>
      </c>
      <c r="W29" s="81">
        <f>'PROJETO'!E20</f>
        <v/>
      </c>
      <c r="X29" s="81">
        <f>'PROJETO'!E21</f>
        <v/>
      </c>
      <c r="Y29" s="81">
        <f>'PROJETO'!E22</f>
        <v/>
      </c>
      <c r="Z29" s="81">
        <f>'PROJETO'!E23</f>
        <v/>
      </c>
      <c r="AA29" s="81">
        <f>'PROJETO'!E24</f>
        <v/>
      </c>
      <c r="AB29" s="81">
        <f>'PROJETO'!E25</f>
        <v/>
      </c>
      <c r="AC29" s="81">
        <f>'PROJETO'!E26</f>
        <v/>
      </c>
      <c r="AD29" s="81">
        <f>'PROJETO'!E27</f>
        <v/>
      </c>
      <c r="AE29" s="81">
        <f>'PROJETO'!E28</f>
        <v/>
      </c>
      <c r="AF29" s="81">
        <f>'PROJETO'!E29</f>
        <v/>
      </c>
      <c r="AG29" s="81">
        <f>'PROJETO'!E30</f>
        <v/>
      </c>
      <c r="AH29" s="81">
        <f>'PROJETO'!E31</f>
        <v/>
      </c>
      <c r="AI29" s="81">
        <f>'PROJETO'!E32</f>
        <v/>
      </c>
      <c r="AJ29" s="81">
        <f>'PROJETO'!E33</f>
        <v/>
      </c>
      <c r="AK29" s="81">
        <f>'PROJETO'!E34</f>
        <v/>
      </c>
      <c r="AL29" s="81">
        <f>'PROJETO'!E35</f>
        <v/>
      </c>
      <c r="AM29" s="81">
        <f>'PROJETO'!E36</f>
        <v/>
      </c>
      <c r="AN29" s="81">
        <f>'PROJETO'!E37</f>
        <v/>
      </c>
      <c r="AO29" s="81">
        <f>'PROJETO'!E38</f>
        <v/>
      </c>
      <c r="AP29" s="81">
        <f>'PROJETO'!E39</f>
        <v/>
      </c>
      <c r="AQ29" s="81">
        <f>'PROJETO'!E40</f>
        <v/>
      </c>
      <c r="AR29" s="81">
        <f>'PROJETO'!E41</f>
        <v/>
      </c>
      <c r="AS29" s="81">
        <f>'PROJETO'!E42</f>
        <v/>
      </c>
      <c r="AT29" s="81">
        <f>'PROJETO'!E43</f>
        <v/>
      </c>
      <c r="AU29" s="81">
        <f>'PROJETO'!E44</f>
        <v/>
      </c>
      <c r="AV29" s="81">
        <f>'PROJETO'!E45</f>
        <v/>
      </c>
      <c r="AW29" s="81">
        <f>'PROJETO'!E46</f>
        <v/>
      </c>
      <c r="AX29" s="81">
        <f>'PROJETO'!E47</f>
        <v/>
      </c>
      <c r="AY29" s="81">
        <f>'PROJETO'!E48</f>
        <v/>
      </c>
      <c r="AZ29" s="81">
        <f>'PROJETO'!E49</f>
        <v/>
      </c>
      <c r="BA29" s="81">
        <f>'PROJETO'!E50</f>
        <v/>
      </c>
      <c r="BB29" s="81">
        <f>'PROJETO'!E51</f>
        <v/>
      </c>
      <c r="BC29" s="81">
        <f>'PROJETO'!E52</f>
        <v/>
      </c>
      <c r="BD29" s="81">
        <f>'PROJETO'!E53</f>
        <v/>
      </c>
      <c r="BE29" s="81">
        <f>'PROJETO'!E54</f>
        <v/>
      </c>
      <c r="BF29" s="81">
        <f>'PROJETO'!E55</f>
        <v/>
      </c>
      <c r="BG29" s="81">
        <f>'PROJETO'!E56</f>
        <v/>
      </c>
      <c r="BH29" s="81">
        <f>'PROJETO'!E57</f>
        <v/>
      </c>
      <c r="BI29" s="81">
        <f>'PROJETO'!E58</f>
        <v/>
      </c>
      <c r="BJ29" s="81">
        <f>'PROJETO'!E59</f>
        <v/>
      </c>
      <c r="BK29" s="81">
        <f>'PROJETO'!E60</f>
        <v/>
      </c>
      <c r="BL29" s="81">
        <f>'PROJETO'!E61</f>
        <v/>
      </c>
      <c r="BM29" s="81">
        <f>'PROJETO'!E62</f>
        <v/>
      </c>
      <c r="BN29" s="81">
        <f>'PROJETO'!E63</f>
        <v/>
      </c>
      <c r="BO29" s="81">
        <f>'PROJETO'!E64</f>
        <v/>
      </c>
      <c r="BP29" s="81">
        <f>'PROJETO'!E65</f>
        <v/>
      </c>
      <c r="BQ29" s="81">
        <f>'PROJETO'!E66</f>
        <v/>
      </c>
      <c r="BR29" s="81">
        <f>'PROJETO'!E67</f>
        <v/>
      </c>
      <c r="BS29" s="81">
        <f>'PROJETO'!E68</f>
        <v/>
      </c>
      <c r="BT29" s="81">
        <f>'PROJETO'!E69</f>
        <v/>
      </c>
      <c r="BU29" s="81">
        <f>'PROJETO'!E70</f>
        <v/>
      </c>
      <c r="BV29" s="81">
        <f>'PROJETO'!E71</f>
        <v/>
      </c>
      <c r="BW29" s="81">
        <f>'PROJETO'!E72</f>
        <v/>
      </c>
      <c r="BX29" s="81">
        <f>'PROJETO'!E73</f>
        <v/>
      </c>
      <c r="BY29" s="81">
        <f>'PROJETO'!E74</f>
        <v/>
      </c>
      <c r="BZ29" s="81">
        <f>'PROJETO'!E75</f>
        <v/>
      </c>
      <c r="CA29" s="81">
        <f>'PROJETO'!E76</f>
        <v/>
      </c>
    </row>
    <row r="30">
      <c r="A30" s="58" t="inlineStr">
        <is>
          <t>G041.002</t>
        </is>
      </c>
      <c r="B30" s="58" t="inlineStr">
        <is>
          <t>1030-1070-570</t>
        </is>
      </c>
      <c r="C30" s="58" t="inlineStr">
        <is>
          <t>REEMBOLSO MATERIAIS E SERVIÇOS</t>
        </is>
      </c>
      <c r="E30" s="48">
        <f>SUM(H30:CA30)</f>
        <v/>
      </c>
      <c r="F30" s="48">
        <f>IF(D30="","",D30-E30)</f>
        <v/>
      </c>
    </row>
    <row r="31">
      <c r="A31" s="58" t="inlineStr">
        <is>
          <t>G041.002</t>
        </is>
      </c>
      <c r="B31" s="58" t="inlineStr">
        <is>
          <t>1030-1070-360</t>
        </is>
      </c>
      <c r="C31" s="58" t="inlineStr">
        <is>
          <t>REVESTIMENTO DIVERSOS - FACHADA</t>
        </is>
      </c>
      <c r="D31" s="75">
        <f>'REV. FACHADA'!$K$5</f>
        <v/>
      </c>
      <c r="E31" s="48">
        <f>SUM(H31:CA31)</f>
        <v/>
      </c>
      <c r="F31" s="48">
        <f>IF(D31="","",D31-E31)</f>
        <v/>
      </c>
      <c r="H31" s="81">
        <f>'REV. FACHADA'!E5</f>
        <v/>
      </c>
      <c r="I31" s="81">
        <f>'REV. FACHADA'!E6</f>
        <v/>
      </c>
      <c r="J31" s="81">
        <f>'REV. FACHADA'!E7</f>
        <v/>
      </c>
      <c r="K31" s="81">
        <f>'REV. FACHADA'!E8</f>
        <v/>
      </c>
      <c r="L31" s="81">
        <f>'REV. FACHADA'!E9</f>
        <v/>
      </c>
      <c r="M31" s="81">
        <f>'REV. FACHADA'!E10</f>
        <v/>
      </c>
      <c r="N31" s="81">
        <f>'REV. FACHADA'!E11</f>
        <v/>
      </c>
      <c r="O31" s="81">
        <f>'REV. FACHADA'!E12</f>
        <v/>
      </c>
      <c r="P31" s="81">
        <f>'REV. FACHADA'!E13</f>
        <v/>
      </c>
      <c r="Q31" s="81">
        <f>'REV. FACHADA'!E14</f>
        <v/>
      </c>
      <c r="R31" s="81">
        <f>'REV. FACHADA'!E15</f>
        <v/>
      </c>
      <c r="S31" s="81">
        <f>'REV. FACHADA'!E16</f>
        <v/>
      </c>
      <c r="T31" s="81">
        <f>'REV. FACHADA'!E17</f>
        <v/>
      </c>
      <c r="U31" s="81">
        <f>'REV. FACHADA'!E18</f>
        <v/>
      </c>
      <c r="V31" s="81">
        <f>'REV. FACHADA'!E19</f>
        <v/>
      </c>
      <c r="W31" s="81">
        <f>'REV. FACHADA'!E20</f>
        <v/>
      </c>
      <c r="X31" s="81">
        <f>'REV. FACHADA'!E21</f>
        <v/>
      </c>
      <c r="Y31" s="81">
        <f>'REV. FACHADA'!E22</f>
        <v/>
      </c>
      <c r="Z31" s="81">
        <f>'REV. FACHADA'!E23</f>
        <v/>
      </c>
      <c r="AA31" s="81">
        <f>'REV. FACHADA'!E24</f>
        <v/>
      </c>
      <c r="AB31" s="81">
        <f>'REV. FACHADA'!E25</f>
        <v/>
      </c>
      <c r="AC31" s="81">
        <f>'REV. FACHADA'!E26</f>
        <v/>
      </c>
      <c r="AD31" s="81">
        <f>'REV. FACHADA'!E27</f>
        <v/>
      </c>
      <c r="AE31" s="81">
        <f>'REV. FACHADA'!E28</f>
        <v/>
      </c>
      <c r="AF31" s="81">
        <f>'REV. FACHADA'!E29</f>
        <v/>
      </c>
      <c r="AG31" s="81">
        <f>'REV. FACHADA'!E30</f>
        <v/>
      </c>
      <c r="AH31" s="81">
        <f>'REV. FACHADA'!E31</f>
        <v/>
      </c>
      <c r="AI31" s="81">
        <f>'REV. FACHADA'!E32</f>
        <v/>
      </c>
      <c r="AJ31" s="81">
        <f>'REV. FACHADA'!E33</f>
        <v/>
      </c>
      <c r="AK31" s="81">
        <f>'REV. FACHADA'!E34</f>
        <v/>
      </c>
      <c r="AL31" s="81">
        <f>'REV. FACHADA'!E35</f>
        <v/>
      </c>
      <c r="AM31" s="81">
        <f>'REV. FACHADA'!E36</f>
        <v/>
      </c>
      <c r="AN31" s="81">
        <f>'REV. FACHADA'!E37</f>
        <v/>
      </c>
      <c r="AO31" s="81">
        <f>'REV. FACHADA'!E38</f>
        <v/>
      </c>
      <c r="AP31" s="81">
        <f>'REV. FACHADA'!E39</f>
        <v/>
      </c>
      <c r="AQ31" s="81">
        <f>'REV. FACHADA'!E40</f>
        <v/>
      </c>
      <c r="AR31" s="81">
        <f>'REV. FACHADA'!E41</f>
        <v/>
      </c>
      <c r="AS31" s="81">
        <f>'REV. FACHADA'!E42</f>
        <v/>
      </c>
      <c r="AT31" s="81">
        <f>'REV. FACHADA'!E43</f>
        <v/>
      </c>
      <c r="AU31" s="81">
        <f>'REV. FACHADA'!E44</f>
        <v/>
      </c>
      <c r="AV31" s="81">
        <f>'REV. FACHADA'!E45</f>
        <v/>
      </c>
      <c r="AW31" s="81">
        <f>'REV. FACHADA'!E46</f>
        <v/>
      </c>
      <c r="AX31" s="81">
        <f>'REV. FACHADA'!E47</f>
        <v/>
      </c>
      <c r="AY31" s="81">
        <f>'REV. FACHADA'!E48</f>
        <v/>
      </c>
      <c r="AZ31" s="81">
        <f>'REV. FACHADA'!E49</f>
        <v/>
      </c>
      <c r="BA31" s="81">
        <f>'REV. FACHADA'!E50</f>
        <v/>
      </c>
      <c r="BB31" s="81">
        <f>'REV. FACHADA'!E51</f>
        <v/>
      </c>
      <c r="BC31" s="81">
        <f>'REV. FACHADA'!E52</f>
        <v/>
      </c>
      <c r="BD31" s="81">
        <f>'REV. FACHADA'!E53</f>
        <v/>
      </c>
      <c r="BE31" s="81">
        <f>'REV. FACHADA'!E54</f>
        <v/>
      </c>
      <c r="BF31" s="81">
        <f>'REV. FACHADA'!E55</f>
        <v/>
      </c>
      <c r="BG31" s="81">
        <f>'REV. FACHADA'!E56</f>
        <v/>
      </c>
      <c r="BH31" s="81">
        <f>'REV. FACHADA'!E57</f>
        <v/>
      </c>
      <c r="BI31" s="81">
        <f>'REV. FACHADA'!E58</f>
        <v/>
      </c>
      <c r="BJ31" s="81">
        <f>'REV. FACHADA'!E59</f>
        <v/>
      </c>
      <c r="BK31" s="81">
        <f>'REV. FACHADA'!E60</f>
        <v/>
      </c>
      <c r="BL31" s="81">
        <f>'REV. FACHADA'!E61</f>
        <v/>
      </c>
      <c r="BM31" s="81">
        <f>'REV. FACHADA'!E62</f>
        <v/>
      </c>
      <c r="BN31" s="81">
        <f>'REV. FACHADA'!E63</f>
        <v/>
      </c>
      <c r="BO31" s="81">
        <f>'REV. FACHADA'!E64</f>
        <v/>
      </c>
      <c r="BP31" s="81">
        <f>'REV. FACHADA'!E65</f>
        <v/>
      </c>
      <c r="BQ31" s="81">
        <f>'REV. FACHADA'!E66</f>
        <v/>
      </c>
      <c r="BR31" s="81">
        <f>'REV. FACHADA'!E67</f>
        <v/>
      </c>
      <c r="BS31" s="81">
        <f>'REV. FACHADA'!E68</f>
        <v/>
      </c>
      <c r="BT31" s="81">
        <f>'REV. FACHADA'!E69</f>
        <v/>
      </c>
      <c r="BU31" s="81">
        <f>'REV. FACHADA'!E70</f>
        <v/>
      </c>
      <c r="BV31" s="81">
        <f>'REV. FACHADA'!E71</f>
        <v/>
      </c>
      <c r="BW31" s="81">
        <f>'REV. FACHADA'!E72</f>
        <v/>
      </c>
      <c r="BX31" s="81">
        <f>'REV. FACHADA'!E73</f>
        <v/>
      </c>
      <c r="BY31" s="81">
        <f>'REV. FACHADA'!E74</f>
        <v/>
      </c>
      <c r="BZ31" s="81">
        <f>'REV. FACHADA'!E75</f>
        <v/>
      </c>
      <c r="CA31" s="81">
        <f>'REV. FACHADA'!E76</f>
        <v/>
      </c>
    </row>
    <row r="32">
      <c r="A32" s="58" t="inlineStr">
        <is>
          <t>G041.002</t>
        </is>
      </c>
      <c r="B32" s="58" t="inlineStr">
        <is>
          <t>1030-1070-490</t>
        </is>
      </c>
      <c r="C32" s="58" t="inlineStr">
        <is>
          <t>REVESTIMENTOS DE ACABAMENTO</t>
        </is>
      </c>
      <c r="D32" s="75">
        <f>'REV. ACAB'!$K$5</f>
        <v/>
      </c>
      <c r="E32" s="48">
        <f>SUM(H32:CA32)</f>
        <v/>
      </c>
      <c r="F32" s="48">
        <f>IF(D32="","",D32-E32)</f>
        <v/>
      </c>
      <c r="H32" s="81">
        <f>'REV. ACAB'!E5</f>
        <v/>
      </c>
      <c r="I32" s="81">
        <f>'REV. ACAB'!E6</f>
        <v/>
      </c>
      <c r="J32" s="81">
        <f>'REV. ACAB'!E7</f>
        <v/>
      </c>
      <c r="K32" s="81">
        <f>'REV. ACAB'!E8</f>
        <v/>
      </c>
      <c r="L32" s="81">
        <f>'REV. ACAB'!E9</f>
        <v/>
      </c>
      <c r="M32" s="81">
        <f>'REV. ACAB'!E10</f>
        <v/>
      </c>
      <c r="N32" s="81">
        <f>'REV. ACAB'!E11</f>
        <v/>
      </c>
      <c r="O32" s="81">
        <f>'REV. ACAB'!E12</f>
        <v/>
      </c>
      <c r="P32" s="81">
        <f>'REV. ACAB'!E13</f>
        <v/>
      </c>
      <c r="Q32" s="81">
        <f>'REV. ACAB'!E14</f>
        <v/>
      </c>
      <c r="R32" s="81">
        <f>'REV. ACAB'!E15</f>
        <v/>
      </c>
      <c r="S32" s="81">
        <f>'REV. ACAB'!E16</f>
        <v/>
      </c>
      <c r="T32" s="81">
        <f>'REV. ACAB'!E17</f>
        <v/>
      </c>
      <c r="U32" s="81">
        <f>'REV. ACAB'!E18</f>
        <v/>
      </c>
      <c r="V32" s="81">
        <f>'REV. ACAB'!E19</f>
        <v/>
      </c>
      <c r="W32" s="81">
        <f>'REV. ACAB'!E20</f>
        <v/>
      </c>
      <c r="X32" s="81">
        <f>'REV. ACAB'!E21</f>
        <v/>
      </c>
      <c r="Y32" s="81">
        <f>'REV. ACAB'!E22</f>
        <v/>
      </c>
      <c r="Z32" s="81">
        <f>'REV. ACAB'!E23</f>
        <v/>
      </c>
      <c r="AA32" s="81">
        <f>'REV. ACAB'!E24</f>
        <v/>
      </c>
      <c r="AB32" s="81">
        <f>'REV. ACAB'!E25</f>
        <v/>
      </c>
      <c r="AC32" s="81">
        <f>'REV. ACAB'!E26</f>
        <v/>
      </c>
      <c r="AD32" s="81">
        <f>'REV. ACAB'!E27</f>
        <v/>
      </c>
      <c r="AE32" s="81">
        <f>'REV. ACAB'!E28</f>
        <v/>
      </c>
      <c r="AF32" s="81">
        <f>'REV. ACAB'!E29</f>
        <v/>
      </c>
      <c r="AG32" s="81">
        <f>'REV. ACAB'!E30</f>
        <v/>
      </c>
      <c r="AH32" s="81">
        <f>'REV. ACAB'!E31</f>
        <v/>
      </c>
      <c r="AI32" s="81">
        <f>'REV. ACAB'!E32</f>
        <v/>
      </c>
      <c r="AJ32" s="81">
        <f>'REV. ACAB'!E33</f>
        <v/>
      </c>
      <c r="AK32" s="81">
        <f>'REV. ACAB'!E34</f>
        <v/>
      </c>
      <c r="AL32" s="81">
        <f>'REV. ACAB'!E35</f>
        <v/>
      </c>
      <c r="AM32" s="81">
        <f>'REV. ACAB'!E36</f>
        <v/>
      </c>
      <c r="AN32" s="81">
        <f>'REV. ACAB'!E37</f>
        <v/>
      </c>
      <c r="AO32" s="81">
        <f>'REV. ACAB'!E38</f>
        <v/>
      </c>
      <c r="AP32" s="81">
        <f>'REV. ACAB'!E39</f>
        <v/>
      </c>
      <c r="AQ32" s="81">
        <f>'REV. ACAB'!E40</f>
        <v/>
      </c>
      <c r="AR32" s="81">
        <f>'REV. ACAB'!E41</f>
        <v/>
      </c>
      <c r="AS32" s="81">
        <f>'REV. ACAB'!E42</f>
        <v/>
      </c>
      <c r="AT32" s="81">
        <f>'REV. ACAB'!E43</f>
        <v/>
      </c>
      <c r="AU32" s="81">
        <f>'REV. ACAB'!E44</f>
        <v/>
      </c>
      <c r="AV32" s="81">
        <f>'REV. ACAB'!E45</f>
        <v/>
      </c>
      <c r="AW32" s="81">
        <f>'REV. ACAB'!E46</f>
        <v/>
      </c>
      <c r="AX32" s="81">
        <f>'REV. ACAB'!E47</f>
        <v/>
      </c>
      <c r="AY32" s="81">
        <f>'REV. ACAB'!E48</f>
        <v/>
      </c>
      <c r="AZ32" s="81">
        <f>'REV. ACAB'!E49</f>
        <v/>
      </c>
      <c r="BA32" s="81">
        <f>'REV. ACAB'!E50</f>
        <v/>
      </c>
      <c r="BB32" s="81">
        <f>'REV. ACAB'!E51</f>
        <v/>
      </c>
      <c r="BC32" s="81">
        <f>'REV. ACAB'!E52</f>
        <v/>
      </c>
      <c r="BD32" s="81">
        <f>'REV. ACAB'!E53</f>
        <v/>
      </c>
      <c r="BE32" s="81">
        <f>'REV. ACAB'!E54</f>
        <v/>
      </c>
      <c r="BF32" s="81">
        <f>'REV. ACAB'!E55</f>
        <v/>
      </c>
      <c r="BG32" s="81">
        <f>'REV. ACAB'!E56</f>
        <v/>
      </c>
      <c r="BH32" s="81">
        <f>'REV. ACAB'!E57</f>
        <v/>
      </c>
      <c r="BI32" s="81">
        <f>'REV. ACAB'!E58</f>
        <v/>
      </c>
      <c r="BJ32" s="81">
        <f>'REV. ACAB'!E59</f>
        <v/>
      </c>
      <c r="BK32" s="81">
        <f>'REV. ACAB'!E60</f>
        <v/>
      </c>
      <c r="BL32" s="81">
        <f>'REV. ACAB'!E61</f>
        <v/>
      </c>
      <c r="BM32" s="81">
        <f>'REV. ACAB'!E62</f>
        <v/>
      </c>
      <c r="BN32" s="81">
        <f>'REV. ACAB'!E63</f>
        <v/>
      </c>
      <c r="BO32" s="81">
        <f>'REV. ACAB'!E64</f>
        <v/>
      </c>
      <c r="BP32" s="81">
        <f>'REV. ACAB'!E65</f>
        <v/>
      </c>
      <c r="BQ32" s="81">
        <f>'REV. ACAB'!E66</f>
        <v/>
      </c>
      <c r="BR32" s="81">
        <f>'REV. ACAB'!E67</f>
        <v/>
      </c>
      <c r="BS32" s="81">
        <f>'REV. ACAB'!E68</f>
        <v/>
      </c>
      <c r="BT32" s="81">
        <f>'REV. ACAB'!E69</f>
        <v/>
      </c>
      <c r="BU32" s="81">
        <f>'REV. ACAB'!E70</f>
        <v/>
      </c>
      <c r="BV32" s="81">
        <f>'REV. ACAB'!E71</f>
        <v/>
      </c>
      <c r="BW32" s="81">
        <f>'REV. ACAB'!E72</f>
        <v/>
      </c>
      <c r="BX32" s="81">
        <f>'REV. ACAB'!E73</f>
        <v/>
      </c>
      <c r="BY32" s="81">
        <f>'REV. ACAB'!E74</f>
        <v/>
      </c>
      <c r="BZ32" s="81">
        <f>'REV. ACAB'!E75</f>
        <v/>
      </c>
      <c r="CA32" s="81">
        <f>'REV. ACAB'!E76</f>
        <v/>
      </c>
    </row>
    <row r="33">
      <c r="A33" s="58" t="inlineStr">
        <is>
          <t>G041.002</t>
        </is>
      </c>
      <c r="B33" s="58" t="inlineStr">
        <is>
          <t>1030-1070-320</t>
        </is>
      </c>
      <c r="C33" s="58" t="inlineStr">
        <is>
          <t>REVESTIMENTOS DE MASSA EM PISOS</t>
        </is>
      </c>
      <c r="D33" s="75">
        <f>'REV. PISOS'!$K$5</f>
        <v/>
      </c>
      <c r="E33" s="48">
        <f>SUM(H33:CA33)</f>
        <v/>
      </c>
      <c r="F33" s="48">
        <f>IF(D33="","",D33-E33)</f>
        <v/>
      </c>
      <c r="H33" s="81">
        <f>'REV. PISOS'!E5</f>
        <v/>
      </c>
      <c r="I33" s="81">
        <f>'REV. PISOS'!E6</f>
        <v/>
      </c>
      <c r="J33" s="81">
        <f>'REV. PISOS'!E7</f>
        <v/>
      </c>
      <c r="K33" s="81">
        <f>'REV. PISOS'!E8</f>
        <v/>
      </c>
      <c r="L33" s="81">
        <f>'REV. PISOS'!E9</f>
        <v/>
      </c>
      <c r="M33" s="81">
        <f>'REV. PISOS'!E10</f>
        <v/>
      </c>
      <c r="N33" s="81">
        <f>'REV. PISOS'!E11</f>
        <v/>
      </c>
      <c r="O33" s="81">
        <f>'REV. PISOS'!E12</f>
        <v/>
      </c>
      <c r="P33" s="81">
        <f>'REV. PISOS'!E13</f>
        <v/>
      </c>
      <c r="Q33" s="81">
        <f>'REV. PISOS'!E14</f>
        <v/>
      </c>
      <c r="R33" s="81">
        <f>'REV. PISOS'!E15</f>
        <v/>
      </c>
      <c r="S33" s="81">
        <f>'REV. PISOS'!E16</f>
        <v/>
      </c>
      <c r="T33" s="81">
        <f>'REV. PISOS'!E17</f>
        <v/>
      </c>
      <c r="U33" s="81">
        <f>'REV. PISOS'!E18</f>
        <v/>
      </c>
      <c r="V33" s="81">
        <f>'REV. PISOS'!E19</f>
        <v/>
      </c>
      <c r="W33" s="81">
        <f>'REV. PISOS'!E20</f>
        <v/>
      </c>
      <c r="X33" s="81">
        <f>'REV. PISOS'!E21</f>
        <v/>
      </c>
      <c r="Y33" s="81">
        <f>'REV. PISOS'!E22</f>
        <v/>
      </c>
      <c r="Z33" s="81">
        <f>'REV. PISOS'!E23</f>
        <v/>
      </c>
      <c r="AA33" s="81">
        <f>'REV. PISOS'!E24</f>
        <v/>
      </c>
      <c r="AB33" s="81">
        <f>'REV. PISOS'!E25</f>
        <v/>
      </c>
      <c r="AC33" s="81">
        <f>'REV. PISOS'!E26</f>
        <v/>
      </c>
      <c r="AD33" s="81">
        <f>'REV. PISOS'!E27</f>
        <v/>
      </c>
      <c r="AE33" s="81">
        <f>'REV. PISOS'!E28</f>
        <v/>
      </c>
      <c r="AF33" s="81">
        <f>'REV. PISOS'!E29</f>
        <v/>
      </c>
      <c r="AG33" s="81">
        <f>'REV. PISOS'!E30</f>
        <v/>
      </c>
      <c r="AH33" s="81">
        <f>'REV. PISOS'!E31</f>
        <v/>
      </c>
      <c r="AI33" s="81">
        <f>'REV. PISOS'!E32</f>
        <v/>
      </c>
      <c r="AJ33" s="81">
        <f>'REV. PISOS'!E33</f>
        <v/>
      </c>
      <c r="AK33" s="81">
        <f>'REV. PISOS'!E34</f>
        <v/>
      </c>
      <c r="AL33" s="81">
        <f>'REV. PISOS'!E35</f>
        <v/>
      </c>
      <c r="AM33" s="81">
        <f>'REV. PISOS'!E36</f>
        <v/>
      </c>
      <c r="AN33" s="81">
        <f>'REV. PISOS'!E37</f>
        <v/>
      </c>
      <c r="AO33" s="81">
        <f>'REV. PISOS'!E38</f>
        <v/>
      </c>
      <c r="AP33" s="81">
        <f>'REV. PISOS'!E39</f>
        <v/>
      </c>
      <c r="AQ33" s="81">
        <f>'REV. PISOS'!E40</f>
        <v/>
      </c>
      <c r="AR33" s="81">
        <f>'REV. PISOS'!E41</f>
        <v/>
      </c>
      <c r="AS33" s="81">
        <f>'REV. PISOS'!E42</f>
        <v/>
      </c>
      <c r="AT33" s="81">
        <f>'REV. PISOS'!E43</f>
        <v/>
      </c>
      <c r="AU33" s="81">
        <f>'REV. PISOS'!E44</f>
        <v/>
      </c>
      <c r="AV33" s="81">
        <f>'REV. PISOS'!E45</f>
        <v/>
      </c>
      <c r="AW33" s="81">
        <f>'REV. PISOS'!E46</f>
        <v/>
      </c>
      <c r="AX33" s="81">
        <f>'REV. PISOS'!E47</f>
        <v/>
      </c>
      <c r="AY33" s="81">
        <f>'REV. PISOS'!E48</f>
        <v/>
      </c>
      <c r="AZ33" s="81">
        <f>'REV. PISOS'!E49</f>
        <v/>
      </c>
      <c r="BA33" s="81">
        <f>'REV. PISOS'!E50</f>
        <v/>
      </c>
      <c r="BB33" s="81">
        <f>'REV. PISOS'!E51</f>
        <v/>
      </c>
      <c r="BC33" s="81">
        <f>'REV. PISOS'!E52</f>
        <v/>
      </c>
      <c r="BD33" s="81">
        <f>'REV. PISOS'!E53</f>
        <v/>
      </c>
      <c r="BE33" s="81">
        <f>'REV. PISOS'!E54</f>
        <v/>
      </c>
      <c r="BF33" s="81">
        <f>'REV. PISOS'!E55</f>
        <v/>
      </c>
      <c r="BG33" s="81">
        <f>'REV. PISOS'!E56</f>
        <v/>
      </c>
      <c r="BH33" s="81">
        <f>'REV. PISOS'!E57</f>
        <v/>
      </c>
      <c r="BI33" s="81">
        <f>'REV. PISOS'!E58</f>
        <v/>
      </c>
      <c r="BJ33" s="81">
        <f>'REV. PISOS'!E59</f>
        <v/>
      </c>
      <c r="BK33" s="81">
        <f>'REV. PISOS'!E60</f>
        <v/>
      </c>
      <c r="BL33" s="81">
        <f>'REV. PISOS'!E61</f>
        <v/>
      </c>
      <c r="BM33" s="81">
        <f>'REV. PISOS'!E62</f>
        <v/>
      </c>
      <c r="BN33" s="81">
        <f>'REV. PISOS'!E63</f>
        <v/>
      </c>
      <c r="BO33" s="81">
        <f>'REV. PISOS'!E64</f>
        <v/>
      </c>
      <c r="BP33" s="81">
        <f>'REV. PISOS'!E65</f>
        <v/>
      </c>
      <c r="BQ33" s="81">
        <f>'REV. PISOS'!E66</f>
        <v/>
      </c>
      <c r="BR33" s="81">
        <f>'REV. PISOS'!E67</f>
        <v/>
      </c>
      <c r="BS33" s="81">
        <f>'REV. PISOS'!E68</f>
        <v/>
      </c>
      <c r="BT33" s="81">
        <f>'REV. PISOS'!E69</f>
        <v/>
      </c>
      <c r="BU33" s="81">
        <f>'REV. PISOS'!E70</f>
        <v/>
      </c>
      <c r="BV33" s="81">
        <f>'REV. PISOS'!E71</f>
        <v/>
      </c>
      <c r="BW33" s="81">
        <f>'REV. PISOS'!E72</f>
        <v/>
      </c>
      <c r="BX33" s="81">
        <f>'REV. PISOS'!E73</f>
        <v/>
      </c>
      <c r="BY33" s="81">
        <f>'REV. PISOS'!E74</f>
        <v/>
      </c>
      <c r="BZ33" s="81">
        <f>'REV. PISOS'!E75</f>
        <v/>
      </c>
      <c r="CA33" s="81">
        <f>'REV. PISOS'!E76</f>
        <v/>
      </c>
    </row>
    <row r="34">
      <c r="A34" s="58" t="inlineStr">
        <is>
          <t>G041.002</t>
        </is>
      </c>
      <c r="B34" s="58" t="inlineStr">
        <is>
          <t>1030-1070-300</t>
        </is>
      </c>
      <c r="C34" s="58" t="inlineStr">
        <is>
          <t>REVESTIMENTOS DE MASSA EM PAREDES</t>
        </is>
      </c>
      <c r="D34" s="75">
        <f>'REV. PAREDE'!$K$5</f>
        <v/>
      </c>
      <c r="E34" s="48">
        <f>SUM(H34:CA34)</f>
        <v/>
      </c>
      <c r="F34" s="48">
        <f>IF(D34="","",D34-E34)</f>
        <v/>
      </c>
      <c r="H34" s="81">
        <f>'REV. PAREDE'!E5</f>
        <v/>
      </c>
      <c r="I34" s="81">
        <f>'REV. PAREDE'!E6</f>
        <v/>
      </c>
      <c r="J34" s="81">
        <f>'REV. PAREDE'!E7</f>
        <v/>
      </c>
      <c r="K34" s="81">
        <f>'REV. PAREDE'!E8</f>
        <v/>
      </c>
      <c r="L34" s="81">
        <f>'REV. PAREDE'!E9</f>
        <v/>
      </c>
      <c r="M34" s="81">
        <f>'REV. PAREDE'!E10</f>
        <v/>
      </c>
      <c r="N34" s="81">
        <f>'REV. PAREDE'!E11</f>
        <v/>
      </c>
      <c r="O34" s="81">
        <f>'REV. PAREDE'!E12</f>
        <v/>
      </c>
      <c r="P34" s="81">
        <f>'REV. PAREDE'!E13</f>
        <v/>
      </c>
      <c r="Q34" s="81">
        <f>'REV. PAREDE'!E14</f>
        <v/>
      </c>
      <c r="R34" s="81">
        <f>'REV. PAREDE'!E15</f>
        <v/>
      </c>
      <c r="S34" s="81">
        <f>'REV. PAREDE'!E16</f>
        <v/>
      </c>
      <c r="T34" s="81">
        <f>'REV. PAREDE'!E17</f>
        <v/>
      </c>
      <c r="U34" s="81">
        <f>'REV. PAREDE'!E18</f>
        <v/>
      </c>
      <c r="V34" s="81">
        <f>'REV. PAREDE'!E19</f>
        <v/>
      </c>
      <c r="W34" s="81">
        <f>'REV. PAREDE'!E20</f>
        <v/>
      </c>
      <c r="X34" s="81">
        <f>'REV. PAREDE'!E21</f>
        <v/>
      </c>
      <c r="Y34" s="81">
        <f>'REV. PAREDE'!E22</f>
        <v/>
      </c>
      <c r="Z34" s="81">
        <f>'REV. PAREDE'!E23</f>
        <v/>
      </c>
      <c r="AA34" s="81">
        <f>'REV. PAREDE'!E24</f>
        <v/>
      </c>
      <c r="AB34" s="81">
        <f>'REV. PAREDE'!E25</f>
        <v/>
      </c>
      <c r="AC34" s="81">
        <f>'REV. PAREDE'!E26</f>
        <v/>
      </c>
      <c r="AD34" s="81">
        <f>'REV. PAREDE'!E27</f>
        <v/>
      </c>
      <c r="AE34" s="81">
        <f>'REV. PAREDE'!E28</f>
        <v/>
      </c>
      <c r="AF34" s="81">
        <f>'REV. PAREDE'!E29</f>
        <v/>
      </c>
      <c r="AG34" s="81">
        <f>'REV. PAREDE'!E30</f>
        <v/>
      </c>
      <c r="AH34" s="81">
        <f>'REV. PAREDE'!E31</f>
        <v/>
      </c>
      <c r="AI34" s="81">
        <f>'REV. PAREDE'!E32</f>
        <v/>
      </c>
      <c r="AJ34" s="81">
        <f>'REV. PAREDE'!E33</f>
        <v/>
      </c>
      <c r="AK34" s="81">
        <f>'REV. PAREDE'!E34</f>
        <v/>
      </c>
      <c r="AL34" s="81">
        <f>'REV. PAREDE'!E35</f>
        <v/>
      </c>
      <c r="AM34" s="81">
        <f>'REV. PAREDE'!E36</f>
        <v/>
      </c>
      <c r="AN34" s="81">
        <f>'REV. PAREDE'!E37</f>
        <v/>
      </c>
      <c r="AO34" s="81">
        <f>'REV. PAREDE'!E38</f>
        <v/>
      </c>
      <c r="AP34" s="81">
        <f>'REV. PAREDE'!E39</f>
        <v/>
      </c>
      <c r="AQ34" s="81">
        <f>'REV. PAREDE'!E40</f>
        <v/>
      </c>
      <c r="AR34" s="81">
        <f>'REV. PAREDE'!E41</f>
        <v/>
      </c>
      <c r="AS34" s="81">
        <f>'REV. PAREDE'!E42</f>
        <v/>
      </c>
      <c r="AT34" s="81">
        <f>'REV. PAREDE'!E43</f>
        <v/>
      </c>
      <c r="AU34" s="81">
        <f>'REV. PAREDE'!E44</f>
        <v/>
      </c>
      <c r="AV34" s="81">
        <f>'REV. PAREDE'!E45</f>
        <v/>
      </c>
      <c r="AW34" s="81">
        <f>'REV. PAREDE'!E46</f>
        <v/>
      </c>
      <c r="AX34" s="81">
        <f>'REV. PAREDE'!E47</f>
        <v/>
      </c>
      <c r="AY34" s="81">
        <f>'REV. PAREDE'!E48</f>
        <v/>
      </c>
      <c r="AZ34" s="81">
        <f>'REV. PAREDE'!E49</f>
        <v/>
      </c>
      <c r="BA34" s="81">
        <f>'REV. PAREDE'!E50</f>
        <v/>
      </c>
      <c r="BB34" s="81">
        <f>'REV. PAREDE'!E51</f>
        <v/>
      </c>
      <c r="BC34" s="81">
        <f>'REV. PAREDE'!E52</f>
        <v/>
      </c>
      <c r="BD34" s="81">
        <f>'REV. PAREDE'!E53</f>
        <v/>
      </c>
      <c r="BE34" s="81">
        <f>'REV. PAREDE'!E54</f>
        <v/>
      </c>
      <c r="BF34" s="81">
        <f>'REV. PAREDE'!E55</f>
        <v/>
      </c>
      <c r="BG34" s="81">
        <f>'REV. PAREDE'!E56</f>
        <v/>
      </c>
      <c r="BH34" s="81">
        <f>'REV. PAREDE'!E57</f>
        <v/>
      </c>
      <c r="BI34" s="81">
        <f>'REV. PAREDE'!E58</f>
        <v/>
      </c>
      <c r="BJ34" s="81">
        <f>'REV. PAREDE'!E59</f>
        <v/>
      </c>
      <c r="BK34" s="81">
        <f>'REV. PAREDE'!E60</f>
        <v/>
      </c>
      <c r="BL34" s="81">
        <f>'REV. PAREDE'!E61</f>
        <v/>
      </c>
      <c r="BM34" s="81">
        <f>'REV. PAREDE'!E62</f>
        <v/>
      </c>
      <c r="BN34" s="81">
        <f>'REV. PAREDE'!E63</f>
        <v/>
      </c>
      <c r="BO34" s="81">
        <f>'REV. PAREDE'!E64</f>
        <v/>
      </c>
      <c r="BP34" s="81">
        <f>'REV. PAREDE'!E65</f>
        <v/>
      </c>
      <c r="BQ34" s="81">
        <f>'REV. PAREDE'!E66</f>
        <v/>
      </c>
      <c r="BR34" s="81">
        <f>'REV. PAREDE'!E67</f>
        <v/>
      </c>
      <c r="BS34" s="81">
        <f>'REV. PAREDE'!E68</f>
        <v/>
      </c>
      <c r="BT34" s="81">
        <f>'REV. PAREDE'!E69</f>
        <v/>
      </c>
      <c r="BU34" s="81">
        <f>'REV. PAREDE'!E70</f>
        <v/>
      </c>
      <c r="BV34" s="81">
        <f>'REV. PAREDE'!E71</f>
        <v/>
      </c>
      <c r="BW34" s="81">
        <f>'REV. PAREDE'!E72</f>
        <v/>
      </c>
      <c r="BX34" s="81">
        <f>'REV. PAREDE'!E73</f>
        <v/>
      </c>
      <c r="BY34" s="81">
        <f>'REV. PAREDE'!E74</f>
        <v/>
      </c>
      <c r="BZ34" s="81">
        <f>'REV. PAREDE'!E75</f>
        <v/>
      </c>
      <c r="CA34" s="81">
        <f>'REV. PAREDE'!E76</f>
        <v/>
      </c>
    </row>
    <row r="35">
      <c r="A35" s="58" t="inlineStr">
        <is>
          <t>G041.002</t>
        </is>
      </c>
      <c r="B35" s="58" t="inlineStr">
        <is>
          <t>1030-1070-580</t>
        </is>
      </c>
      <c r="C35" s="58" t="inlineStr">
        <is>
          <t>REVESTIMENTOS DIVERSOS-FACHADA</t>
        </is>
      </c>
      <c r="E35" s="48">
        <f>SUM(H35:CA35)</f>
        <v/>
      </c>
      <c r="F35" s="48">
        <f>IF(D35="","",D35-E35)</f>
        <v/>
      </c>
    </row>
    <row r="36">
      <c r="A36" s="58" t="inlineStr">
        <is>
          <t>G041.002</t>
        </is>
      </c>
      <c r="B36" s="58" t="inlineStr">
        <is>
          <t>1030-1070-310</t>
        </is>
      </c>
      <c r="C36" s="58" t="inlineStr">
        <is>
          <t>REVESTIMENTOS DIVERSOS-PAREDE</t>
        </is>
      </c>
      <c r="E36" s="48">
        <f>SUM(H36:CA36)</f>
        <v/>
      </c>
      <c r="F36" s="48">
        <f>IF(D36="","",D36-E36)</f>
        <v/>
      </c>
    </row>
    <row r="37">
      <c r="A37" s="58" t="inlineStr">
        <is>
          <t>G041.002</t>
        </is>
      </c>
      <c r="B37" s="58" t="inlineStr">
        <is>
          <t>1030-1070-330</t>
        </is>
      </c>
      <c r="C37" s="58" t="inlineStr">
        <is>
          <t>REVESTIMENTOS DIVERSOS-PISOS</t>
        </is>
      </c>
      <c r="E37" s="48">
        <f>SUM(H37:CA37)</f>
        <v/>
      </c>
      <c r="F37" s="48">
        <f>IF(D37="","",D37-E37)</f>
        <v/>
      </c>
    </row>
    <row r="38">
      <c r="A38" s="58" t="inlineStr">
        <is>
          <t>G041.002</t>
        </is>
      </c>
      <c r="B38" s="58" t="inlineStr">
        <is>
          <t>1030-1070-340</t>
        </is>
      </c>
      <c r="C38" s="58" t="inlineStr">
        <is>
          <t>RODAPÉS/SOLEIRAS/PEITORIL/ADUELAS</t>
        </is>
      </c>
      <c r="E38" s="48">
        <f>SUM(H38:CA38)</f>
        <v/>
      </c>
      <c r="F38" s="48">
        <f>IF(D38="","",D38-E38)</f>
        <v/>
      </c>
    </row>
    <row r="39">
      <c r="A39" s="58" t="inlineStr">
        <is>
          <t>G041.002</t>
        </is>
      </c>
      <c r="B39" s="58" t="inlineStr">
        <is>
          <t>1030-1070-220</t>
        </is>
      </c>
      <c r="C39" s="58" t="inlineStr">
        <is>
          <t>EQUIPAMENTOS DE PROTEÇÃO COLETIVA</t>
        </is>
      </c>
      <c r="E39" s="48">
        <f>SUM(H39:CA39)</f>
        <v/>
      </c>
      <c r="F39" s="48">
        <f>IF(D39="","",D39-E39)</f>
        <v/>
      </c>
    </row>
    <row r="40">
      <c r="A40" s="58" t="inlineStr">
        <is>
          <t>G041.002</t>
        </is>
      </c>
      <c r="B40" s="58" t="inlineStr">
        <is>
          <t>1030-1070-110</t>
        </is>
      </c>
      <c r="C40" s="58" t="inlineStr">
        <is>
          <t>SEGUROS</t>
        </is>
      </c>
      <c r="D40" s="75">
        <f>'SEGUROS'!$K$5</f>
        <v/>
      </c>
      <c r="E40" s="48">
        <f>SUM(H40:CA40)</f>
        <v/>
      </c>
      <c r="F40" s="48">
        <f>IF(D40="","",D40-E40)</f>
        <v/>
      </c>
      <c r="H40" s="81">
        <f>'SEGUROS'!E5</f>
        <v/>
      </c>
      <c r="I40" s="81">
        <f>'SEGUROS'!E6</f>
        <v/>
      </c>
      <c r="J40" s="81">
        <f>'SEGUROS'!E7</f>
        <v/>
      </c>
      <c r="K40" s="81">
        <f>'SEGUROS'!E8</f>
        <v/>
      </c>
      <c r="L40" s="81">
        <f>'SEGUROS'!E9</f>
        <v/>
      </c>
      <c r="M40" s="81">
        <f>'SEGUROS'!E10</f>
        <v/>
      </c>
      <c r="N40" s="81">
        <f>'SEGUROS'!E11</f>
        <v/>
      </c>
      <c r="O40" s="81">
        <f>'SEGUROS'!E12</f>
        <v/>
      </c>
      <c r="P40" s="81">
        <f>'SEGUROS'!E13</f>
        <v/>
      </c>
      <c r="Q40" s="81">
        <f>'SEGUROS'!E14</f>
        <v/>
      </c>
      <c r="R40" s="81">
        <f>'SEGUROS'!E15</f>
        <v/>
      </c>
      <c r="S40" s="81">
        <f>'SEGUROS'!E16</f>
        <v/>
      </c>
      <c r="T40" s="81">
        <f>'SEGUROS'!E17</f>
        <v/>
      </c>
      <c r="U40" s="81">
        <f>'SEGUROS'!E18</f>
        <v/>
      </c>
      <c r="V40" s="81">
        <f>'SEGUROS'!E19</f>
        <v/>
      </c>
      <c r="W40" s="81">
        <f>'SEGUROS'!E20</f>
        <v/>
      </c>
      <c r="X40" s="81">
        <f>'SEGUROS'!E21</f>
        <v/>
      </c>
      <c r="Y40" s="81">
        <f>'SEGUROS'!E22</f>
        <v/>
      </c>
      <c r="Z40" s="81">
        <f>'SEGUROS'!E23</f>
        <v/>
      </c>
      <c r="AA40" s="81">
        <f>'SEGUROS'!E24</f>
        <v/>
      </c>
      <c r="AB40" s="81">
        <f>'SEGUROS'!E25</f>
        <v/>
      </c>
      <c r="AC40" s="81">
        <f>'SEGUROS'!E26</f>
        <v/>
      </c>
      <c r="AD40" s="81">
        <f>'SEGUROS'!E27</f>
        <v/>
      </c>
      <c r="AE40" s="81">
        <f>'SEGUROS'!E28</f>
        <v/>
      </c>
      <c r="AF40" s="81">
        <f>'SEGUROS'!E29</f>
        <v/>
      </c>
      <c r="AG40" s="81">
        <f>'SEGUROS'!E30</f>
        <v/>
      </c>
      <c r="AH40" s="81">
        <f>'SEGUROS'!E31</f>
        <v/>
      </c>
      <c r="AI40" s="81">
        <f>'SEGUROS'!E32</f>
        <v/>
      </c>
      <c r="AJ40" s="81">
        <f>'SEGUROS'!E33</f>
        <v/>
      </c>
      <c r="AK40" s="81">
        <f>'SEGUROS'!E34</f>
        <v/>
      </c>
      <c r="AL40" s="81">
        <f>'SEGUROS'!E35</f>
        <v/>
      </c>
      <c r="AM40" s="81">
        <f>'SEGUROS'!E36</f>
        <v/>
      </c>
      <c r="AN40" s="81">
        <f>'SEGUROS'!E37</f>
        <v/>
      </c>
      <c r="AO40" s="81">
        <f>'SEGUROS'!E38</f>
        <v/>
      </c>
      <c r="AP40" s="81">
        <f>'SEGUROS'!E39</f>
        <v/>
      </c>
      <c r="AQ40" s="81">
        <f>'SEGUROS'!E40</f>
        <v/>
      </c>
      <c r="AR40" s="81">
        <f>'SEGUROS'!E41</f>
        <v/>
      </c>
      <c r="AS40" s="81">
        <f>'SEGUROS'!E42</f>
        <v/>
      </c>
      <c r="AT40" s="81">
        <f>'SEGUROS'!E43</f>
        <v/>
      </c>
      <c r="AU40" s="81">
        <f>'SEGUROS'!E44</f>
        <v/>
      </c>
      <c r="AV40" s="81">
        <f>'SEGUROS'!E45</f>
        <v/>
      </c>
      <c r="AW40" s="81">
        <f>'SEGUROS'!E46</f>
        <v/>
      </c>
      <c r="AX40" s="81">
        <f>'SEGUROS'!E47</f>
        <v/>
      </c>
      <c r="AY40" s="81">
        <f>'SEGUROS'!E48</f>
        <v/>
      </c>
      <c r="AZ40" s="81">
        <f>'SEGUROS'!E49</f>
        <v/>
      </c>
      <c r="BA40" s="81">
        <f>'SEGUROS'!E50</f>
        <v/>
      </c>
      <c r="BB40" s="81">
        <f>'SEGUROS'!E51</f>
        <v/>
      </c>
      <c r="BC40" s="81">
        <f>'SEGUROS'!E52</f>
        <v/>
      </c>
      <c r="BD40" s="81">
        <f>'SEGUROS'!E53</f>
        <v/>
      </c>
      <c r="BE40" s="81">
        <f>'SEGUROS'!E54</f>
        <v/>
      </c>
      <c r="BF40" s="81">
        <f>'SEGUROS'!E55</f>
        <v/>
      </c>
      <c r="BG40" s="81">
        <f>'SEGUROS'!E56</f>
        <v/>
      </c>
      <c r="BH40" s="81">
        <f>'SEGUROS'!E57</f>
        <v/>
      </c>
      <c r="BI40" s="81">
        <f>'SEGUROS'!E58</f>
        <v/>
      </c>
      <c r="BJ40" s="81">
        <f>'SEGUROS'!E59</f>
        <v/>
      </c>
      <c r="BK40" s="81">
        <f>'SEGUROS'!E60</f>
        <v/>
      </c>
      <c r="BL40" s="81">
        <f>'SEGUROS'!E61</f>
        <v/>
      </c>
      <c r="BM40" s="81">
        <f>'SEGUROS'!E62</f>
        <v/>
      </c>
      <c r="BN40" s="81">
        <f>'SEGUROS'!E63</f>
        <v/>
      </c>
      <c r="BO40" s="81">
        <f>'SEGUROS'!E64</f>
        <v/>
      </c>
      <c r="BP40" s="81">
        <f>'SEGUROS'!E65</f>
        <v/>
      </c>
      <c r="BQ40" s="81">
        <f>'SEGUROS'!E66</f>
        <v/>
      </c>
      <c r="BR40" s="81">
        <f>'SEGUROS'!E67</f>
        <v/>
      </c>
      <c r="BS40" s="81">
        <f>'SEGUROS'!E68</f>
        <v/>
      </c>
      <c r="BT40" s="81">
        <f>'SEGUROS'!E69</f>
        <v/>
      </c>
      <c r="BU40" s="81">
        <f>'SEGUROS'!E70</f>
        <v/>
      </c>
      <c r="BV40" s="81">
        <f>'SEGUROS'!E71</f>
        <v/>
      </c>
      <c r="BW40" s="81">
        <f>'SEGUROS'!E72</f>
        <v/>
      </c>
      <c r="BX40" s="81">
        <f>'SEGUROS'!E73</f>
        <v/>
      </c>
      <c r="BY40" s="81">
        <f>'SEGUROS'!E74</f>
        <v/>
      </c>
      <c r="BZ40" s="81">
        <f>'SEGUROS'!E75</f>
        <v/>
      </c>
      <c r="CA40" s="81">
        <f>'SEGUROS'!E76</f>
        <v/>
      </c>
    </row>
    <row r="41">
      <c r="A41" s="58" t="inlineStr">
        <is>
          <t>G041.002</t>
        </is>
      </c>
      <c r="B41" s="58" t="inlineStr">
        <is>
          <t>1030-1070-380</t>
        </is>
      </c>
      <c r="C41" s="58" t="inlineStr">
        <is>
          <t>SERRALHERIA</t>
        </is>
      </c>
      <c r="D41" s="75">
        <f>'SERRALHERIA'!$K$5</f>
        <v/>
      </c>
      <c r="E41" s="48">
        <f>SUM(H41:CA41)</f>
        <v/>
      </c>
      <c r="F41" s="48">
        <f>IF(D41="","",D41-E41)</f>
        <v/>
      </c>
      <c r="H41" s="81">
        <f>'SERRALHERIA'!E5</f>
        <v/>
      </c>
      <c r="I41" s="81">
        <f>'SERRALHERIA'!E6</f>
        <v/>
      </c>
      <c r="J41" s="81">
        <f>'SERRALHERIA'!E7</f>
        <v/>
      </c>
      <c r="K41" s="81">
        <f>'SERRALHERIA'!E8</f>
        <v/>
      </c>
      <c r="L41" s="81">
        <f>'SERRALHERIA'!E9</f>
        <v/>
      </c>
      <c r="M41" s="81">
        <f>'SERRALHERIA'!E10</f>
        <v/>
      </c>
      <c r="N41" s="81">
        <f>'SERRALHERIA'!E11</f>
        <v/>
      </c>
      <c r="O41" s="81">
        <f>'SERRALHERIA'!E12</f>
        <v/>
      </c>
      <c r="P41" s="81">
        <f>'SERRALHERIA'!E13</f>
        <v/>
      </c>
      <c r="Q41" s="81">
        <f>'SERRALHERIA'!E14</f>
        <v/>
      </c>
      <c r="R41" s="81">
        <f>'SERRALHERIA'!E15</f>
        <v/>
      </c>
      <c r="S41" s="81">
        <f>'SERRALHERIA'!E16</f>
        <v/>
      </c>
      <c r="T41" s="81">
        <f>'SERRALHERIA'!E17</f>
        <v/>
      </c>
      <c r="U41" s="81">
        <f>'SERRALHERIA'!E18</f>
        <v/>
      </c>
      <c r="V41" s="81">
        <f>'SERRALHERIA'!E19</f>
        <v/>
      </c>
      <c r="W41" s="81">
        <f>'SERRALHERIA'!E20</f>
        <v/>
      </c>
      <c r="X41" s="81">
        <f>'SERRALHERIA'!E21</f>
        <v/>
      </c>
      <c r="Y41" s="81">
        <f>'SERRALHERIA'!E22</f>
        <v/>
      </c>
      <c r="Z41" s="81">
        <f>'SERRALHERIA'!E23</f>
        <v/>
      </c>
      <c r="AA41" s="81">
        <f>'SERRALHERIA'!E24</f>
        <v/>
      </c>
      <c r="AB41" s="81">
        <f>'SERRALHERIA'!E25</f>
        <v/>
      </c>
      <c r="AC41" s="81">
        <f>'SERRALHERIA'!E26</f>
        <v/>
      </c>
      <c r="AD41" s="81">
        <f>'SERRALHERIA'!E27</f>
        <v/>
      </c>
      <c r="AE41" s="81">
        <f>'SERRALHERIA'!E28</f>
        <v/>
      </c>
      <c r="AF41" s="81">
        <f>'SERRALHERIA'!E29</f>
        <v/>
      </c>
      <c r="AG41" s="81">
        <f>'SERRALHERIA'!E30</f>
        <v/>
      </c>
      <c r="AH41" s="81">
        <f>'SERRALHERIA'!E31</f>
        <v/>
      </c>
      <c r="AI41" s="81">
        <f>'SERRALHERIA'!E32</f>
        <v/>
      </c>
      <c r="AJ41" s="81">
        <f>'SERRALHERIA'!E33</f>
        <v/>
      </c>
      <c r="AK41" s="81">
        <f>'SERRALHERIA'!E34</f>
        <v/>
      </c>
      <c r="AL41" s="81">
        <f>'SERRALHERIA'!E35</f>
        <v/>
      </c>
      <c r="AM41" s="81">
        <f>'SERRALHERIA'!E36</f>
        <v/>
      </c>
      <c r="AN41" s="81">
        <f>'SERRALHERIA'!E37</f>
        <v/>
      </c>
      <c r="AO41" s="81">
        <f>'SERRALHERIA'!E38</f>
        <v/>
      </c>
      <c r="AP41" s="81">
        <f>'SERRALHERIA'!E39</f>
        <v/>
      </c>
      <c r="AQ41" s="81">
        <f>'SERRALHERIA'!E40</f>
        <v/>
      </c>
      <c r="AR41" s="81">
        <f>'SERRALHERIA'!E41</f>
        <v/>
      </c>
      <c r="AS41" s="81">
        <f>'SERRALHERIA'!E42</f>
        <v/>
      </c>
      <c r="AT41" s="81">
        <f>'SERRALHERIA'!E43</f>
        <v/>
      </c>
      <c r="AU41" s="81">
        <f>'SERRALHERIA'!E44</f>
        <v/>
      </c>
      <c r="AV41" s="81">
        <f>'SERRALHERIA'!E45</f>
        <v/>
      </c>
      <c r="AW41" s="81">
        <f>'SERRALHERIA'!E46</f>
        <v/>
      </c>
      <c r="AX41" s="81">
        <f>'SERRALHERIA'!E47</f>
        <v/>
      </c>
      <c r="AY41" s="81">
        <f>'SERRALHERIA'!E48</f>
        <v/>
      </c>
      <c r="AZ41" s="81">
        <f>'SERRALHERIA'!E49</f>
        <v/>
      </c>
      <c r="BA41" s="81">
        <f>'SERRALHERIA'!E50</f>
        <v/>
      </c>
      <c r="BB41" s="81">
        <f>'SERRALHERIA'!E51</f>
        <v/>
      </c>
      <c r="BC41" s="81">
        <f>'SERRALHERIA'!E52</f>
        <v/>
      </c>
      <c r="BD41" s="81">
        <f>'SERRALHERIA'!E53</f>
        <v/>
      </c>
      <c r="BE41" s="81">
        <f>'SERRALHERIA'!E54</f>
        <v/>
      </c>
      <c r="BF41" s="81">
        <f>'SERRALHERIA'!E55</f>
        <v/>
      </c>
      <c r="BG41" s="81">
        <f>'SERRALHERIA'!E56</f>
        <v/>
      </c>
      <c r="BH41" s="81">
        <f>'SERRALHERIA'!E57</f>
        <v/>
      </c>
      <c r="BI41" s="81">
        <f>'SERRALHERIA'!E58</f>
        <v/>
      </c>
      <c r="BJ41" s="81">
        <f>'SERRALHERIA'!E59</f>
        <v/>
      </c>
      <c r="BK41" s="81">
        <f>'SERRALHERIA'!E60</f>
        <v/>
      </c>
      <c r="BL41" s="81">
        <f>'SERRALHERIA'!E61</f>
        <v/>
      </c>
      <c r="BM41" s="81">
        <f>'SERRALHERIA'!E62</f>
        <v/>
      </c>
      <c r="BN41" s="81">
        <f>'SERRALHERIA'!E63</f>
        <v/>
      </c>
      <c r="BO41" s="81">
        <f>'SERRALHERIA'!E64</f>
        <v/>
      </c>
      <c r="BP41" s="81">
        <f>'SERRALHERIA'!E65</f>
        <v/>
      </c>
      <c r="BQ41" s="81">
        <f>'SERRALHERIA'!E66</f>
        <v/>
      </c>
      <c r="BR41" s="81">
        <f>'SERRALHERIA'!E67</f>
        <v/>
      </c>
      <c r="BS41" s="81">
        <f>'SERRALHERIA'!E68</f>
        <v/>
      </c>
      <c r="BT41" s="81">
        <f>'SERRALHERIA'!E69</f>
        <v/>
      </c>
      <c r="BU41" s="81">
        <f>'SERRALHERIA'!E70</f>
        <v/>
      </c>
      <c r="BV41" s="81">
        <f>'SERRALHERIA'!E71</f>
        <v/>
      </c>
      <c r="BW41" s="81">
        <f>'SERRALHERIA'!E72</f>
        <v/>
      </c>
      <c r="BX41" s="81">
        <f>'SERRALHERIA'!E73</f>
        <v/>
      </c>
      <c r="BY41" s="81">
        <f>'SERRALHERIA'!E74</f>
        <v/>
      </c>
      <c r="BZ41" s="81">
        <f>'SERRALHERIA'!E75</f>
        <v/>
      </c>
      <c r="CA41" s="81">
        <f>'SERRALHERIA'!E76</f>
        <v/>
      </c>
    </row>
    <row r="42">
      <c r="A42" s="58" t="inlineStr">
        <is>
          <t>G041.002</t>
        </is>
      </c>
      <c r="B42" s="58" t="inlineStr">
        <is>
          <t>1030-1070-150</t>
        </is>
      </c>
      <c r="C42" s="58" t="inlineStr">
        <is>
          <t>LIGAÇÕES PROVISÓRIAS AGUA, ENERGIA,TELEFONIA, ESGOTO</t>
        </is>
      </c>
      <c r="D42" s="75">
        <f>'LIG. PROVISÓRIAS'!$K$5</f>
        <v/>
      </c>
      <c r="E42" s="48">
        <f>SUM(H42:CA42)</f>
        <v/>
      </c>
      <c r="F42" s="48">
        <f>IF(D42="","",D42-E42)</f>
        <v/>
      </c>
      <c r="H42" s="81">
        <f>'LIG. PROVISÓRIAS'!E5</f>
        <v/>
      </c>
      <c r="I42" s="81">
        <f>'LIG. PROVISÓRIAS'!E6</f>
        <v/>
      </c>
      <c r="J42" s="81">
        <f>'LIG. PROVISÓRIAS'!E7</f>
        <v/>
      </c>
      <c r="K42" s="81">
        <f>'LIG. PROVISÓRIAS'!E8</f>
        <v/>
      </c>
      <c r="L42" s="81">
        <f>'LIG. PROVISÓRIAS'!E9</f>
        <v/>
      </c>
      <c r="M42" s="81">
        <f>'LIG. PROVISÓRIAS'!E10</f>
        <v/>
      </c>
      <c r="N42" s="81">
        <f>'LIG. PROVISÓRIAS'!E11</f>
        <v/>
      </c>
      <c r="O42" s="81">
        <f>'LIG. PROVISÓRIAS'!E12</f>
        <v/>
      </c>
      <c r="P42" s="81">
        <f>'LIG. PROVISÓRIAS'!E13</f>
        <v/>
      </c>
      <c r="Q42" s="81">
        <f>'LIG. PROVISÓRIAS'!E14</f>
        <v/>
      </c>
      <c r="R42" s="81">
        <f>'LIG. PROVISÓRIAS'!E15</f>
        <v/>
      </c>
      <c r="S42" s="81">
        <f>'LIG. PROVISÓRIAS'!E16</f>
        <v/>
      </c>
      <c r="T42" s="81">
        <f>'LIG. PROVISÓRIAS'!E17</f>
        <v/>
      </c>
      <c r="U42" s="81">
        <f>'LIG. PROVISÓRIAS'!E18</f>
        <v/>
      </c>
      <c r="V42" s="81">
        <f>'LIG. PROVISÓRIAS'!E19</f>
        <v/>
      </c>
      <c r="W42" s="81">
        <f>'LIG. PROVISÓRIAS'!E20</f>
        <v/>
      </c>
      <c r="X42" s="81">
        <f>'LIG. PROVISÓRIAS'!E21</f>
        <v/>
      </c>
      <c r="Y42" s="81">
        <f>'LIG. PROVISÓRIAS'!E22</f>
        <v/>
      </c>
      <c r="Z42" s="81">
        <f>'LIG. PROVISÓRIAS'!E23</f>
        <v/>
      </c>
      <c r="AA42" s="81">
        <f>'LIG. PROVISÓRIAS'!E24</f>
        <v/>
      </c>
      <c r="AB42" s="81">
        <f>'LIG. PROVISÓRIAS'!E25</f>
        <v/>
      </c>
      <c r="AC42" s="81">
        <f>'LIG. PROVISÓRIAS'!E26</f>
        <v/>
      </c>
      <c r="AD42" s="81">
        <f>'LIG. PROVISÓRIAS'!E27</f>
        <v/>
      </c>
      <c r="AE42" s="81">
        <f>'LIG. PROVISÓRIAS'!E28</f>
        <v/>
      </c>
      <c r="AF42" s="81">
        <f>'LIG. PROVISÓRIAS'!E29</f>
        <v/>
      </c>
      <c r="AG42" s="81">
        <f>'LIG. PROVISÓRIAS'!E30</f>
        <v/>
      </c>
      <c r="AH42" s="81">
        <f>'LIG. PROVISÓRIAS'!E31</f>
        <v/>
      </c>
      <c r="AI42" s="81">
        <f>'LIG. PROVISÓRIAS'!E32</f>
        <v/>
      </c>
      <c r="AJ42" s="81">
        <f>'LIG. PROVISÓRIAS'!E33</f>
        <v/>
      </c>
      <c r="AK42" s="81">
        <f>'LIG. PROVISÓRIAS'!E34</f>
        <v/>
      </c>
      <c r="AL42" s="81">
        <f>'LIG. PROVISÓRIAS'!E35</f>
        <v/>
      </c>
      <c r="AM42" s="81">
        <f>'LIG. PROVISÓRIAS'!E36</f>
        <v/>
      </c>
      <c r="AN42" s="81">
        <f>'LIG. PROVISÓRIAS'!E37</f>
        <v/>
      </c>
      <c r="AO42" s="81">
        <f>'LIG. PROVISÓRIAS'!E38</f>
        <v/>
      </c>
      <c r="AP42" s="81">
        <f>'LIG. PROVISÓRIAS'!E39</f>
        <v/>
      </c>
      <c r="AQ42" s="81">
        <f>'LIG. PROVISÓRIAS'!E40</f>
        <v/>
      </c>
      <c r="AR42" s="81">
        <f>'LIG. PROVISÓRIAS'!E41</f>
        <v/>
      </c>
      <c r="AS42" s="81">
        <f>'LIG. PROVISÓRIAS'!E42</f>
        <v/>
      </c>
      <c r="AT42" s="81">
        <f>'LIG. PROVISÓRIAS'!E43</f>
        <v/>
      </c>
      <c r="AU42" s="81">
        <f>'LIG. PROVISÓRIAS'!E44</f>
        <v/>
      </c>
      <c r="AV42" s="81">
        <f>'LIG. PROVISÓRIAS'!E45</f>
        <v/>
      </c>
      <c r="AW42" s="81">
        <f>'LIG. PROVISÓRIAS'!E46</f>
        <v/>
      </c>
      <c r="AX42" s="81">
        <f>'LIG. PROVISÓRIAS'!E47</f>
        <v/>
      </c>
      <c r="AY42" s="81">
        <f>'LIG. PROVISÓRIAS'!E48</f>
        <v/>
      </c>
      <c r="AZ42" s="81">
        <f>'LIG. PROVISÓRIAS'!E49</f>
        <v/>
      </c>
      <c r="BA42" s="81">
        <f>'LIG. PROVISÓRIAS'!E50</f>
        <v/>
      </c>
      <c r="BB42" s="81">
        <f>'LIG. PROVISÓRIAS'!E51</f>
        <v/>
      </c>
      <c r="BC42" s="81">
        <f>'LIG. PROVISÓRIAS'!E52</f>
        <v/>
      </c>
      <c r="BD42" s="81">
        <f>'LIG. PROVISÓRIAS'!E53</f>
        <v/>
      </c>
      <c r="BE42" s="81">
        <f>'LIG. PROVISÓRIAS'!E54</f>
        <v/>
      </c>
      <c r="BF42" s="81">
        <f>'LIG. PROVISÓRIAS'!E55</f>
        <v/>
      </c>
      <c r="BG42" s="81">
        <f>'LIG. PROVISÓRIAS'!E56</f>
        <v/>
      </c>
      <c r="BH42" s="81">
        <f>'LIG. PROVISÓRIAS'!E57</f>
        <v/>
      </c>
      <c r="BI42" s="81">
        <f>'LIG. PROVISÓRIAS'!E58</f>
        <v/>
      </c>
      <c r="BJ42" s="81">
        <f>'LIG. PROVISÓRIAS'!E59</f>
        <v/>
      </c>
      <c r="BK42" s="81">
        <f>'LIG. PROVISÓRIAS'!E60</f>
        <v/>
      </c>
      <c r="BL42" s="81">
        <f>'LIG. PROVISÓRIAS'!E61</f>
        <v/>
      </c>
      <c r="BM42" s="81">
        <f>'LIG. PROVISÓRIAS'!E62</f>
        <v/>
      </c>
      <c r="BN42" s="81">
        <f>'LIG. PROVISÓRIAS'!E63</f>
        <v/>
      </c>
      <c r="BO42" s="81">
        <f>'LIG. PROVISÓRIAS'!E64</f>
        <v/>
      </c>
      <c r="BP42" s="81">
        <f>'LIG. PROVISÓRIAS'!E65</f>
        <v/>
      </c>
      <c r="BQ42" s="81">
        <f>'LIG. PROVISÓRIAS'!E66</f>
        <v/>
      </c>
      <c r="BR42" s="81">
        <f>'LIG. PROVISÓRIAS'!E67</f>
        <v/>
      </c>
      <c r="BS42" s="81">
        <f>'LIG. PROVISÓRIAS'!E68</f>
        <v/>
      </c>
      <c r="BT42" s="81">
        <f>'LIG. PROVISÓRIAS'!E69</f>
        <v/>
      </c>
      <c r="BU42" s="81">
        <f>'LIG. PROVISÓRIAS'!E70</f>
        <v/>
      </c>
      <c r="BV42" s="81">
        <f>'LIG. PROVISÓRIAS'!E71</f>
        <v/>
      </c>
      <c r="BW42" s="81">
        <f>'LIG. PROVISÓRIAS'!E72</f>
        <v/>
      </c>
      <c r="BX42" s="81">
        <f>'LIG. PROVISÓRIAS'!E73</f>
        <v/>
      </c>
      <c r="BY42" s="81">
        <f>'LIG. PROVISÓRIAS'!E74</f>
        <v/>
      </c>
      <c r="BZ42" s="81">
        <f>'LIG. PROVISÓRIAS'!E75</f>
        <v/>
      </c>
      <c r="CA42" s="81">
        <f>'LIG. PROVISÓRIAS'!E76</f>
        <v/>
      </c>
    </row>
    <row r="43">
      <c r="A43" s="58" t="inlineStr">
        <is>
          <t>G041.002</t>
        </is>
      </c>
      <c r="B43" s="58" t="inlineStr">
        <is>
          <t>1030-1070-470</t>
        </is>
      </c>
      <c r="C43" s="58" t="inlineStr">
        <is>
          <t>TAXA DE ADMINISTRAÇÃO</t>
        </is>
      </c>
      <c r="D43" s="75">
        <f>'TAX. ADM'!$K$5</f>
        <v/>
      </c>
      <c r="E43" s="48">
        <f>SUM(H43:CA43)</f>
        <v/>
      </c>
      <c r="F43" s="48">
        <f>IF(D43="","",D43-E43)</f>
        <v/>
      </c>
      <c r="H43" s="81">
        <f>'TAX. ADM'!E5</f>
        <v/>
      </c>
      <c r="I43" s="81">
        <f>'TAX. ADM'!E6</f>
        <v/>
      </c>
      <c r="J43" s="81">
        <f>'TAX. ADM'!E7</f>
        <v/>
      </c>
      <c r="K43" s="81">
        <f>'TAX. ADM'!E8</f>
        <v/>
      </c>
      <c r="L43" s="81">
        <f>'TAX. ADM'!E9</f>
        <v/>
      </c>
      <c r="M43" s="81">
        <f>'TAX. ADM'!E10</f>
        <v/>
      </c>
      <c r="N43" s="81">
        <f>'TAX. ADM'!E11</f>
        <v/>
      </c>
      <c r="O43" s="81">
        <f>'TAX. ADM'!E12</f>
        <v/>
      </c>
      <c r="P43" s="81">
        <f>'TAX. ADM'!E13</f>
        <v/>
      </c>
      <c r="Q43" s="81">
        <f>'TAX. ADM'!E14</f>
        <v/>
      </c>
      <c r="R43" s="81">
        <f>'TAX. ADM'!E15</f>
        <v/>
      </c>
      <c r="S43" s="81">
        <f>'TAX. ADM'!E16</f>
        <v/>
      </c>
      <c r="T43" s="81">
        <f>'TAX. ADM'!E17</f>
        <v/>
      </c>
      <c r="U43" s="81">
        <f>'TAX. ADM'!E18</f>
        <v/>
      </c>
      <c r="V43" s="81">
        <f>'TAX. ADM'!E19</f>
        <v/>
      </c>
      <c r="W43" s="81">
        <f>'TAX. ADM'!E20</f>
        <v/>
      </c>
      <c r="X43" s="81">
        <f>'TAX. ADM'!E21</f>
        <v/>
      </c>
      <c r="Y43" s="81">
        <f>'TAX. ADM'!E22</f>
        <v/>
      </c>
      <c r="Z43" s="81">
        <f>'TAX. ADM'!E23</f>
        <v/>
      </c>
      <c r="AA43" s="81">
        <f>'TAX. ADM'!E24</f>
        <v/>
      </c>
      <c r="AB43" s="81">
        <f>'TAX. ADM'!E25</f>
        <v/>
      </c>
      <c r="AC43" s="81">
        <f>'TAX. ADM'!E26</f>
        <v/>
      </c>
      <c r="AD43" s="81">
        <f>'TAX. ADM'!E27</f>
        <v/>
      </c>
      <c r="AE43" s="81">
        <f>'TAX. ADM'!E28</f>
        <v/>
      </c>
      <c r="AF43" s="81">
        <f>'TAX. ADM'!E29</f>
        <v/>
      </c>
      <c r="AG43" s="81">
        <f>'TAX. ADM'!E30</f>
        <v/>
      </c>
      <c r="AH43" s="81">
        <f>'TAX. ADM'!E31</f>
        <v/>
      </c>
      <c r="AI43" s="81">
        <f>'TAX. ADM'!E32</f>
        <v/>
      </c>
      <c r="AJ43" s="81">
        <f>'TAX. ADM'!E33</f>
        <v/>
      </c>
      <c r="AK43" s="81">
        <f>'TAX. ADM'!E34</f>
        <v/>
      </c>
      <c r="AL43" s="81">
        <f>'TAX. ADM'!E35</f>
        <v/>
      </c>
      <c r="AM43" s="81">
        <f>'TAX. ADM'!E36</f>
        <v/>
      </c>
      <c r="AN43" s="81">
        <f>'TAX. ADM'!E37</f>
        <v/>
      </c>
      <c r="AO43" s="81">
        <f>'TAX. ADM'!E38</f>
        <v/>
      </c>
      <c r="AP43" s="81">
        <f>'TAX. ADM'!E39</f>
        <v/>
      </c>
      <c r="AQ43" s="81">
        <f>'TAX. ADM'!E40</f>
        <v/>
      </c>
      <c r="AR43" s="81">
        <f>'TAX. ADM'!E41</f>
        <v/>
      </c>
      <c r="AS43" s="81">
        <f>'TAX. ADM'!E42</f>
        <v/>
      </c>
      <c r="AT43" s="81">
        <f>'TAX. ADM'!E43</f>
        <v/>
      </c>
      <c r="AU43" s="81">
        <f>'TAX. ADM'!E44</f>
        <v/>
      </c>
      <c r="AV43" s="81">
        <f>'TAX. ADM'!E45</f>
        <v/>
      </c>
      <c r="AW43" s="81">
        <f>'TAX. ADM'!E46</f>
        <v/>
      </c>
      <c r="AX43" s="81">
        <f>'TAX. ADM'!E47</f>
        <v/>
      </c>
      <c r="AY43" s="81">
        <f>'TAX. ADM'!E48</f>
        <v/>
      </c>
      <c r="AZ43" s="81">
        <f>'TAX. ADM'!E49</f>
        <v/>
      </c>
      <c r="BA43" s="81">
        <f>'TAX. ADM'!E50</f>
        <v/>
      </c>
      <c r="BB43" s="81">
        <f>'TAX. ADM'!E51</f>
        <v/>
      </c>
      <c r="BC43" s="81">
        <f>'TAX. ADM'!E52</f>
        <v/>
      </c>
      <c r="BD43" s="81">
        <f>'TAX. ADM'!E53</f>
        <v/>
      </c>
      <c r="BE43" s="81">
        <f>'TAX. ADM'!E54</f>
        <v/>
      </c>
      <c r="BF43" s="81">
        <f>'TAX. ADM'!E55</f>
        <v/>
      </c>
      <c r="BG43" s="81">
        <f>'TAX. ADM'!E56</f>
        <v/>
      </c>
      <c r="BH43" s="81">
        <f>'TAX. ADM'!E57</f>
        <v/>
      </c>
      <c r="BI43" s="81">
        <f>'TAX. ADM'!E58</f>
        <v/>
      </c>
      <c r="BJ43" s="81">
        <f>'TAX. ADM'!E59</f>
        <v/>
      </c>
      <c r="BK43" s="81">
        <f>'TAX. ADM'!E60</f>
        <v/>
      </c>
      <c r="BL43" s="81">
        <f>'TAX. ADM'!E61</f>
        <v/>
      </c>
      <c r="BM43" s="81">
        <f>'TAX. ADM'!E62</f>
        <v/>
      </c>
      <c r="BN43" s="81">
        <f>'TAX. ADM'!E63</f>
        <v/>
      </c>
      <c r="BO43" s="81">
        <f>'TAX. ADM'!E64</f>
        <v/>
      </c>
      <c r="BP43" s="81">
        <f>'TAX. ADM'!E65</f>
        <v/>
      </c>
      <c r="BQ43" s="81">
        <f>'TAX. ADM'!E66</f>
        <v/>
      </c>
      <c r="BR43" s="81">
        <f>'TAX. ADM'!E67</f>
        <v/>
      </c>
      <c r="BS43" s="81">
        <f>'TAX. ADM'!E68</f>
        <v/>
      </c>
      <c r="BT43" s="81">
        <f>'TAX. ADM'!E69</f>
        <v/>
      </c>
      <c r="BU43" s="81">
        <f>'TAX. ADM'!E70</f>
        <v/>
      </c>
      <c r="BV43" s="81">
        <f>'TAX. ADM'!E71</f>
        <v/>
      </c>
      <c r="BW43" s="81">
        <f>'TAX. ADM'!E72</f>
        <v/>
      </c>
      <c r="BX43" s="81">
        <f>'TAX. ADM'!E73</f>
        <v/>
      </c>
      <c r="BY43" s="81">
        <f>'TAX. ADM'!E74</f>
        <v/>
      </c>
      <c r="BZ43" s="81">
        <f>'TAX. ADM'!E75</f>
        <v/>
      </c>
      <c r="CA43" s="81">
        <f>'TAX. ADM'!E76</f>
        <v/>
      </c>
    </row>
    <row r="44">
      <c r="A44" s="58" t="inlineStr">
        <is>
          <t>G041.002</t>
        </is>
      </c>
      <c r="B44" s="58" t="inlineStr">
        <is>
          <t>1030-1070-180</t>
        </is>
      </c>
      <c r="C44" s="58" t="inlineStr">
        <is>
          <t>TERRAPLENAGEM</t>
        </is>
      </c>
      <c r="D44" s="75">
        <f>'TERRAPLENAGEM'!$K$5</f>
        <v/>
      </c>
      <c r="E44" s="48">
        <f>SUM(H44:CA44)</f>
        <v/>
      </c>
      <c r="F44" s="48">
        <f>IF(D44="","",D44-E44)</f>
        <v/>
      </c>
      <c r="H44" s="81">
        <f>'TERRAPLENAGEM'!E5</f>
        <v/>
      </c>
      <c r="I44" s="81">
        <f>'TERRAPLENAGEM'!E6</f>
        <v/>
      </c>
      <c r="J44" s="81">
        <f>'TERRAPLENAGEM'!E7</f>
        <v/>
      </c>
      <c r="K44" s="81">
        <f>'TERRAPLENAGEM'!E8</f>
        <v/>
      </c>
      <c r="L44" s="81">
        <f>'TERRAPLENAGEM'!E9</f>
        <v/>
      </c>
      <c r="M44" s="81">
        <f>'TERRAPLENAGEM'!E10</f>
        <v/>
      </c>
      <c r="N44" s="81">
        <f>'TERRAPLENAGEM'!E11</f>
        <v/>
      </c>
      <c r="O44" s="81">
        <f>'TERRAPLENAGEM'!E12</f>
        <v/>
      </c>
      <c r="P44" s="81">
        <f>'TERRAPLENAGEM'!E13</f>
        <v/>
      </c>
      <c r="Q44" s="81">
        <f>'TERRAPLENAGEM'!E14</f>
        <v/>
      </c>
      <c r="R44" s="81">
        <f>'TERRAPLENAGEM'!E15</f>
        <v/>
      </c>
      <c r="S44" s="81">
        <f>'TERRAPLENAGEM'!E16</f>
        <v/>
      </c>
      <c r="T44" s="81">
        <f>'TERRAPLENAGEM'!E17</f>
        <v/>
      </c>
      <c r="U44" s="81">
        <f>'TERRAPLENAGEM'!E18</f>
        <v/>
      </c>
      <c r="V44" s="81">
        <f>'TERRAPLENAGEM'!E19</f>
        <v/>
      </c>
      <c r="W44" s="81">
        <f>'TERRAPLENAGEM'!E20</f>
        <v/>
      </c>
      <c r="X44" s="81">
        <f>'TERRAPLENAGEM'!E21</f>
        <v/>
      </c>
      <c r="Y44" s="81">
        <f>'TERRAPLENAGEM'!E22</f>
        <v/>
      </c>
      <c r="Z44" s="81">
        <f>'TERRAPLENAGEM'!E23</f>
        <v/>
      </c>
      <c r="AA44" s="81">
        <f>'TERRAPLENAGEM'!E24</f>
        <v/>
      </c>
      <c r="AB44" s="81">
        <f>'TERRAPLENAGEM'!E25</f>
        <v/>
      </c>
      <c r="AC44" s="81">
        <f>'TERRAPLENAGEM'!E26</f>
        <v/>
      </c>
      <c r="AD44" s="81">
        <f>'TERRAPLENAGEM'!E27</f>
        <v/>
      </c>
      <c r="AE44" s="81">
        <f>'TERRAPLENAGEM'!E28</f>
        <v/>
      </c>
      <c r="AF44" s="81">
        <f>'TERRAPLENAGEM'!E29</f>
        <v/>
      </c>
      <c r="AG44" s="81">
        <f>'TERRAPLENAGEM'!E30</f>
        <v/>
      </c>
      <c r="AH44" s="81">
        <f>'TERRAPLENAGEM'!E31</f>
        <v/>
      </c>
      <c r="AI44" s="81">
        <f>'TERRAPLENAGEM'!E32</f>
        <v/>
      </c>
      <c r="AJ44" s="81">
        <f>'TERRAPLENAGEM'!E33</f>
        <v/>
      </c>
      <c r="AK44" s="81">
        <f>'TERRAPLENAGEM'!E34</f>
        <v/>
      </c>
      <c r="AL44" s="81">
        <f>'TERRAPLENAGEM'!E35</f>
        <v/>
      </c>
      <c r="AM44" s="81">
        <f>'TERRAPLENAGEM'!E36</f>
        <v/>
      </c>
      <c r="AN44" s="81">
        <f>'TERRAPLENAGEM'!E37</f>
        <v/>
      </c>
      <c r="AO44" s="81">
        <f>'TERRAPLENAGEM'!E38</f>
        <v/>
      </c>
      <c r="AP44" s="81">
        <f>'TERRAPLENAGEM'!E39</f>
        <v/>
      </c>
      <c r="AQ44" s="81">
        <f>'TERRAPLENAGEM'!E40</f>
        <v/>
      </c>
      <c r="AR44" s="81">
        <f>'TERRAPLENAGEM'!E41</f>
        <v/>
      </c>
      <c r="AS44" s="81">
        <f>'TERRAPLENAGEM'!E42</f>
        <v/>
      </c>
      <c r="AT44" s="81">
        <f>'TERRAPLENAGEM'!E43</f>
        <v/>
      </c>
      <c r="AU44" s="81">
        <f>'TERRAPLENAGEM'!E44</f>
        <v/>
      </c>
      <c r="AV44" s="81">
        <f>'TERRAPLENAGEM'!E45</f>
        <v/>
      </c>
      <c r="AW44" s="81">
        <f>'TERRAPLENAGEM'!E46</f>
        <v/>
      </c>
      <c r="AX44" s="81">
        <f>'TERRAPLENAGEM'!E47</f>
        <v/>
      </c>
      <c r="AY44" s="81">
        <f>'TERRAPLENAGEM'!E48</f>
        <v/>
      </c>
      <c r="AZ44" s="81">
        <f>'TERRAPLENAGEM'!E49</f>
        <v/>
      </c>
      <c r="BA44" s="81">
        <f>'TERRAPLENAGEM'!E50</f>
        <v/>
      </c>
      <c r="BB44" s="81">
        <f>'TERRAPLENAGEM'!E51</f>
        <v/>
      </c>
      <c r="BC44" s="81">
        <f>'TERRAPLENAGEM'!E52</f>
        <v/>
      </c>
      <c r="BD44" s="81">
        <f>'TERRAPLENAGEM'!E53</f>
        <v/>
      </c>
      <c r="BE44" s="81">
        <f>'TERRAPLENAGEM'!E54</f>
        <v/>
      </c>
      <c r="BF44" s="81">
        <f>'TERRAPLENAGEM'!E55</f>
        <v/>
      </c>
      <c r="BG44" s="81">
        <f>'TERRAPLENAGEM'!E56</f>
        <v/>
      </c>
      <c r="BH44" s="81">
        <f>'TERRAPLENAGEM'!E57</f>
        <v/>
      </c>
      <c r="BI44" s="81">
        <f>'TERRAPLENAGEM'!E58</f>
        <v/>
      </c>
      <c r="BJ44" s="81">
        <f>'TERRAPLENAGEM'!E59</f>
        <v/>
      </c>
      <c r="BK44" s="81">
        <f>'TERRAPLENAGEM'!E60</f>
        <v/>
      </c>
      <c r="BL44" s="81">
        <f>'TERRAPLENAGEM'!E61</f>
        <v/>
      </c>
      <c r="BM44" s="81">
        <f>'TERRAPLENAGEM'!E62</f>
        <v/>
      </c>
      <c r="BN44" s="81">
        <f>'TERRAPLENAGEM'!E63</f>
        <v/>
      </c>
      <c r="BO44" s="81">
        <f>'TERRAPLENAGEM'!E64</f>
        <v/>
      </c>
      <c r="BP44" s="81">
        <f>'TERRAPLENAGEM'!E65</f>
        <v/>
      </c>
      <c r="BQ44" s="81">
        <f>'TERRAPLENAGEM'!E66</f>
        <v/>
      </c>
      <c r="BR44" s="81">
        <f>'TERRAPLENAGEM'!E67</f>
        <v/>
      </c>
      <c r="BS44" s="81">
        <f>'TERRAPLENAGEM'!E68</f>
        <v/>
      </c>
      <c r="BT44" s="81">
        <f>'TERRAPLENAGEM'!E69</f>
        <v/>
      </c>
      <c r="BU44" s="81">
        <f>'TERRAPLENAGEM'!E70</f>
        <v/>
      </c>
      <c r="BV44" s="81">
        <f>'TERRAPLENAGEM'!E71</f>
        <v/>
      </c>
      <c r="BW44" s="81">
        <f>'TERRAPLENAGEM'!E72</f>
        <v/>
      </c>
      <c r="BX44" s="81">
        <f>'TERRAPLENAGEM'!E73</f>
        <v/>
      </c>
      <c r="BY44" s="81">
        <f>'TERRAPLENAGEM'!E74</f>
        <v/>
      </c>
      <c r="BZ44" s="81">
        <f>'TERRAPLENAGEM'!E75</f>
        <v/>
      </c>
      <c r="CA44" s="81">
        <f>'TERRAPLENAGEM'!E76</f>
        <v/>
      </c>
    </row>
    <row r="45">
      <c r="A45" s="58" t="inlineStr">
        <is>
          <t>G041.002</t>
        </is>
      </c>
      <c r="B45" s="58" t="inlineStr">
        <is>
          <t>1030-1070-600</t>
        </is>
      </c>
      <c r="C45" s="58" t="inlineStr">
        <is>
          <t>TOPOGRAFIA</t>
        </is>
      </c>
      <c r="E45" s="48">
        <f>SUM(H45:CA45)</f>
        <v/>
      </c>
      <c r="F45" s="48">
        <f>IF(D45="","",D45-E45)</f>
        <v/>
      </c>
    </row>
    <row r="46">
      <c r="A46" s="58" t="inlineStr">
        <is>
          <t>G041.002</t>
        </is>
      </c>
      <c r="B46" s="58" t="inlineStr">
        <is>
          <t>1030-1070-460</t>
        </is>
      </c>
      <c r="C46" s="58" t="inlineStr">
        <is>
          <t>TRANSPORTES</t>
        </is>
      </c>
      <c r="D46" s="75">
        <f>'TRANSPORTES'!$K$5</f>
        <v/>
      </c>
      <c r="E46" s="48">
        <f>SUM(H46:CA46)</f>
        <v/>
      </c>
      <c r="F46" s="48">
        <f>IF(D46="","",D46-E46)</f>
        <v/>
      </c>
      <c r="H46" s="81">
        <f>'TRANSPORTES'!E5</f>
        <v/>
      </c>
      <c r="I46" s="81">
        <f>'TRANSPORTES'!E6</f>
        <v/>
      </c>
      <c r="J46" s="81">
        <f>'TRANSPORTES'!E7</f>
        <v/>
      </c>
      <c r="K46" s="81">
        <f>'TRANSPORTES'!E8</f>
        <v/>
      </c>
      <c r="L46" s="81">
        <f>'TRANSPORTES'!E9</f>
        <v/>
      </c>
      <c r="M46" s="81">
        <f>'TRANSPORTES'!E10</f>
        <v/>
      </c>
      <c r="N46" s="81">
        <f>'TRANSPORTES'!E11</f>
        <v/>
      </c>
      <c r="O46" s="81">
        <f>'TRANSPORTES'!E12</f>
        <v/>
      </c>
      <c r="P46" s="81">
        <f>'TRANSPORTES'!E13</f>
        <v/>
      </c>
      <c r="Q46" s="81">
        <f>'TRANSPORTES'!E14</f>
        <v/>
      </c>
      <c r="R46" s="81">
        <f>'TRANSPORTES'!E15</f>
        <v/>
      </c>
      <c r="S46" s="81">
        <f>'TRANSPORTES'!E16</f>
        <v/>
      </c>
      <c r="T46" s="81">
        <f>'TRANSPORTES'!E17</f>
        <v/>
      </c>
      <c r="U46" s="81">
        <f>'TRANSPORTES'!E18</f>
        <v/>
      </c>
      <c r="V46" s="81">
        <f>'TRANSPORTES'!E19</f>
        <v/>
      </c>
      <c r="W46" s="81">
        <f>'TRANSPORTES'!E20</f>
        <v/>
      </c>
      <c r="X46" s="81">
        <f>'TRANSPORTES'!E21</f>
        <v/>
      </c>
      <c r="Y46" s="81">
        <f>'TRANSPORTES'!E22</f>
        <v/>
      </c>
      <c r="Z46" s="81">
        <f>'TRANSPORTES'!E23</f>
        <v/>
      </c>
      <c r="AA46" s="81">
        <f>'TRANSPORTES'!E24</f>
        <v/>
      </c>
      <c r="AB46" s="81">
        <f>'TRANSPORTES'!E25</f>
        <v/>
      </c>
      <c r="AC46" s="81">
        <f>'TRANSPORTES'!E26</f>
        <v/>
      </c>
      <c r="AD46" s="81">
        <f>'TRANSPORTES'!E27</f>
        <v/>
      </c>
      <c r="AE46" s="81">
        <f>'TRANSPORTES'!E28</f>
        <v/>
      </c>
      <c r="AF46" s="81">
        <f>'TRANSPORTES'!E29</f>
        <v/>
      </c>
      <c r="AG46" s="81">
        <f>'TRANSPORTES'!E30</f>
        <v/>
      </c>
      <c r="AH46" s="81">
        <f>'TRANSPORTES'!E31</f>
        <v/>
      </c>
      <c r="AI46" s="81">
        <f>'TRANSPORTES'!E32</f>
        <v/>
      </c>
      <c r="AJ46" s="81">
        <f>'TRANSPORTES'!E33</f>
        <v/>
      </c>
      <c r="AK46" s="81">
        <f>'TRANSPORTES'!E34</f>
        <v/>
      </c>
      <c r="AL46" s="81">
        <f>'TRANSPORTES'!E35</f>
        <v/>
      </c>
      <c r="AM46" s="81">
        <f>'TRANSPORTES'!E36</f>
        <v/>
      </c>
      <c r="AN46" s="81">
        <f>'TRANSPORTES'!E37</f>
        <v/>
      </c>
      <c r="AO46" s="81">
        <f>'TRANSPORTES'!E38</f>
        <v/>
      </c>
      <c r="AP46" s="81">
        <f>'TRANSPORTES'!E39</f>
        <v/>
      </c>
      <c r="AQ46" s="81">
        <f>'TRANSPORTES'!E40</f>
        <v/>
      </c>
      <c r="AR46" s="81">
        <f>'TRANSPORTES'!E41</f>
        <v/>
      </c>
      <c r="AS46" s="81">
        <f>'TRANSPORTES'!E42</f>
        <v/>
      </c>
      <c r="AT46" s="81">
        <f>'TRANSPORTES'!E43</f>
        <v/>
      </c>
      <c r="AU46" s="81">
        <f>'TRANSPORTES'!E44</f>
        <v/>
      </c>
      <c r="AV46" s="81">
        <f>'TRANSPORTES'!E45</f>
        <v/>
      </c>
      <c r="AW46" s="81">
        <f>'TRANSPORTES'!E46</f>
        <v/>
      </c>
      <c r="AX46" s="81">
        <f>'TRANSPORTES'!E47</f>
        <v/>
      </c>
      <c r="AY46" s="81">
        <f>'TRANSPORTES'!E48</f>
        <v/>
      </c>
      <c r="AZ46" s="81">
        <f>'TRANSPORTES'!E49</f>
        <v/>
      </c>
      <c r="BA46" s="81">
        <f>'TRANSPORTES'!E50</f>
        <v/>
      </c>
      <c r="BB46" s="81">
        <f>'TRANSPORTES'!E51</f>
        <v/>
      </c>
      <c r="BC46" s="81">
        <f>'TRANSPORTES'!E52</f>
        <v/>
      </c>
      <c r="BD46" s="81">
        <f>'TRANSPORTES'!E53</f>
        <v/>
      </c>
      <c r="BE46" s="81">
        <f>'TRANSPORTES'!E54</f>
        <v/>
      </c>
      <c r="BF46" s="81">
        <f>'TRANSPORTES'!E55</f>
        <v/>
      </c>
      <c r="BG46" s="81">
        <f>'TRANSPORTES'!E56</f>
        <v/>
      </c>
      <c r="BH46" s="81">
        <f>'TRANSPORTES'!E57</f>
        <v/>
      </c>
      <c r="BI46" s="81">
        <f>'TRANSPORTES'!E58</f>
        <v/>
      </c>
      <c r="BJ46" s="81">
        <f>'TRANSPORTES'!E59</f>
        <v/>
      </c>
      <c r="BK46" s="81">
        <f>'TRANSPORTES'!E60</f>
        <v/>
      </c>
      <c r="BL46" s="81">
        <f>'TRANSPORTES'!E61</f>
        <v/>
      </c>
      <c r="BM46" s="81">
        <f>'TRANSPORTES'!E62</f>
        <v/>
      </c>
      <c r="BN46" s="81">
        <f>'TRANSPORTES'!E63</f>
        <v/>
      </c>
      <c r="BO46" s="81">
        <f>'TRANSPORTES'!E64</f>
        <v/>
      </c>
      <c r="BP46" s="81">
        <f>'TRANSPORTES'!E65</f>
        <v/>
      </c>
      <c r="BQ46" s="81">
        <f>'TRANSPORTES'!E66</f>
        <v/>
      </c>
      <c r="BR46" s="81">
        <f>'TRANSPORTES'!E67</f>
        <v/>
      </c>
      <c r="BS46" s="81">
        <f>'TRANSPORTES'!E68</f>
        <v/>
      </c>
      <c r="BT46" s="81">
        <f>'TRANSPORTES'!E69</f>
        <v/>
      </c>
      <c r="BU46" s="81">
        <f>'TRANSPORTES'!E70</f>
        <v/>
      </c>
      <c r="BV46" s="81">
        <f>'TRANSPORTES'!E71</f>
        <v/>
      </c>
      <c r="BW46" s="81">
        <f>'TRANSPORTES'!E72</f>
        <v/>
      </c>
      <c r="BX46" s="81">
        <f>'TRANSPORTES'!E73</f>
        <v/>
      </c>
      <c r="BY46" s="81">
        <f>'TRANSPORTES'!E74</f>
        <v/>
      </c>
      <c r="BZ46" s="81">
        <f>'TRANSPORTES'!E75</f>
        <v/>
      </c>
      <c r="CA46" s="81">
        <f>'TRANSPORTES'!E76</f>
        <v/>
      </c>
    </row>
    <row r="47">
      <c r="A47" s="58" t="inlineStr">
        <is>
          <t>G041.002</t>
        </is>
      </c>
      <c r="B47" s="58" t="inlineStr">
        <is>
          <t>1030-1070-480</t>
        </is>
      </c>
      <c r="C47" s="58" t="inlineStr">
        <is>
          <t>ESTRUTURA EM COBERTURA METÁLICA</t>
        </is>
      </c>
      <c r="E47" s="48">
        <f>SUM(H47:CA47)</f>
        <v/>
      </c>
      <c r="F47" s="48">
        <f>IF(D47="","",D47-E47)</f>
        <v/>
      </c>
    </row>
    <row r="48">
      <c r="A48" s="58" t="inlineStr">
        <is>
          <t>G041.002</t>
        </is>
      </c>
      <c r="B48" s="58" t="inlineStr">
        <is>
          <t>1030-1070-500</t>
        </is>
      </c>
      <c r="C48" s="58" t="inlineStr">
        <is>
          <t>REFORÇO ESTRUTURAL</t>
        </is>
      </c>
      <c r="E48" s="48">
        <f>SUM(H48:CA48)</f>
        <v/>
      </c>
      <c r="F48" s="48">
        <f>IF(D48="","",D48-E48)</f>
        <v/>
      </c>
    </row>
    <row r="49">
      <c r="A49" s="58" t="inlineStr">
        <is>
          <t>G041.002</t>
        </is>
      </c>
      <c r="B49" s="58" t="inlineStr">
        <is>
          <t>1030-1070-530</t>
        </is>
      </c>
      <c r="C49" s="58" t="inlineStr">
        <is>
          <t>MÃO DE OBRA PRÓPRIA</t>
        </is>
      </c>
      <c r="D49" s="75">
        <f>'MDO'!$K$5</f>
        <v/>
      </c>
      <c r="E49" s="48">
        <f>SUM(H49:CA49)</f>
        <v/>
      </c>
      <c r="F49" s="48">
        <f>IF(D49="","",D49-E49)</f>
        <v/>
      </c>
      <c r="H49" s="81">
        <f>'MDO'!E5</f>
        <v/>
      </c>
      <c r="I49" s="81">
        <f>'MDO'!E6</f>
        <v/>
      </c>
      <c r="J49" s="81">
        <f>'MDO'!E7</f>
        <v/>
      </c>
      <c r="K49" s="81">
        <f>'MDO'!E8</f>
        <v/>
      </c>
      <c r="L49" s="81">
        <f>'MDO'!E9</f>
        <v/>
      </c>
      <c r="M49" s="81">
        <f>'MDO'!E10</f>
        <v/>
      </c>
      <c r="N49" s="81">
        <f>'MDO'!E11</f>
        <v/>
      </c>
      <c r="O49" s="81">
        <f>'MDO'!E12</f>
        <v/>
      </c>
      <c r="P49" s="81">
        <f>'MDO'!E13</f>
        <v/>
      </c>
      <c r="Q49" s="81">
        <f>'MDO'!E14</f>
        <v/>
      </c>
      <c r="R49" s="81">
        <f>'MDO'!E15</f>
        <v/>
      </c>
      <c r="S49" s="81">
        <f>'MDO'!E16</f>
        <v/>
      </c>
      <c r="T49" s="81">
        <f>'MDO'!E17</f>
        <v/>
      </c>
      <c r="U49" s="81">
        <f>'MDO'!E18</f>
        <v/>
      </c>
      <c r="V49" s="81">
        <f>'MDO'!E19</f>
        <v/>
      </c>
      <c r="W49" s="81">
        <f>'MDO'!E20</f>
        <v/>
      </c>
      <c r="X49" s="81">
        <f>'MDO'!E21</f>
        <v/>
      </c>
      <c r="Y49" s="81">
        <f>'MDO'!E22</f>
        <v/>
      </c>
      <c r="Z49" s="81">
        <f>'MDO'!E23</f>
        <v/>
      </c>
      <c r="AA49" s="81">
        <f>'MDO'!E24</f>
        <v/>
      </c>
      <c r="AB49" s="81">
        <f>'MDO'!E25</f>
        <v/>
      </c>
      <c r="AC49" s="81">
        <f>'MDO'!E26</f>
        <v/>
      </c>
      <c r="AD49" s="81">
        <f>'MDO'!E27</f>
        <v/>
      </c>
      <c r="AE49" s="81">
        <f>'MDO'!E28</f>
        <v/>
      </c>
      <c r="AF49" s="81">
        <f>'MDO'!E29</f>
        <v/>
      </c>
      <c r="AG49" s="81">
        <f>'MDO'!E30</f>
        <v/>
      </c>
      <c r="AH49" s="81">
        <f>'MDO'!E31</f>
        <v/>
      </c>
      <c r="AI49" s="81">
        <f>'MDO'!E32</f>
        <v/>
      </c>
      <c r="AJ49" s="81">
        <f>'MDO'!E33</f>
        <v/>
      </c>
      <c r="AK49" s="81">
        <f>'MDO'!E34</f>
        <v/>
      </c>
      <c r="AL49" s="81">
        <f>'MDO'!E35</f>
        <v/>
      </c>
      <c r="AM49" s="81">
        <f>'MDO'!E36</f>
        <v/>
      </c>
      <c r="AN49" s="81">
        <f>'MDO'!E37</f>
        <v/>
      </c>
      <c r="AO49" s="81">
        <f>'MDO'!E38</f>
        <v/>
      </c>
      <c r="AP49" s="81">
        <f>'MDO'!E39</f>
        <v/>
      </c>
      <c r="AQ49" s="81">
        <f>'MDO'!E40</f>
        <v/>
      </c>
      <c r="AR49" s="81">
        <f>'MDO'!E41</f>
        <v/>
      </c>
      <c r="AS49" s="81">
        <f>'MDO'!E42</f>
        <v/>
      </c>
      <c r="AT49" s="81">
        <f>'MDO'!E43</f>
        <v/>
      </c>
      <c r="AU49" s="81">
        <f>'MDO'!E44</f>
        <v/>
      </c>
      <c r="AV49" s="81">
        <f>'MDO'!E45</f>
        <v/>
      </c>
      <c r="AW49" s="81">
        <f>'MDO'!E46</f>
        <v/>
      </c>
      <c r="AX49" s="81">
        <f>'MDO'!E47</f>
        <v/>
      </c>
      <c r="AY49" s="81">
        <f>'MDO'!E48</f>
        <v/>
      </c>
      <c r="AZ49" s="81">
        <f>'MDO'!E49</f>
        <v/>
      </c>
      <c r="BA49" s="81">
        <f>'MDO'!E50</f>
        <v/>
      </c>
      <c r="BB49" s="81">
        <f>'MDO'!E51</f>
        <v/>
      </c>
      <c r="BC49" s="81">
        <f>'MDO'!E52</f>
        <v/>
      </c>
      <c r="BD49" s="81">
        <f>'MDO'!E53</f>
        <v/>
      </c>
      <c r="BE49" s="81">
        <f>'MDO'!E54</f>
        <v/>
      </c>
      <c r="BF49" s="81">
        <f>'MDO'!E55</f>
        <v/>
      </c>
      <c r="BG49" s="81">
        <f>'MDO'!E56</f>
        <v/>
      </c>
      <c r="BH49" s="81">
        <f>'MDO'!E57</f>
        <v/>
      </c>
      <c r="BI49" s="81">
        <f>'MDO'!E58</f>
        <v/>
      </c>
      <c r="BJ49" s="81">
        <f>'MDO'!E59</f>
        <v/>
      </c>
      <c r="BK49" s="81">
        <f>'MDO'!E60</f>
        <v/>
      </c>
      <c r="BL49" s="81">
        <f>'MDO'!E61</f>
        <v/>
      </c>
      <c r="BM49" s="81">
        <f>'MDO'!E62</f>
        <v/>
      </c>
      <c r="BN49" s="81">
        <f>'MDO'!E63</f>
        <v/>
      </c>
      <c r="BO49" s="81">
        <f>'MDO'!E64</f>
        <v/>
      </c>
      <c r="BP49" s="81">
        <f>'MDO'!E65</f>
        <v/>
      </c>
      <c r="BQ49" s="81">
        <f>'MDO'!E66</f>
        <v/>
      </c>
      <c r="BR49" s="81">
        <f>'MDO'!E67</f>
        <v/>
      </c>
      <c r="BS49" s="81">
        <f>'MDO'!E68</f>
        <v/>
      </c>
      <c r="BT49" s="81">
        <f>'MDO'!E69</f>
        <v/>
      </c>
      <c r="BU49" s="81">
        <f>'MDO'!E70</f>
        <v/>
      </c>
      <c r="BV49" s="81">
        <f>'MDO'!E71</f>
        <v/>
      </c>
      <c r="BW49" s="81">
        <f>'MDO'!E72</f>
        <v/>
      </c>
      <c r="BX49" s="81">
        <f>'MDO'!E73</f>
        <v/>
      </c>
      <c r="BY49" s="81">
        <f>'MDO'!E74</f>
        <v/>
      </c>
      <c r="BZ49" s="81">
        <f>'MDO'!E75</f>
        <v/>
      </c>
      <c r="CA49" s="81">
        <f>'MDO'!E76</f>
        <v/>
      </c>
    </row>
    <row r="50">
      <c r="A50" s="58" t="inlineStr">
        <is>
          <t>G041.002</t>
        </is>
      </c>
      <c r="B50" s="58" t="inlineStr">
        <is>
          <t>1030-1070-120</t>
        </is>
      </c>
      <c r="C50" s="58" t="inlineStr">
        <is>
          <t>TAXAS DIVERSAS</t>
        </is>
      </c>
      <c r="D50" s="75">
        <f>'TAX. DIVERSAS'!$K$5</f>
        <v/>
      </c>
      <c r="E50" s="48">
        <f>SUM(H50:CA50)</f>
        <v/>
      </c>
      <c r="F50" s="48">
        <f>IF(D50="","",D50-E50)</f>
        <v/>
      </c>
      <c r="H50" s="81">
        <f>'TAX. DIVERSAS'!E5</f>
        <v/>
      </c>
      <c r="I50" s="81">
        <f>'TAX. DIVERSAS'!E6</f>
        <v/>
      </c>
      <c r="J50" s="81">
        <f>'TAX. DIVERSAS'!E7</f>
        <v/>
      </c>
      <c r="K50" s="81">
        <f>'TAX. DIVERSAS'!E8</f>
        <v/>
      </c>
      <c r="L50" s="81">
        <f>'TAX. DIVERSAS'!E9</f>
        <v/>
      </c>
      <c r="M50" s="81">
        <f>'TAX. DIVERSAS'!E10</f>
        <v/>
      </c>
      <c r="N50" s="81">
        <f>'TAX. DIVERSAS'!E11</f>
        <v/>
      </c>
      <c r="O50" s="81">
        <f>'TAX. DIVERSAS'!E12</f>
        <v/>
      </c>
      <c r="P50" s="81">
        <f>'TAX. DIVERSAS'!E13</f>
        <v/>
      </c>
      <c r="Q50" s="81">
        <f>'TAX. DIVERSAS'!E14</f>
        <v/>
      </c>
      <c r="R50" s="81">
        <f>'TAX. DIVERSAS'!E15</f>
        <v/>
      </c>
      <c r="S50" s="81">
        <f>'TAX. DIVERSAS'!E16</f>
        <v/>
      </c>
      <c r="T50" s="81">
        <f>'TAX. DIVERSAS'!E17</f>
        <v/>
      </c>
      <c r="U50" s="81">
        <f>'TAX. DIVERSAS'!E18</f>
        <v/>
      </c>
      <c r="V50" s="81">
        <f>'TAX. DIVERSAS'!E19</f>
        <v/>
      </c>
      <c r="W50" s="81">
        <f>'TAX. DIVERSAS'!E20</f>
        <v/>
      </c>
      <c r="X50" s="81">
        <f>'TAX. DIVERSAS'!E21</f>
        <v/>
      </c>
      <c r="Y50" s="81">
        <f>'TAX. DIVERSAS'!E22</f>
        <v/>
      </c>
      <c r="Z50" s="81">
        <f>'TAX. DIVERSAS'!E23</f>
        <v/>
      </c>
      <c r="AA50" s="81">
        <f>'TAX. DIVERSAS'!E24</f>
        <v/>
      </c>
      <c r="AB50" s="81">
        <f>'TAX. DIVERSAS'!E25</f>
        <v/>
      </c>
      <c r="AC50" s="81">
        <f>'TAX. DIVERSAS'!E26</f>
        <v/>
      </c>
      <c r="AD50" s="81">
        <f>'TAX. DIVERSAS'!E27</f>
        <v/>
      </c>
      <c r="AE50" s="81">
        <f>'TAX. DIVERSAS'!E28</f>
        <v/>
      </c>
      <c r="AF50" s="81">
        <f>'TAX. DIVERSAS'!E29</f>
        <v/>
      </c>
      <c r="AG50" s="81">
        <f>'TAX. DIVERSAS'!E30</f>
        <v/>
      </c>
      <c r="AH50" s="81">
        <f>'TAX. DIVERSAS'!E31</f>
        <v/>
      </c>
      <c r="AI50" s="81">
        <f>'TAX. DIVERSAS'!E32</f>
        <v/>
      </c>
      <c r="AJ50" s="81">
        <f>'TAX. DIVERSAS'!E33</f>
        <v/>
      </c>
      <c r="AK50" s="81">
        <f>'TAX. DIVERSAS'!E34</f>
        <v/>
      </c>
      <c r="AL50" s="81">
        <f>'TAX. DIVERSAS'!E35</f>
        <v/>
      </c>
      <c r="AM50" s="81">
        <f>'TAX. DIVERSAS'!E36</f>
        <v/>
      </c>
      <c r="AN50" s="81">
        <f>'TAX. DIVERSAS'!E37</f>
        <v/>
      </c>
      <c r="AO50" s="81">
        <f>'TAX. DIVERSAS'!E38</f>
        <v/>
      </c>
      <c r="AP50" s="81">
        <f>'TAX. DIVERSAS'!E39</f>
        <v/>
      </c>
      <c r="AQ50" s="81">
        <f>'TAX. DIVERSAS'!E40</f>
        <v/>
      </c>
      <c r="AR50" s="81">
        <f>'TAX. DIVERSAS'!E41</f>
        <v/>
      </c>
      <c r="AS50" s="81">
        <f>'TAX. DIVERSAS'!E42</f>
        <v/>
      </c>
      <c r="AT50" s="81">
        <f>'TAX. DIVERSAS'!E43</f>
        <v/>
      </c>
      <c r="AU50" s="81">
        <f>'TAX. DIVERSAS'!E44</f>
        <v/>
      </c>
      <c r="AV50" s="81">
        <f>'TAX. DIVERSAS'!E45</f>
        <v/>
      </c>
      <c r="AW50" s="81">
        <f>'TAX. DIVERSAS'!E46</f>
        <v/>
      </c>
      <c r="AX50" s="81">
        <f>'TAX. DIVERSAS'!E47</f>
        <v/>
      </c>
      <c r="AY50" s="81">
        <f>'TAX. DIVERSAS'!E48</f>
        <v/>
      </c>
      <c r="AZ50" s="81">
        <f>'TAX. DIVERSAS'!E49</f>
        <v/>
      </c>
      <c r="BA50" s="81">
        <f>'TAX. DIVERSAS'!E50</f>
        <v/>
      </c>
      <c r="BB50" s="81">
        <f>'TAX. DIVERSAS'!E51</f>
        <v/>
      </c>
      <c r="BC50" s="81">
        <f>'TAX. DIVERSAS'!E52</f>
        <v/>
      </c>
      <c r="BD50" s="81">
        <f>'TAX. DIVERSAS'!E53</f>
        <v/>
      </c>
      <c r="BE50" s="81">
        <f>'TAX. DIVERSAS'!E54</f>
        <v/>
      </c>
      <c r="BF50" s="81">
        <f>'TAX. DIVERSAS'!E55</f>
        <v/>
      </c>
      <c r="BG50" s="81">
        <f>'TAX. DIVERSAS'!E56</f>
        <v/>
      </c>
      <c r="BH50" s="81">
        <f>'TAX. DIVERSAS'!E57</f>
        <v/>
      </c>
      <c r="BI50" s="81">
        <f>'TAX. DIVERSAS'!E58</f>
        <v/>
      </c>
      <c r="BJ50" s="81">
        <f>'TAX. DIVERSAS'!E59</f>
        <v/>
      </c>
      <c r="BK50" s="81">
        <f>'TAX. DIVERSAS'!E60</f>
        <v/>
      </c>
      <c r="BL50" s="81">
        <f>'TAX. DIVERSAS'!E61</f>
        <v/>
      </c>
      <c r="BM50" s="81">
        <f>'TAX. DIVERSAS'!E62</f>
        <v/>
      </c>
      <c r="BN50" s="81">
        <f>'TAX. DIVERSAS'!E63</f>
        <v/>
      </c>
      <c r="BO50" s="81">
        <f>'TAX. DIVERSAS'!E64</f>
        <v/>
      </c>
      <c r="BP50" s="81">
        <f>'TAX. DIVERSAS'!E65</f>
        <v/>
      </c>
      <c r="BQ50" s="81">
        <f>'TAX. DIVERSAS'!E66</f>
        <v/>
      </c>
      <c r="BR50" s="81">
        <f>'TAX. DIVERSAS'!E67</f>
        <v/>
      </c>
      <c r="BS50" s="81">
        <f>'TAX. DIVERSAS'!E68</f>
        <v/>
      </c>
      <c r="BT50" s="81">
        <f>'TAX. DIVERSAS'!E69</f>
        <v/>
      </c>
      <c r="BU50" s="81">
        <f>'TAX. DIVERSAS'!E70</f>
        <v/>
      </c>
      <c r="BV50" s="81">
        <f>'TAX. DIVERSAS'!E71</f>
        <v/>
      </c>
      <c r="BW50" s="81">
        <f>'TAX. DIVERSAS'!E72</f>
        <v/>
      </c>
      <c r="BX50" s="81">
        <f>'TAX. DIVERSAS'!E73</f>
        <v/>
      </c>
      <c r="BY50" s="81">
        <f>'TAX. DIVERSAS'!E74</f>
        <v/>
      </c>
      <c r="BZ50" s="81">
        <f>'TAX. DIVERSAS'!E75</f>
        <v/>
      </c>
      <c r="CA50" s="81">
        <f>'TAX. DIVERSAS'!E76</f>
        <v/>
      </c>
    </row>
    <row r="51">
      <c r="A51" s="58" t="inlineStr">
        <is>
          <t>G041.002</t>
        </is>
      </c>
      <c r="B51" s="58" t="inlineStr">
        <is>
          <t>1030-1070-590</t>
        </is>
      </c>
      <c r="C51" s="58" t="inlineStr">
        <is>
          <t>SEGURANÇA DO TRABALHO</t>
        </is>
      </c>
      <c r="E51" s="48">
        <f>SUM(H51:CA51)</f>
        <v/>
      </c>
      <c r="F51" s="48">
        <f>IF(D51="","",D51-E51)</f>
        <v/>
      </c>
    </row>
    <row r="52">
      <c r="A52" s="58" t="inlineStr">
        <is>
          <t>G041.002</t>
        </is>
      </c>
      <c r="B52" s="58" t="inlineStr">
        <is>
          <t>1030-1070-520</t>
        </is>
      </c>
      <c r="C52" s="58" t="inlineStr">
        <is>
          <t>SERVIÇOS INICIAIS</t>
        </is>
      </c>
      <c r="D52" s="75">
        <f>'SERV. INICIAIS'!$K$5</f>
        <v/>
      </c>
      <c r="E52" s="48">
        <f>SUM(H52:CA52)</f>
        <v/>
      </c>
      <c r="F52" s="48">
        <f>IF(D52="","",D52-E52)</f>
        <v/>
      </c>
      <c r="H52" s="81">
        <f>'SERV. INICIAIS'!E5</f>
        <v/>
      </c>
      <c r="I52" s="81">
        <f>'SERV. INICIAIS'!E6</f>
        <v/>
      </c>
      <c r="J52" s="81">
        <f>'SERV. INICIAIS'!E7</f>
        <v/>
      </c>
      <c r="K52" s="81">
        <f>'SERV. INICIAIS'!E8</f>
        <v/>
      </c>
      <c r="L52" s="81">
        <f>'SERV. INICIAIS'!E9</f>
        <v/>
      </c>
      <c r="M52" s="81">
        <f>'SERV. INICIAIS'!E10</f>
        <v/>
      </c>
      <c r="N52" s="81">
        <f>'SERV. INICIAIS'!E11</f>
        <v/>
      </c>
      <c r="O52" s="81">
        <f>'SERV. INICIAIS'!E12</f>
        <v/>
      </c>
      <c r="P52" s="81">
        <f>'SERV. INICIAIS'!E13</f>
        <v/>
      </c>
      <c r="Q52" s="81">
        <f>'SERV. INICIAIS'!E14</f>
        <v/>
      </c>
      <c r="R52" s="81">
        <f>'SERV. INICIAIS'!E15</f>
        <v/>
      </c>
      <c r="S52" s="81">
        <f>'SERV. INICIAIS'!E16</f>
        <v/>
      </c>
      <c r="T52" s="81">
        <f>'SERV. INICIAIS'!E17</f>
        <v/>
      </c>
      <c r="U52" s="81">
        <f>'SERV. INICIAIS'!E18</f>
        <v/>
      </c>
      <c r="V52" s="81">
        <f>'SERV. INICIAIS'!E19</f>
        <v/>
      </c>
      <c r="W52" s="81">
        <f>'SERV. INICIAIS'!E20</f>
        <v/>
      </c>
      <c r="X52" s="81">
        <f>'SERV. INICIAIS'!E21</f>
        <v/>
      </c>
      <c r="Y52" s="81">
        <f>'SERV. INICIAIS'!E22</f>
        <v/>
      </c>
      <c r="Z52" s="81">
        <f>'SERV. INICIAIS'!E23</f>
        <v/>
      </c>
      <c r="AA52" s="81">
        <f>'SERV. INICIAIS'!E24</f>
        <v/>
      </c>
      <c r="AB52" s="81">
        <f>'SERV. INICIAIS'!E25</f>
        <v/>
      </c>
      <c r="AC52" s="81">
        <f>'SERV. INICIAIS'!E26</f>
        <v/>
      </c>
      <c r="AD52" s="81">
        <f>'SERV. INICIAIS'!E27</f>
        <v/>
      </c>
      <c r="AE52" s="81">
        <f>'SERV. INICIAIS'!E28</f>
        <v/>
      </c>
      <c r="AF52" s="81">
        <f>'SERV. INICIAIS'!E29</f>
        <v/>
      </c>
      <c r="AG52" s="81">
        <f>'SERV. INICIAIS'!E30</f>
        <v/>
      </c>
      <c r="AH52" s="81">
        <f>'SERV. INICIAIS'!E31</f>
        <v/>
      </c>
      <c r="AI52" s="81">
        <f>'SERV. INICIAIS'!E32</f>
        <v/>
      </c>
      <c r="AJ52" s="81">
        <f>'SERV. INICIAIS'!E33</f>
        <v/>
      </c>
      <c r="AK52" s="81">
        <f>'SERV. INICIAIS'!E34</f>
        <v/>
      </c>
      <c r="AL52" s="81">
        <f>'SERV. INICIAIS'!E35</f>
        <v/>
      </c>
      <c r="AM52" s="81">
        <f>'SERV. INICIAIS'!E36</f>
        <v/>
      </c>
      <c r="AN52" s="81">
        <f>'SERV. INICIAIS'!E37</f>
        <v/>
      </c>
      <c r="AO52" s="81">
        <f>'SERV. INICIAIS'!E38</f>
        <v/>
      </c>
      <c r="AP52" s="81">
        <f>'SERV. INICIAIS'!E39</f>
        <v/>
      </c>
      <c r="AQ52" s="81">
        <f>'SERV. INICIAIS'!E40</f>
        <v/>
      </c>
      <c r="AR52" s="81">
        <f>'SERV. INICIAIS'!E41</f>
        <v/>
      </c>
      <c r="AS52" s="81">
        <f>'SERV. INICIAIS'!E42</f>
        <v/>
      </c>
      <c r="AT52" s="81">
        <f>'SERV. INICIAIS'!E43</f>
        <v/>
      </c>
      <c r="AU52" s="81">
        <f>'SERV. INICIAIS'!E44</f>
        <v/>
      </c>
      <c r="AV52" s="81">
        <f>'SERV. INICIAIS'!E45</f>
        <v/>
      </c>
      <c r="AW52" s="81">
        <f>'SERV. INICIAIS'!E46</f>
        <v/>
      </c>
      <c r="AX52" s="81">
        <f>'SERV. INICIAIS'!E47</f>
        <v/>
      </c>
      <c r="AY52" s="81">
        <f>'SERV. INICIAIS'!E48</f>
        <v/>
      </c>
      <c r="AZ52" s="81">
        <f>'SERV. INICIAIS'!E49</f>
        <v/>
      </c>
      <c r="BA52" s="81">
        <f>'SERV. INICIAIS'!E50</f>
        <v/>
      </c>
      <c r="BB52" s="81">
        <f>'SERV. INICIAIS'!E51</f>
        <v/>
      </c>
      <c r="BC52" s="81">
        <f>'SERV. INICIAIS'!E52</f>
        <v/>
      </c>
      <c r="BD52" s="81">
        <f>'SERV. INICIAIS'!E53</f>
        <v/>
      </c>
      <c r="BE52" s="81">
        <f>'SERV. INICIAIS'!E54</f>
        <v/>
      </c>
      <c r="BF52" s="81">
        <f>'SERV. INICIAIS'!E55</f>
        <v/>
      </c>
      <c r="BG52" s="81">
        <f>'SERV. INICIAIS'!E56</f>
        <v/>
      </c>
      <c r="BH52" s="81">
        <f>'SERV. INICIAIS'!E57</f>
        <v/>
      </c>
      <c r="BI52" s="81">
        <f>'SERV. INICIAIS'!E58</f>
        <v/>
      </c>
      <c r="BJ52" s="81">
        <f>'SERV. INICIAIS'!E59</f>
        <v/>
      </c>
      <c r="BK52" s="81">
        <f>'SERV. INICIAIS'!E60</f>
        <v/>
      </c>
      <c r="BL52" s="81">
        <f>'SERV. INICIAIS'!E61</f>
        <v/>
      </c>
      <c r="BM52" s="81">
        <f>'SERV. INICIAIS'!E62</f>
        <v/>
      </c>
      <c r="BN52" s="81">
        <f>'SERV. INICIAIS'!E63</f>
        <v/>
      </c>
      <c r="BO52" s="81">
        <f>'SERV. INICIAIS'!E64</f>
        <v/>
      </c>
      <c r="BP52" s="81">
        <f>'SERV. INICIAIS'!E65</f>
        <v/>
      </c>
      <c r="BQ52" s="81">
        <f>'SERV. INICIAIS'!E66</f>
        <v/>
      </c>
      <c r="BR52" s="81">
        <f>'SERV. INICIAIS'!E67</f>
        <v/>
      </c>
      <c r="BS52" s="81">
        <f>'SERV. INICIAIS'!E68</f>
        <v/>
      </c>
      <c r="BT52" s="81">
        <f>'SERV. INICIAIS'!E69</f>
        <v/>
      </c>
      <c r="BU52" s="81">
        <f>'SERV. INICIAIS'!E70</f>
        <v/>
      </c>
      <c r="BV52" s="81">
        <f>'SERV. INICIAIS'!E71</f>
        <v/>
      </c>
      <c r="BW52" s="81">
        <f>'SERV. INICIAIS'!E72</f>
        <v/>
      </c>
      <c r="BX52" s="81">
        <f>'SERV. INICIAIS'!E73</f>
        <v/>
      </c>
      <c r="BY52" s="81">
        <f>'SERV. INICIAIS'!E74</f>
        <v/>
      </c>
      <c r="BZ52" s="81">
        <f>'SERV. INICIAIS'!E75</f>
        <v/>
      </c>
      <c r="CA52" s="81">
        <f>'SERV. INICIAIS'!E76</f>
        <v/>
      </c>
    </row>
    <row r="53">
      <c r="A53" s="58" t="inlineStr">
        <is>
          <t>G041.002</t>
        </is>
      </c>
      <c r="B53" s="58" t="inlineStr">
        <is>
          <t>1040-1110-115</t>
        </is>
      </c>
      <c r="C53" s="58" t="inlineStr">
        <is>
          <t>COMERCIAIS</t>
        </is>
      </c>
      <c r="E53" s="48">
        <f>SUM(H53:CA53)</f>
        <v/>
      </c>
      <c r="F53" s="48">
        <f>IF(D53="","",D53-E53)</f>
        <v/>
      </c>
    </row>
    <row r="54">
      <c r="A54" s="58" t="inlineStr">
        <is>
          <t>G041.002</t>
        </is>
      </c>
      <c r="B54" s="58" t="inlineStr">
        <is>
          <t>1040-1130-110</t>
        </is>
      </c>
      <c r="C54" s="58" t="inlineStr">
        <is>
          <t>INCORPORAÇÃO / LEGALIZAÇÃO</t>
        </is>
      </c>
      <c r="E54" s="48">
        <f>SUM(H54:CA54)</f>
        <v/>
      </c>
      <c r="F54" s="48">
        <f>IF(D54="","",D54-E54)</f>
        <v/>
      </c>
    </row>
    <row r="55">
      <c r="A55" s="58" t="inlineStr">
        <is>
          <t>G041.002</t>
        </is>
      </c>
      <c r="B55" s="58" t="inlineStr">
        <is>
          <t>1040-1130-110</t>
        </is>
      </c>
      <c r="C55" s="58" t="inlineStr">
        <is>
          <t>INCORPORAÇÃO / LEGALIZAÇÃO</t>
        </is>
      </c>
      <c r="E55" s="48">
        <f>SUM(H55:CA55)</f>
        <v/>
      </c>
      <c r="F55" s="48">
        <f>IF(D55="","",D55-E55)</f>
        <v/>
      </c>
    </row>
    <row r="56">
      <c r="A56" s="58" t="inlineStr">
        <is>
          <t>G041.002</t>
        </is>
      </c>
      <c r="B56" s="58" t="inlineStr">
        <is>
          <t>1030-1090-100</t>
        </is>
      </c>
      <c r="C56" s="58" t="inlineStr">
        <is>
          <t>MEDIDAS COMPENSATÓRIAS</t>
        </is>
      </c>
      <c r="E56" s="48">
        <f>SUM(H56:CA56)</f>
        <v/>
      </c>
      <c r="F56" s="48">
        <f>IF(D56="","",D56-E56)</f>
        <v/>
      </c>
    </row>
    <row r="57">
      <c r="A57" s="58" t="inlineStr">
        <is>
          <t>G041.002</t>
        </is>
      </c>
      <c r="B57" s="58" t="inlineStr">
        <is>
          <t>1040-1110-130</t>
        </is>
      </c>
      <c r="C57" s="58" t="n"/>
      <c r="E57" s="48">
        <f>SUM(H57:CA57)</f>
        <v/>
      </c>
      <c r="F57" s="48">
        <f>IF(D57="","",D57-E57)</f>
        <v/>
      </c>
    </row>
    <row r="59">
      <c r="C59" s="45" t="inlineStr">
        <is>
          <t>SOMA SEM TAXA DE ADM. (INCC)</t>
        </is>
      </c>
      <c r="D59" s="62">
        <f>SUM(D2:D57)-D43</f>
        <v/>
      </c>
      <c r="E59" s="62">
        <f>SUM(E2:E57)-E43</f>
        <v/>
      </c>
      <c r="H59" s="62">
        <f>SUM(H2:H57)-H43</f>
        <v/>
      </c>
      <c r="I59" s="62">
        <f>SUM(I2:I57)-I43</f>
        <v/>
      </c>
      <c r="J59" s="62">
        <f>SUM(J2:J57)-J43</f>
        <v/>
      </c>
      <c r="K59" s="62">
        <f>SUM(K2:K57)-K43</f>
        <v/>
      </c>
      <c r="L59" s="62">
        <f>SUM(L2:L57)-L43</f>
        <v/>
      </c>
      <c r="M59" s="62">
        <f>SUM(M2:M57)-M43</f>
        <v/>
      </c>
      <c r="N59" s="62">
        <f>SUM(N2:N57)-N43</f>
        <v/>
      </c>
      <c r="O59" s="62">
        <f>SUM(O2:O57)-O43</f>
        <v/>
      </c>
      <c r="P59" s="62">
        <f>SUM(P2:P57)-P43</f>
        <v/>
      </c>
      <c r="Q59" s="62">
        <f>SUM(Q2:Q57)-Q43</f>
        <v/>
      </c>
      <c r="R59" s="62">
        <f>SUM(R2:R57)-R43</f>
        <v/>
      </c>
      <c r="S59" s="62">
        <f>SUM(S2:S57)-S43</f>
        <v/>
      </c>
      <c r="T59" s="62">
        <f>SUM(T2:T57)-T43</f>
        <v/>
      </c>
      <c r="U59" s="62">
        <f>SUM(U2:U57)-U43</f>
        <v/>
      </c>
      <c r="V59" s="62">
        <f>SUM(V2:V57)-V43</f>
        <v/>
      </c>
      <c r="W59" s="62">
        <f>SUM(W2:W57)-W43</f>
        <v/>
      </c>
      <c r="X59" s="62">
        <f>SUM(X2:X57)-X43</f>
        <v/>
      </c>
      <c r="Y59" s="62">
        <f>SUM(Y2:Y57)-Y43</f>
        <v/>
      </c>
      <c r="Z59" s="62">
        <f>SUM(Z2:Z57)-Z43</f>
        <v/>
      </c>
      <c r="AA59" s="62">
        <f>SUM(AA2:AA57)-AA43</f>
        <v/>
      </c>
      <c r="AB59" s="62">
        <f>SUM(AB2:AB57)-AB43</f>
        <v/>
      </c>
      <c r="AC59" s="62">
        <f>SUM(AC2:AC57)-AC43</f>
        <v/>
      </c>
      <c r="AD59" s="62">
        <f>SUM(AD2:AD57)-AD43</f>
        <v/>
      </c>
      <c r="AE59" s="62">
        <f>SUM(AE2:AE57)-AE43</f>
        <v/>
      </c>
      <c r="AF59" s="62">
        <f>SUM(AF2:AF57)-AF43</f>
        <v/>
      </c>
      <c r="AG59" s="62">
        <f>SUM(AG2:AG57)-AG43</f>
        <v/>
      </c>
      <c r="AH59" s="62">
        <f>SUM(AH2:AH57)-AH43</f>
        <v/>
      </c>
      <c r="AI59" s="62">
        <f>SUM(AI2:AI57)-AI43</f>
        <v/>
      </c>
      <c r="AJ59" s="62">
        <f>SUM(AJ2:AJ57)-AJ43</f>
        <v/>
      </c>
      <c r="AK59" s="62">
        <f>SUM(AK2:AK57)-AK43</f>
        <v/>
      </c>
      <c r="AL59" s="62">
        <f>SUM(AL2:AL57)-AL43</f>
        <v/>
      </c>
      <c r="AM59" s="62">
        <f>SUM(AM2:AM57)-AM43</f>
        <v/>
      </c>
      <c r="AN59" s="62">
        <f>SUM(AN2:AN57)-AN43</f>
        <v/>
      </c>
      <c r="AO59" s="62">
        <f>SUM(AO2:AO57)-AO43</f>
        <v/>
      </c>
      <c r="AP59" s="62">
        <f>SUM(AP2:AP57)-AP43</f>
        <v/>
      </c>
      <c r="AQ59" s="62">
        <f>SUM(AQ2:AQ57)-AQ43</f>
        <v/>
      </c>
      <c r="AR59" s="62">
        <f>SUM(AR2:AR57)-AR43</f>
        <v/>
      </c>
      <c r="AS59" s="62">
        <f>SUM(AS2:AS57)-AS43</f>
        <v/>
      </c>
      <c r="AT59" s="62">
        <f>SUM(AT2:AT57)-AT43</f>
        <v/>
      </c>
      <c r="AU59" s="62">
        <f>SUM(AU2:AU57)-AU43</f>
        <v/>
      </c>
      <c r="AV59" s="62">
        <f>SUM(AV2:AV57)-AV43</f>
        <v/>
      </c>
      <c r="AW59" s="62">
        <f>SUM(AW2:AW57)-AW43</f>
        <v/>
      </c>
      <c r="AX59" s="62">
        <f>SUM(AX2:AX57)-AX43</f>
        <v/>
      </c>
      <c r="AY59" s="62">
        <f>SUM(AY2:AY57)-AY43</f>
        <v/>
      </c>
      <c r="AZ59" s="62">
        <f>SUM(AZ2:AZ57)-AZ43</f>
        <v/>
      </c>
      <c r="BA59" s="62">
        <f>SUM(BA2:BA57)-BA43</f>
        <v/>
      </c>
      <c r="BB59" s="62">
        <f>SUM(BB2:BB57)-BB43</f>
        <v/>
      </c>
      <c r="BC59" s="62">
        <f>SUM(BC2:BC57)-BC43</f>
        <v/>
      </c>
      <c r="BD59" s="62">
        <f>SUM(BD2:BD57)-BD43</f>
        <v/>
      </c>
      <c r="BE59" s="62">
        <f>SUM(BE2:BE57)-BE43</f>
        <v/>
      </c>
      <c r="BF59" s="62">
        <f>SUM(BF2:BF57)-BF43</f>
        <v/>
      </c>
      <c r="BG59" s="62">
        <f>SUM(BG2:BG57)-BG43</f>
        <v/>
      </c>
      <c r="BH59" s="62">
        <f>SUM(BH2:BH57)-BH43</f>
        <v/>
      </c>
      <c r="BI59" s="62">
        <f>SUM(BI2:BI57)-BI43</f>
        <v/>
      </c>
      <c r="BJ59" s="62">
        <f>SUM(BJ2:BJ57)-BJ43</f>
        <v/>
      </c>
      <c r="BK59" s="62">
        <f>SUM(BK2:BK57)-BK43</f>
        <v/>
      </c>
      <c r="BL59" s="62">
        <f>SUM(BL2:BL57)-BL43</f>
        <v/>
      </c>
      <c r="BM59" s="62">
        <f>SUM(BM2:BM57)-BM43</f>
        <v/>
      </c>
      <c r="BN59" s="62">
        <f>SUM(BN2:BN57)-BN43</f>
        <v/>
      </c>
      <c r="BO59" s="62">
        <f>SUM(BO2:BO57)-BO43</f>
        <v/>
      </c>
      <c r="BP59" s="62">
        <f>SUM(BP2:BP57)-BP43</f>
        <v/>
      </c>
      <c r="BQ59" s="62">
        <f>SUM(BQ2:BQ57)-BQ43</f>
        <v/>
      </c>
      <c r="BR59" s="62">
        <f>SUM(BR2:BR57)-BR43</f>
        <v/>
      </c>
      <c r="BS59" s="62">
        <f>SUM(BS2:BS57)-BS43</f>
        <v/>
      </c>
      <c r="BT59" s="62">
        <f>SUM(BT2:BT57)-BT43</f>
        <v/>
      </c>
      <c r="BU59" s="62">
        <f>SUM(BU2:BU57)-BU43</f>
        <v/>
      </c>
      <c r="BV59" s="62">
        <f>SUM(BV2:BV57)-BV43</f>
        <v/>
      </c>
      <c r="BW59" s="62">
        <f>SUM(BW2:BW57)-BW43</f>
        <v/>
      </c>
      <c r="BX59" s="62">
        <f>SUM(BX2:BX57)-BX43</f>
        <v/>
      </c>
      <c r="BY59" s="62">
        <f>SUM(BY2:BY57)-BY43</f>
        <v/>
      </c>
      <c r="BZ59" s="62">
        <f>SUM(BZ2:BZ57)-BZ43</f>
        <v/>
      </c>
      <c r="CA59" s="62">
        <f>SUM(CA2:CA57)-CA43</f>
        <v/>
      </c>
    </row>
    <row r="60">
      <c r="C60" s="45" t="inlineStr">
        <is>
          <t>TAXA DE ADMINISTRAÇÃO (INCC)</t>
        </is>
      </c>
      <c r="D60" s="62">
        <f>D43</f>
        <v/>
      </c>
      <c r="E60" s="62">
        <f>E43</f>
        <v/>
      </c>
      <c r="H60" s="62">
        <f>H43</f>
        <v/>
      </c>
      <c r="I60" s="62">
        <f>I43</f>
        <v/>
      </c>
      <c r="J60" s="62">
        <f>J43</f>
        <v/>
      </c>
      <c r="K60" s="62">
        <f>K43</f>
        <v/>
      </c>
      <c r="L60" s="62">
        <f>L43</f>
        <v/>
      </c>
      <c r="M60" s="62">
        <f>M43</f>
        <v/>
      </c>
      <c r="N60" s="62">
        <f>N43</f>
        <v/>
      </c>
      <c r="O60" s="62">
        <f>O43</f>
        <v/>
      </c>
      <c r="P60" s="62">
        <f>P43</f>
        <v/>
      </c>
      <c r="Q60" s="62">
        <f>Q43</f>
        <v/>
      </c>
      <c r="R60" s="62">
        <f>R43</f>
        <v/>
      </c>
      <c r="S60" s="62">
        <f>S43</f>
        <v/>
      </c>
      <c r="T60" s="62">
        <f>T43</f>
        <v/>
      </c>
      <c r="U60" s="62">
        <f>U43</f>
        <v/>
      </c>
      <c r="V60" s="62">
        <f>V43</f>
        <v/>
      </c>
      <c r="W60" s="62">
        <f>W43</f>
        <v/>
      </c>
      <c r="X60" s="62">
        <f>X43</f>
        <v/>
      </c>
      <c r="Y60" s="62">
        <f>Y43</f>
        <v/>
      </c>
      <c r="Z60" s="62">
        <f>Z43</f>
        <v/>
      </c>
      <c r="AA60" s="62">
        <f>AA43</f>
        <v/>
      </c>
      <c r="AB60" s="62">
        <f>AB43</f>
        <v/>
      </c>
      <c r="AC60" s="62">
        <f>AC43</f>
        <v/>
      </c>
      <c r="AD60" s="62">
        <f>AD43</f>
        <v/>
      </c>
      <c r="AE60" s="62">
        <f>AE43</f>
        <v/>
      </c>
      <c r="AF60" s="62">
        <f>AF43</f>
        <v/>
      </c>
      <c r="AG60" s="62">
        <f>AG43</f>
        <v/>
      </c>
      <c r="AH60" s="62">
        <f>AH43</f>
        <v/>
      </c>
      <c r="AI60" s="62">
        <f>AI43</f>
        <v/>
      </c>
      <c r="AJ60" s="62">
        <f>AJ43</f>
        <v/>
      </c>
      <c r="AK60" s="62">
        <f>AK43</f>
        <v/>
      </c>
      <c r="AL60" s="62">
        <f>AL43</f>
        <v/>
      </c>
      <c r="AM60" s="62">
        <f>AM43</f>
        <v/>
      </c>
      <c r="AN60" s="62">
        <f>AN43</f>
        <v/>
      </c>
      <c r="AO60" s="62">
        <f>AO43</f>
        <v/>
      </c>
      <c r="AP60" s="62">
        <f>AP43</f>
        <v/>
      </c>
      <c r="AQ60" s="62">
        <f>AQ43</f>
        <v/>
      </c>
      <c r="AR60" s="62">
        <f>AR43</f>
        <v/>
      </c>
      <c r="AS60" s="62">
        <f>AS43</f>
        <v/>
      </c>
      <c r="AT60" s="62">
        <f>AT43</f>
        <v/>
      </c>
      <c r="AU60" s="62">
        <f>AU43</f>
        <v/>
      </c>
      <c r="AV60" s="62">
        <f>AV43</f>
        <v/>
      </c>
      <c r="AW60" s="62">
        <f>AW43</f>
        <v/>
      </c>
      <c r="AX60" s="62">
        <f>AX43</f>
        <v/>
      </c>
      <c r="AY60" s="62">
        <f>AY43</f>
        <v/>
      </c>
      <c r="AZ60" s="62">
        <f>AZ43</f>
        <v/>
      </c>
      <c r="BA60" s="62">
        <f>BA43</f>
        <v/>
      </c>
      <c r="BB60" s="62">
        <f>BB43</f>
        <v/>
      </c>
      <c r="BC60" s="62">
        <f>BC43</f>
        <v/>
      </c>
      <c r="BD60" s="62">
        <f>BD43</f>
        <v/>
      </c>
      <c r="BE60" s="62">
        <f>BE43</f>
        <v/>
      </c>
      <c r="BF60" s="62">
        <f>BF43</f>
        <v/>
      </c>
      <c r="BG60" s="62">
        <f>BG43</f>
        <v/>
      </c>
      <c r="BH60" s="62">
        <f>BH43</f>
        <v/>
      </c>
      <c r="BI60" s="62">
        <f>BI43</f>
        <v/>
      </c>
      <c r="BJ60" s="62">
        <f>BJ43</f>
        <v/>
      </c>
      <c r="BK60" s="62">
        <f>BK43</f>
        <v/>
      </c>
      <c r="BL60" s="62">
        <f>BL43</f>
        <v/>
      </c>
      <c r="BM60" s="62">
        <f>BM43</f>
        <v/>
      </c>
      <c r="BN60" s="62">
        <f>BN43</f>
        <v/>
      </c>
      <c r="BO60" s="62">
        <f>BO43</f>
        <v/>
      </c>
      <c r="BP60" s="62">
        <f>BP43</f>
        <v/>
      </c>
      <c r="BQ60" s="62">
        <f>BQ43</f>
        <v/>
      </c>
      <c r="BR60" s="62">
        <f>BR43</f>
        <v/>
      </c>
      <c r="BS60" s="62">
        <f>BS43</f>
        <v/>
      </c>
      <c r="BT60" s="62">
        <f>BT43</f>
        <v/>
      </c>
      <c r="BU60" s="62">
        <f>BU43</f>
        <v/>
      </c>
      <c r="BV60" s="62">
        <f>BV43</f>
        <v/>
      </c>
      <c r="BW60" s="62">
        <f>BW43</f>
        <v/>
      </c>
      <c r="BX60" s="62">
        <f>BX43</f>
        <v/>
      </c>
      <c r="BY60" s="62">
        <f>BY43</f>
        <v/>
      </c>
      <c r="BZ60" s="62">
        <f>BZ43</f>
        <v/>
      </c>
      <c r="CA60" s="62">
        <f>CA43</f>
        <v/>
      </c>
    </row>
    <row r="61">
      <c r="C61" s="45" t="inlineStr">
        <is>
          <t>TOTAL (INCC)</t>
        </is>
      </c>
      <c r="D61" s="62">
        <f>D59+D60</f>
        <v/>
      </c>
      <c r="E61" s="62">
        <f>E59+E60</f>
        <v/>
      </c>
      <c r="H61" s="62">
        <f>H59+H60</f>
        <v/>
      </c>
      <c r="I61" s="62">
        <f>I59+I60</f>
        <v/>
      </c>
      <c r="J61" s="62">
        <f>J59+J60</f>
        <v/>
      </c>
      <c r="K61" s="62">
        <f>K59+K60</f>
        <v/>
      </c>
      <c r="L61" s="62">
        <f>L59+L60</f>
        <v/>
      </c>
      <c r="M61" s="62">
        <f>M59+M60</f>
        <v/>
      </c>
      <c r="N61" s="62">
        <f>N59+N60</f>
        <v/>
      </c>
      <c r="O61" s="62">
        <f>O59+O60</f>
        <v/>
      </c>
      <c r="P61" s="62">
        <f>P59+P60</f>
        <v/>
      </c>
      <c r="Q61" s="62">
        <f>Q59+Q60</f>
        <v/>
      </c>
      <c r="R61" s="62">
        <f>R59+R60</f>
        <v/>
      </c>
      <c r="S61" s="62">
        <f>S59+S60</f>
        <v/>
      </c>
      <c r="T61" s="62">
        <f>T59+T60</f>
        <v/>
      </c>
      <c r="U61" s="62">
        <f>U59+U60</f>
        <v/>
      </c>
      <c r="V61" s="62">
        <f>V59+V60</f>
        <v/>
      </c>
      <c r="W61" s="62">
        <f>W59+W60</f>
        <v/>
      </c>
      <c r="X61" s="62">
        <f>X59+X60</f>
        <v/>
      </c>
      <c r="Y61" s="62">
        <f>Y59+Y60</f>
        <v/>
      </c>
      <c r="Z61" s="62">
        <f>Z59+Z60</f>
        <v/>
      </c>
      <c r="AA61" s="62">
        <f>AA59+AA60</f>
        <v/>
      </c>
      <c r="AB61" s="62">
        <f>AB59+AB60</f>
        <v/>
      </c>
      <c r="AC61" s="62">
        <f>AC59+AC60</f>
        <v/>
      </c>
      <c r="AD61" s="62">
        <f>AD59+AD60</f>
        <v/>
      </c>
      <c r="AE61" s="62">
        <f>AE59+AE60</f>
        <v/>
      </c>
      <c r="AF61" s="62">
        <f>AF59+AF60</f>
        <v/>
      </c>
      <c r="AG61" s="62">
        <f>AG59+AG60</f>
        <v/>
      </c>
      <c r="AH61" s="62">
        <f>AH59+AH60</f>
        <v/>
      </c>
      <c r="AI61" s="62">
        <f>AI59+AI60</f>
        <v/>
      </c>
      <c r="AJ61" s="62">
        <f>AJ59+AJ60</f>
        <v/>
      </c>
      <c r="AK61" s="62">
        <f>AK59+AK60</f>
        <v/>
      </c>
      <c r="AL61" s="62">
        <f>AL59+AL60</f>
        <v/>
      </c>
      <c r="AM61" s="62">
        <f>AM59+AM60</f>
        <v/>
      </c>
      <c r="AN61" s="62">
        <f>AN59+AN60</f>
        <v/>
      </c>
      <c r="AO61" s="62">
        <f>AO59+AO60</f>
        <v/>
      </c>
      <c r="AP61" s="62">
        <f>AP59+AP60</f>
        <v/>
      </c>
      <c r="AQ61" s="62">
        <f>AQ59+AQ60</f>
        <v/>
      </c>
      <c r="AR61" s="62">
        <f>AR59+AR60</f>
        <v/>
      </c>
      <c r="AS61" s="62">
        <f>AS59+AS60</f>
        <v/>
      </c>
      <c r="AT61" s="62">
        <f>AT59+AT60</f>
        <v/>
      </c>
      <c r="AU61" s="62">
        <f>AU59+AU60</f>
        <v/>
      </c>
      <c r="AV61" s="62">
        <f>AV59+AV60</f>
        <v/>
      </c>
      <c r="AW61" s="62">
        <f>AW59+AW60</f>
        <v/>
      </c>
      <c r="AX61" s="62">
        <f>AX59+AX60</f>
        <v/>
      </c>
      <c r="AY61" s="62">
        <f>AY59+AY60</f>
        <v/>
      </c>
      <c r="AZ61" s="62">
        <f>AZ59+AZ60</f>
        <v/>
      </c>
      <c r="BA61" s="62">
        <f>BA59+BA60</f>
        <v/>
      </c>
      <c r="BB61" s="62">
        <f>BB59+BB60</f>
        <v/>
      </c>
      <c r="BC61" s="62">
        <f>BC59+BC60</f>
        <v/>
      </c>
      <c r="BD61" s="62">
        <f>BD59+BD60</f>
        <v/>
      </c>
      <c r="BE61" s="62">
        <f>BE59+BE60</f>
        <v/>
      </c>
      <c r="BF61" s="62">
        <f>BF59+BF60</f>
        <v/>
      </c>
      <c r="BG61" s="62">
        <f>BG59+BG60</f>
        <v/>
      </c>
      <c r="BH61" s="62">
        <f>BH59+BH60</f>
        <v/>
      </c>
      <c r="BI61" s="62">
        <f>BI59+BI60</f>
        <v/>
      </c>
      <c r="BJ61" s="62">
        <f>BJ59+BJ60</f>
        <v/>
      </c>
      <c r="BK61" s="62">
        <f>BK59+BK60</f>
        <v/>
      </c>
      <c r="BL61" s="62">
        <f>BL59+BL60</f>
        <v/>
      </c>
      <c r="BM61" s="62">
        <f>BM59+BM60</f>
        <v/>
      </c>
      <c r="BN61" s="62">
        <f>BN59+BN60</f>
        <v/>
      </c>
      <c r="BO61" s="62">
        <f>BO59+BO60</f>
        <v/>
      </c>
      <c r="BP61" s="62">
        <f>BP59+BP60</f>
        <v/>
      </c>
      <c r="BQ61" s="62">
        <f>BQ59+BQ60</f>
        <v/>
      </c>
      <c r="BR61" s="62">
        <f>BR59+BR60</f>
        <v/>
      </c>
      <c r="BS61" s="62">
        <f>BS59+BS60</f>
        <v/>
      </c>
      <c r="BT61" s="62">
        <f>BT59+BT60</f>
        <v/>
      </c>
      <c r="BU61" s="62">
        <f>BU59+BU60</f>
        <v/>
      </c>
      <c r="BV61" s="62">
        <f>BV59+BV60</f>
        <v/>
      </c>
      <c r="BW61" s="62">
        <f>BW59+BW60</f>
        <v/>
      </c>
      <c r="BX61" s="62">
        <f>BX59+BX60</f>
        <v/>
      </c>
      <c r="BY61" s="62">
        <f>BY59+BY60</f>
        <v/>
      </c>
      <c r="BZ61" s="62">
        <f>BZ59+BZ60</f>
        <v/>
      </c>
      <c r="CA61" s="62">
        <f>CA59+CA60</f>
        <v/>
      </c>
    </row>
    <row r="62">
      <c r="C62" s="59">
        <f>"INCORRIDO ATÉ -&gt; "&amp;TEXT('VALOR POR PL'!$P$5,"mm/aaaa")</f>
        <v/>
      </c>
    </row>
    <row r="63">
      <c r="C63" s="45" t="inlineStr">
        <is>
          <t>CURVA MENSAL (R$ nominal)</t>
        </is>
      </c>
      <c r="E63" s="82">
        <f>SUM(H63:CA63)</f>
        <v/>
      </c>
      <c r="H63" s="53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3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3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3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3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3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3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3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3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3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3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3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3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3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3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3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3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3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3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3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3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3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3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3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3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3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3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3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3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3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3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3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3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3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3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3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3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3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3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3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3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3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3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3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3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3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3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3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3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3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3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3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3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3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3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3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3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3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3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3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3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3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3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3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3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3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3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3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3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3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3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3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5" t="inlineStr">
        <is>
          <t>CURVA ACUMULADA (R$ nominal)</t>
        </is>
      </c>
      <c r="E64" s="82">
        <f>CA64</f>
        <v/>
      </c>
      <c r="H64" s="53">
        <f>H63</f>
        <v/>
      </c>
      <c r="I64" s="53">
        <f>H64+I63</f>
        <v/>
      </c>
      <c r="J64" s="53">
        <f>I64+J63</f>
        <v/>
      </c>
      <c r="K64" s="53">
        <f>J64+K63</f>
        <v/>
      </c>
      <c r="L64" s="53">
        <f>K64+L63</f>
        <v/>
      </c>
      <c r="M64" s="53">
        <f>L64+M63</f>
        <v/>
      </c>
      <c r="N64" s="53">
        <f>M64+N63</f>
        <v/>
      </c>
      <c r="O64" s="53">
        <f>N64+O63</f>
        <v/>
      </c>
      <c r="P64" s="53">
        <f>O64+P63</f>
        <v/>
      </c>
      <c r="Q64" s="53">
        <f>P64+Q63</f>
        <v/>
      </c>
      <c r="R64" s="53">
        <f>Q64+R63</f>
        <v/>
      </c>
      <c r="S64" s="53">
        <f>R64+S63</f>
        <v/>
      </c>
      <c r="T64" s="53">
        <f>S64+T63</f>
        <v/>
      </c>
      <c r="U64" s="53">
        <f>T64+U63</f>
        <v/>
      </c>
      <c r="V64" s="53">
        <f>U64+V63</f>
        <v/>
      </c>
      <c r="W64" s="53">
        <f>V64+W63</f>
        <v/>
      </c>
      <c r="X64" s="53">
        <f>W64+X63</f>
        <v/>
      </c>
      <c r="Y64" s="53">
        <f>X64+Y63</f>
        <v/>
      </c>
      <c r="Z64" s="53">
        <f>Y64+Z63</f>
        <v/>
      </c>
      <c r="AA64" s="53">
        <f>Z64+AA63</f>
        <v/>
      </c>
      <c r="AB64" s="53">
        <f>AA64+AB63</f>
        <v/>
      </c>
      <c r="AC64" s="53">
        <f>AB64+AC63</f>
        <v/>
      </c>
      <c r="AD64" s="53">
        <f>AC64+AD63</f>
        <v/>
      </c>
      <c r="AE64" s="53">
        <f>AD64+AE63</f>
        <v/>
      </c>
      <c r="AF64" s="53">
        <f>AE64+AF63</f>
        <v/>
      </c>
      <c r="AG64" s="53">
        <f>AF64+AG63</f>
        <v/>
      </c>
      <c r="AH64" s="53">
        <f>AG64+AH63</f>
        <v/>
      </c>
      <c r="AI64" s="53">
        <f>AH64+AI63</f>
        <v/>
      </c>
      <c r="AJ64" s="53">
        <f>AI64+AJ63</f>
        <v/>
      </c>
      <c r="AK64" s="53">
        <f>AJ64+AK63</f>
        <v/>
      </c>
      <c r="AL64" s="53">
        <f>AK64+AL63</f>
        <v/>
      </c>
      <c r="AM64" s="53">
        <f>AL64+AM63</f>
        <v/>
      </c>
      <c r="AN64" s="53">
        <f>AM64+AN63</f>
        <v/>
      </c>
      <c r="AO64" s="53">
        <f>AN64+AO63</f>
        <v/>
      </c>
      <c r="AP64" s="53">
        <f>AO64+AP63</f>
        <v/>
      </c>
      <c r="AQ64" s="53">
        <f>AP64+AQ63</f>
        <v/>
      </c>
      <c r="AR64" s="53">
        <f>AQ64+AR63</f>
        <v/>
      </c>
      <c r="AS64" s="53">
        <f>AR64+AS63</f>
        <v/>
      </c>
      <c r="AT64" s="53">
        <f>AS64+AT63</f>
        <v/>
      </c>
      <c r="AU64" s="53">
        <f>AT64+AU63</f>
        <v/>
      </c>
      <c r="AV64" s="53">
        <f>AU64+AV63</f>
        <v/>
      </c>
      <c r="AW64" s="53">
        <f>AV64+AW63</f>
        <v/>
      </c>
      <c r="AX64" s="53">
        <f>AW64+AX63</f>
        <v/>
      </c>
      <c r="AY64" s="53">
        <f>AX64+AY63</f>
        <v/>
      </c>
      <c r="AZ64" s="53">
        <f>AY64+AZ63</f>
        <v/>
      </c>
      <c r="BA64" s="53">
        <f>AZ64+BA63</f>
        <v/>
      </c>
      <c r="BB64" s="53">
        <f>BA64+BB63</f>
        <v/>
      </c>
      <c r="BC64" s="53">
        <f>BB64+BC63</f>
        <v/>
      </c>
      <c r="BD64" s="53">
        <f>BC64+BD63</f>
        <v/>
      </c>
      <c r="BE64" s="53">
        <f>BD64+BE63</f>
        <v/>
      </c>
      <c r="BF64" s="53">
        <f>BE64+BF63</f>
        <v/>
      </c>
      <c r="BG64" s="53">
        <f>BF64+BG63</f>
        <v/>
      </c>
      <c r="BH64" s="53">
        <f>BG64+BH63</f>
        <v/>
      </c>
      <c r="BI64" s="53">
        <f>BH64+BI63</f>
        <v/>
      </c>
      <c r="BJ64" s="53">
        <f>BI64+BJ63</f>
        <v/>
      </c>
      <c r="BK64" s="53">
        <f>BJ64+BK63</f>
        <v/>
      </c>
      <c r="BL64" s="53">
        <f>BK64+BL63</f>
        <v/>
      </c>
      <c r="BM64" s="53">
        <f>BL64+BM63</f>
        <v/>
      </c>
      <c r="BN64" s="53">
        <f>BM64+BN63</f>
        <v/>
      </c>
      <c r="BO64" s="53">
        <f>BN64+BO63</f>
        <v/>
      </c>
      <c r="BP64" s="53">
        <f>BO64+BP63</f>
        <v/>
      </c>
      <c r="BQ64" s="53">
        <f>BP64+BQ63</f>
        <v/>
      </c>
      <c r="BR64" s="53">
        <f>BQ64+BR63</f>
        <v/>
      </c>
      <c r="BS64" s="53">
        <f>BR64+BS63</f>
        <v/>
      </c>
      <c r="BT64" s="53">
        <f>BS64+BT63</f>
        <v/>
      </c>
      <c r="BU64" s="53">
        <f>BT64+BU63</f>
        <v/>
      </c>
      <c r="BV64" s="53">
        <f>BU64+BV63</f>
        <v/>
      </c>
      <c r="BW64" s="53">
        <f>BV64+BW63</f>
        <v/>
      </c>
      <c r="BX64" s="53">
        <f>BW64+BX63</f>
        <v/>
      </c>
      <c r="BY64" s="53">
        <f>BX64+BY63</f>
        <v/>
      </c>
      <c r="BZ64" s="53">
        <f>BY64+BZ63</f>
        <v/>
      </c>
      <c r="CA64" s="53">
        <f>BZ64+CA63</f>
        <v/>
      </c>
    </row>
    <row r="65">
      <c r="C65" s="45" t="inlineStr">
        <is>
          <t>% ACUMULADO DA PROJEÇÃO</t>
        </is>
      </c>
      <c r="H65" s="74">
        <f>IF('VALOR POR PL'!$L$50=0,0,H64/'VALOR POR PL'!$L$50)</f>
        <v/>
      </c>
      <c r="I65" s="74">
        <f>IF('VALOR POR PL'!$L$50=0,0,I64/'VALOR POR PL'!$L$50)</f>
        <v/>
      </c>
      <c r="J65" s="74">
        <f>IF('VALOR POR PL'!$L$50=0,0,J64/'VALOR POR PL'!$L$50)</f>
        <v/>
      </c>
      <c r="K65" s="74">
        <f>IF('VALOR POR PL'!$L$50=0,0,K64/'VALOR POR PL'!$L$50)</f>
        <v/>
      </c>
      <c r="L65" s="74">
        <f>IF('VALOR POR PL'!$L$50=0,0,L64/'VALOR POR PL'!$L$50)</f>
        <v/>
      </c>
      <c r="M65" s="74">
        <f>IF('VALOR POR PL'!$L$50=0,0,M64/'VALOR POR PL'!$L$50)</f>
        <v/>
      </c>
      <c r="N65" s="74">
        <f>IF('VALOR POR PL'!$L$50=0,0,N64/'VALOR POR PL'!$L$50)</f>
        <v/>
      </c>
      <c r="O65" s="74">
        <f>IF('VALOR POR PL'!$L$50=0,0,O64/'VALOR POR PL'!$L$50)</f>
        <v/>
      </c>
      <c r="P65" s="74">
        <f>IF('VALOR POR PL'!$L$50=0,0,P64/'VALOR POR PL'!$L$50)</f>
        <v/>
      </c>
      <c r="Q65" s="74">
        <f>IF('VALOR POR PL'!$L$50=0,0,Q64/'VALOR POR PL'!$L$50)</f>
        <v/>
      </c>
      <c r="R65" s="74">
        <f>IF('VALOR POR PL'!$L$50=0,0,R64/'VALOR POR PL'!$L$50)</f>
        <v/>
      </c>
      <c r="S65" s="74">
        <f>IF('VALOR POR PL'!$L$50=0,0,S64/'VALOR POR PL'!$L$50)</f>
        <v/>
      </c>
      <c r="T65" s="74">
        <f>IF('VALOR POR PL'!$L$50=0,0,T64/'VALOR POR PL'!$L$50)</f>
        <v/>
      </c>
      <c r="U65" s="74">
        <f>IF('VALOR POR PL'!$L$50=0,0,U64/'VALOR POR PL'!$L$50)</f>
        <v/>
      </c>
      <c r="V65" s="74">
        <f>IF('VALOR POR PL'!$L$50=0,0,V64/'VALOR POR PL'!$L$50)</f>
        <v/>
      </c>
      <c r="W65" s="74">
        <f>IF('VALOR POR PL'!$L$50=0,0,W64/'VALOR POR PL'!$L$50)</f>
        <v/>
      </c>
      <c r="X65" s="74">
        <f>IF('VALOR POR PL'!$L$50=0,0,X64/'VALOR POR PL'!$L$50)</f>
        <v/>
      </c>
      <c r="Y65" s="74">
        <f>IF('VALOR POR PL'!$L$50=0,0,Y64/'VALOR POR PL'!$L$50)</f>
        <v/>
      </c>
      <c r="Z65" s="74">
        <f>IF('VALOR POR PL'!$L$50=0,0,Z64/'VALOR POR PL'!$L$50)</f>
        <v/>
      </c>
      <c r="AA65" s="74">
        <f>IF('VALOR POR PL'!$L$50=0,0,AA64/'VALOR POR PL'!$L$50)</f>
        <v/>
      </c>
      <c r="AB65" s="74">
        <f>IF('VALOR POR PL'!$L$50=0,0,AB64/'VALOR POR PL'!$L$50)</f>
        <v/>
      </c>
      <c r="AC65" s="74">
        <f>IF('VALOR POR PL'!$L$50=0,0,AC64/'VALOR POR PL'!$L$50)</f>
        <v/>
      </c>
      <c r="AD65" s="74">
        <f>IF('VALOR POR PL'!$L$50=0,0,AD64/'VALOR POR PL'!$L$50)</f>
        <v/>
      </c>
      <c r="AE65" s="74">
        <f>IF('VALOR POR PL'!$L$50=0,0,AE64/'VALOR POR PL'!$L$50)</f>
        <v/>
      </c>
      <c r="AF65" s="74">
        <f>IF('VALOR POR PL'!$L$50=0,0,AF64/'VALOR POR PL'!$L$50)</f>
        <v/>
      </c>
      <c r="AG65" s="74">
        <f>IF('VALOR POR PL'!$L$50=0,0,AG64/'VALOR POR PL'!$L$50)</f>
        <v/>
      </c>
      <c r="AH65" s="74">
        <f>IF('VALOR POR PL'!$L$50=0,0,AH64/'VALOR POR PL'!$L$50)</f>
        <v/>
      </c>
      <c r="AI65" s="74">
        <f>IF('VALOR POR PL'!$L$50=0,0,AI64/'VALOR POR PL'!$L$50)</f>
        <v/>
      </c>
      <c r="AJ65" s="74">
        <f>IF('VALOR POR PL'!$L$50=0,0,AJ64/'VALOR POR PL'!$L$50)</f>
        <v/>
      </c>
      <c r="AK65" s="74">
        <f>IF('VALOR POR PL'!$L$50=0,0,AK64/'VALOR POR PL'!$L$50)</f>
        <v/>
      </c>
      <c r="AL65" s="74">
        <f>IF('VALOR POR PL'!$L$50=0,0,AL64/'VALOR POR PL'!$L$50)</f>
        <v/>
      </c>
      <c r="AM65" s="74">
        <f>IF('VALOR POR PL'!$L$50=0,0,AM64/'VALOR POR PL'!$L$50)</f>
        <v/>
      </c>
      <c r="AN65" s="74">
        <f>IF('VALOR POR PL'!$L$50=0,0,AN64/'VALOR POR PL'!$L$50)</f>
        <v/>
      </c>
      <c r="AO65" s="74">
        <f>IF('VALOR POR PL'!$L$50=0,0,AO64/'VALOR POR PL'!$L$50)</f>
        <v/>
      </c>
      <c r="AP65" s="74">
        <f>IF('VALOR POR PL'!$L$50=0,0,AP64/'VALOR POR PL'!$L$50)</f>
        <v/>
      </c>
      <c r="AQ65" s="74">
        <f>IF('VALOR POR PL'!$L$50=0,0,AQ64/'VALOR POR PL'!$L$50)</f>
        <v/>
      </c>
      <c r="AR65" s="74">
        <f>IF('VALOR POR PL'!$L$50=0,0,AR64/'VALOR POR PL'!$L$50)</f>
        <v/>
      </c>
      <c r="AS65" s="74">
        <f>IF('VALOR POR PL'!$L$50=0,0,AS64/'VALOR POR PL'!$L$50)</f>
        <v/>
      </c>
      <c r="AT65" s="74">
        <f>IF('VALOR POR PL'!$L$50=0,0,AT64/'VALOR POR PL'!$L$50)</f>
        <v/>
      </c>
      <c r="AU65" s="74">
        <f>IF('VALOR POR PL'!$L$50=0,0,AU64/'VALOR POR PL'!$L$50)</f>
        <v/>
      </c>
      <c r="AV65" s="74">
        <f>IF('VALOR POR PL'!$L$50=0,0,AV64/'VALOR POR PL'!$L$50)</f>
        <v/>
      </c>
      <c r="AW65" s="74">
        <f>IF('VALOR POR PL'!$L$50=0,0,AW64/'VALOR POR PL'!$L$50)</f>
        <v/>
      </c>
      <c r="AX65" s="74">
        <f>IF('VALOR POR PL'!$L$50=0,0,AX64/'VALOR POR PL'!$L$50)</f>
        <v/>
      </c>
      <c r="AY65" s="74">
        <f>IF('VALOR POR PL'!$L$50=0,0,AY64/'VALOR POR PL'!$L$50)</f>
        <v/>
      </c>
      <c r="AZ65" s="74">
        <f>IF('VALOR POR PL'!$L$50=0,0,AZ64/'VALOR POR PL'!$L$50)</f>
        <v/>
      </c>
      <c r="BA65" s="74">
        <f>IF('VALOR POR PL'!$L$50=0,0,BA64/'VALOR POR PL'!$L$50)</f>
        <v/>
      </c>
      <c r="BB65" s="74">
        <f>IF('VALOR POR PL'!$L$50=0,0,BB64/'VALOR POR PL'!$L$50)</f>
        <v/>
      </c>
      <c r="BC65" s="74">
        <f>IF('VALOR POR PL'!$L$50=0,0,BC64/'VALOR POR PL'!$L$50)</f>
        <v/>
      </c>
      <c r="BD65" s="74">
        <f>IF('VALOR POR PL'!$L$50=0,0,BD64/'VALOR POR PL'!$L$50)</f>
        <v/>
      </c>
      <c r="BE65" s="74">
        <f>IF('VALOR POR PL'!$L$50=0,0,BE64/'VALOR POR PL'!$L$50)</f>
        <v/>
      </c>
      <c r="BF65" s="74">
        <f>IF('VALOR POR PL'!$L$50=0,0,BF64/'VALOR POR PL'!$L$50)</f>
        <v/>
      </c>
      <c r="BG65" s="74">
        <f>IF('VALOR POR PL'!$L$50=0,0,BG64/'VALOR POR PL'!$L$50)</f>
        <v/>
      </c>
      <c r="BH65" s="74">
        <f>IF('VALOR POR PL'!$L$50=0,0,BH64/'VALOR POR PL'!$L$50)</f>
        <v/>
      </c>
      <c r="BI65" s="74">
        <f>IF('VALOR POR PL'!$L$50=0,0,BI64/'VALOR POR PL'!$L$50)</f>
        <v/>
      </c>
      <c r="BJ65" s="74">
        <f>IF('VALOR POR PL'!$L$50=0,0,BJ64/'VALOR POR PL'!$L$50)</f>
        <v/>
      </c>
      <c r="BK65" s="74">
        <f>IF('VALOR POR PL'!$L$50=0,0,BK64/'VALOR POR PL'!$L$50)</f>
        <v/>
      </c>
      <c r="BL65" s="74">
        <f>IF('VALOR POR PL'!$L$50=0,0,BL64/'VALOR POR PL'!$L$50)</f>
        <v/>
      </c>
      <c r="BM65" s="74">
        <f>IF('VALOR POR PL'!$L$50=0,0,BM64/'VALOR POR PL'!$L$50)</f>
        <v/>
      </c>
      <c r="BN65" s="74">
        <f>IF('VALOR POR PL'!$L$50=0,0,BN64/'VALOR POR PL'!$L$50)</f>
        <v/>
      </c>
      <c r="BO65" s="74">
        <f>IF('VALOR POR PL'!$L$50=0,0,BO64/'VALOR POR PL'!$L$50)</f>
        <v/>
      </c>
      <c r="BP65" s="74">
        <f>IF('VALOR POR PL'!$L$50=0,0,BP64/'VALOR POR PL'!$L$50)</f>
        <v/>
      </c>
      <c r="BQ65" s="74">
        <f>IF('VALOR POR PL'!$L$50=0,0,BQ64/'VALOR POR PL'!$L$50)</f>
        <v/>
      </c>
      <c r="BR65" s="74">
        <f>IF('VALOR POR PL'!$L$50=0,0,BR64/'VALOR POR PL'!$L$50)</f>
        <v/>
      </c>
      <c r="BS65" s="74">
        <f>IF('VALOR POR PL'!$L$50=0,0,BS64/'VALOR POR PL'!$L$50)</f>
        <v/>
      </c>
      <c r="BT65" s="74">
        <f>IF('VALOR POR PL'!$L$50=0,0,BT64/'VALOR POR PL'!$L$50)</f>
        <v/>
      </c>
      <c r="BU65" s="74">
        <f>IF('VALOR POR PL'!$L$50=0,0,BU64/'VALOR POR PL'!$L$50)</f>
        <v/>
      </c>
      <c r="BV65" s="74">
        <f>IF('VALOR POR PL'!$L$50=0,0,BV64/'VALOR POR PL'!$L$50)</f>
        <v/>
      </c>
      <c r="BW65" s="74">
        <f>IF('VALOR POR PL'!$L$50=0,0,BW64/'VALOR POR PL'!$L$50)</f>
        <v/>
      </c>
      <c r="BX65" s="74">
        <f>IF('VALOR POR PL'!$L$50=0,0,BX64/'VALOR POR PL'!$L$50)</f>
        <v/>
      </c>
      <c r="BY65" s="74">
        <f>IF('VALOR POR PL'!$L$50=0,0,BY64/'VALOR POR PL'!$L$50)</f>
        <v/>
      </c>
      <c r="BZ65" s="74">
        <f>IF('VALOR POR PL'!$L$50=0,0,BZ64/'VALOR POR PL'!$L$50)</f>
        <v/>
      </c>
      <c r="CA65" s="74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72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7" t="inlineStr">
        <is>
          <t>Mês</t>
        </is>
      </c>
      <c r="B3" s="57" t="inlineStr">
        <is>
          <t>Curva inicial
% mensal (informar)</t>
        </is>
      </c>
      <c r="C3" s="57" t="inlineStr">
        <is>
          <t>Curva inicial
% acumulado</t>
        </is>
      </c>
      <c r="D3" s="57" t="inlineStr">
        <is>
          <t>Realizado
(INCC)</t>
        </is>
      </c>
      <c r="E3" s="57" t="inlineStr">
        <is>
          <t>Previsto
(INCC)</t>
        </is>
      </c>
      <c r="F3" s="57" t="inlineStr">
        <is>
          <t>Atual
% mensal</t>
        </is>
      </c>
      <c r="G3" s="57" t="inlineStr">
        <is>
          <t>Atual
% acumulado</t>
        </is>
      </c>
      <c r="I3" s="57" t="inlineStr">
        <is>
          <t>Curva inicial
(INCC)</t>
        </is>
      </c>
      <c r="J3" s="57" t="inlineStr">
        <is>
          <t>Curva inicial
(R$)</t>
        </is>
      </c>
      <c r="K3" s="57" t="inlineStr">
        <is>
          <t>Atual
(R$ nominal)</t>
        </is>
      </c>
      <c r="L3" s="57" t="inlineStr">
        <is>
          <t>Atual acumulado
(R$ nominal)</t>
        </is>
      </c>
      <c r="M3" s="57" t="inlineStr">
        <is>
          <t>Inicial acumulado
(R$)</t>
        </is>
      </c>
      <c r="O3" s="63" t="inlineStr">
        <is>
          <t>Anotações (do arquivo original)</t>
        </is>
      </c>
    </row>
    <row r="4">
      <c r="A4" s="83">
        <f>'MODELO PARA BI'!H1</f>
        <v/>
      </c>
      <c r="B4" s="84" t="n"/>
      <c r="C4" s="74">
        <f>B4</f>
        <v/>
      </c>
      <c r="D4" s="75">
        <f>IF(A4&lt;='VALOR POR PL'!$P$5,'MODELO PARA BI'!H61,0)</f>
        <v/>
      </c>
      <c r="E4" s="75">
        <f>IF(A4&gt;'VALOR POR PL'!$P$5,'MODELO PARA BI'!H61,0)</f>
        <v/>
      </c>
      <c r="F4" s="74">
        <f>IF('MODELO PARA BI'!$E$61=0,0,(D4+E4)/'MODELO PARA BI'!$E$61)</f>
        <v/>
      </c>
      <c r="G4" s="74">
        <f>F4</f>
        <v/>
      </c>
      <c r="I4" s="48">
        <f>B4*'VALOR POR PL'!$G$50</f>
        <v/>
      </c>
      <c r="J4" s="53">
        <f>I4*IF(A4&lt;='VALOR POR PL'!$P$5,IFERROR(INDEX('"INCC-FGV"'!$B$2:$B$400,MATCH(A4,'"INCC-FGV"'!$A$2:$A$400,0)),'VALOR POR PL'!$P$7),'VALOR POR PL'!$P$7)</f>
        <v/>
      </c>
      <c r="K4" s="68">
        <f>'MODELO PARA BI'!H63</f>
        <v/>
      </c>
      <c r="L4" s="68">
        <f>'MODELO PARA BI'!H64</f>
        <v/>
      </c>
      <c r="M4" s="53">
        <f>J4</f>
        <v/>
      </c>
      <c r="O4" s="4" t="inlineStr">
        <is>
          <t>Email 18/08/26 -&gt; O fluxo fechou o ano em R$ 22.800 Mi</t>
        </is>
      </c>
    </row>
    <row r="5">
      <c r="A5" s="83">
        <f>'MODELO PARA BI'!I1</f>
        <v/>
      </c>
      <c r="B5" s="84" t="n"/>
      <c r="C5" s="74">
        <f>C4+B5</f>
        <v/>
      </c>
      <c r="D5" s="75">
        <f>IF(A5&lt;='VALOR POR PL'!$P$5,'MODELO PARA BI'!I61,0)</f>
        <v/>
      </c>
      <c r="E5" s="75">
        <f>IF(A5&gt;'VALOR POR PL'!$P$5,'MODELO PARA BI'!I61,0)</f>
        <v/>
      </c>
      <c r="F5" s="74">
        <f>IF('MODELO PARA BI'!$E$61=0,0,(D5+E5)/'MODELO PARA BI'!$E$61)</f>
        <v/>
      </c>
      <c r="G5" s="74">
        <f>G4+F5</f>
        <v/>
      </c>
      <c r="I5" s="48">
        <f>B5*'VALOR POR PL'!$G$50</f>
        <v/>
      </c>
      <c r="J5" s="53">
        <f>I5*IF(A5&lt;='VALOR POR PL'!$P$5,IFERROR(INDEX('"INCC-FGV"'!$B$2:$B$400,MATCH(A5,'"INCC-FGV"'!$A$2:$A$400,0)),'VALOR POR PL'!$P$7),'VALOR POR PL'!$P$7)</f>
        <v/>
      </c>
      <c r="K5" s="68">
        <f>'MODELO PARA BI'!I63</f>
        <v/>
      </c>
      <c r="L5" s="68">
        <f>'MODELO PARA BI'!I64</f>
        <v/>
      </c>
      <c r="M5" s="53">
        <f>M4+J5</f>
        <v/>
      </c>
      <c r="O5" s="4" t="inlineStr">
        <is>
          <t>Meta do ano (no BI está somando com a permuta de dez/25)</t>
        </is>
      </c>
    </row>
    <row r="6">
      <c r="A6" s="83">
        <f>'MODELO PARA BI'!J1</f>
        <v/>
      </c>
      <c r="B6" s="84" t="n"/>
      <c r="C6" s="74">
        <f>C5+B6</f>
        <v/>
      </c>
      <c r="D6" s="75">
        <f>IF(A6&lt;='VALOR POR PL'!$P$5,'MODELO PARA BI'!J61,0)</f>
        <v/>
      </c>
      <c r="E6" s="75">
        <f>IF(A6&gt;'VALOR POR PL'!$P$5,'MODELO PARA BI'!J61,0)</f>
        <v/>
      </c>
      <c r="F6" s="74">
        <f>IF('MODELO PARA BI'!$E$61=0,0,(D6+E6)/'MODELO PARA BI'!$E$61)</f>
        <v/>
      </c>
      <c r="G6" s="74">
        <f>G5+F6</f>
        <v/>
      </c>
      <c r="I6" s="48">
        <f>B6*'VALOR POR PL'!$G$50</f>
        <v/>
      </c>
      <c r="J6" s="53">
        <f>I6*IF(A6&lt;='VALOR POR PL'!$P$5,IFERROR(INDEX('"INCC-FGV"'!$B$2:$B$400,MATCH(A6,'"INCC-FGV"'!$A$2:$A$400,0)),'VALOR POR PL'!$P$7),'VALOR POR PL'!$P$7)</f>
        <v/>
      </c>
      <c r="K6" s="68">
        <f>'MODELO PARA BI'!J63</f>
        <v/>
      </c>
      <c r="L6" s="68">
        <f>'MODELO PARA BI'!J64</f>
        <v/>
      </c>
      <c r="M6" s="53">
        <f>M5+J6</f>
        <v/>
      </c>
      <c r="O6" s="4" t="inlineStr">
        <is>
          <t>Meta do ano = 27.300 Mi + 0.300 permuta</t>
        </is>
      </c>
    </row>
    <row r="7">
      <c r="A7" s="83">
        <f>'MODELO PARA BI'!K1</f>
        <v/>
      </c>
      <c r="B7" s="84" t="n"/>
      <c r="C7" s="74">
        <f>C6+B7</f>
        <v/>
      </c>
      <c r="D7" s="75">
        <f>IF(A7&lt;='VALOR POR PL'!$P$5,'MODELO PARA BI'!K61,0)</f>
        <v/>
      </c>
      <c r="E7" s="75">
        <f>IF(A7&gt;'VALOR POR PL'!$P$5,'MODELO PARA BI'!K61,0)</f>
        <v/>
      </c>
      <c r="F7" s="74">
        <f>IF('MODELO PARA BI'!$E$61=0,0,(D7+E7)/'MODELO PARA BI'!$E$61)</f>
        <v/>
      </c>
      <c r="G7" s="74">
        <f>G6+F7</f>
        <v/>
      </c>
      <c r="I7" s="48">
        <f>B7*'VALOR POR PL'!$G$50</f>
        <v/>
      </c>
      <c r="J7" s="53">
        <f>I7*IF(A7&lt;='VALOR POR PL'!$P$5,IFERROR(INDEX('"INCC-FGV"'!$B$2:$B$400,MATCH(A7,'"INCC-FGV"'!$A$2:$A$400,0)),'VALOR POR PL'!$P$7),'VALOR POR PL'!$P$7)</f>
        <v/>
      </c>
      <c r="K7" s="68">
        <f>'MODELO PARA BI'!K63</f>
        <v/>
      </c>
      <c r="L7" s="68">
        <f>'MODELO PARA BI'!K64</f>
        <v/>
      </c>
      <c r="M7" s="53">
        <f>M6+J7</f>
        <v/>
      </c>
      <c r="O7" s="4" t="inlineStr">
        <is>
          <t>Meta corrigida em Mar/2026 --&gt; R$ 23.700 Mi</t>
        </is>
      </c>
    </row>
    <row r="8">
      <c r="A8" s="83">
        <f>'MODELO PARA BI'!L1</f>
        <v/>
      </c>
      <c r="B8" s="84" t="n"/>
      <c r="C8" s="74">
        <f>C7+B8</f>
        <v/>
      </c>
      <c r="D8" s="75">
        <f>IF(A8&lt;='VALOR POR PL'!$P$5,'MODELO PARA BI'!L61,0)</f>
        <v/>
      </c>
      <c r="E8" s="75">
        <f>IF(A8&gt;'VALOR POR PL'!$P$5,'MODELO PARA BI'!L61,0)</f>
        <v/>
      </c>
      <c r="F8" s="74">
        <f>IF('MODELO PARA BI'!$E$61=0,0,(D8+E8)/'MODELO PARA BI'!$E$61)</f>
        <v/>
      </c>
      <c r="G8" s="74">
        <f>G7+F8</f>
        <v/>
      </c>
      <c r="I8" s="48">
        <f>B8*'VALOR POR PL'!$G$50</f>
        <v/>
      </c>
      <c r="J8" s="53">
        <f>I8*IF(A8&lt;='VALOR POR PL'!$P$5,IFERROR(INDEX('"INCC-FGV"'!$B$2:$B$400,MATCH(A8,'"INCC-FGV"'!$A$2:$A$400,0)),'VALOR POR PL'!$P$7),'VALOR POR PL'!$P$7)</f>
        <v/>
      </c>
      <c r="K8" s="68">
        <f>'MODELO PARA BI'!L63</f>
        <v/>
      </c>
      <c r="L8" s="68">
        <f>'MODELO PARA BI'!L64</f>
        <v/>
      </c>
      <c r="M8" s="53">
        <f>M7+J8</f>
        <v/>
      </c>
    </row>
    <row r="9">
      <c r="A9" s="83">
        <f>'MODELO PARA BI'!M1</f>
        <v/>
      </c>
      <c r="B9" s="84" t="n"/>
      <c r="C9" s="74">
        <f>C8+B9</f>
        <v/>
      </c>
      <c r="D9" s="75">
        <f>IF(A9&lt;='VALOR POR PL'!$P$5,'MODELO PARA BI'!M61,0)</f>
        <v/>
      </c>
      <c r="E9" s="75">
        <f>IF(A9&gt;'VALOR POR PL'!$P$5,'MODELO PARA BI'!M61,0)</f>
        <v/>
      </c>
      <c r="F9" s="74">
        <f>IF('MODELO PARA BI'!$E$61=0,0,(D9+E9)/'MODELO PARA BI'!$E$61)</f>
        <v/>
      </c>
      <c r="G9" s="74">
        <f>G8+F9</f>
        <v/>
      </c>
      <c r="I9" s="48">
        <f>B9*'VALOR POR PL'!$G$50</f>
        <v/>
      </c>
      <c r="J9" s="53">
        <f>I9*IF(A9&lt;='VALOR POR PL'!$P$5,IFERROR(INDEX('"INCC-FGV"'!$B$2:$B$400,MATCH(A9,'"INCC-FGV"'!$A$2:$A$400,0)),'VALOR POR PL'!$P$7),'VALOR POR PL'!$P$7)</f>
        <v/>
      </c>
      <c r="K9" s="68">
        <f>'MODELO PARA BI'!M63</f>
        <v/>
      </c>
      <c r="L9" s="68">
        <f>'MODELO PARA BI'!M64</f>
        <v/>
      </c>
      <c r="M9" s="53">
        <f>M8+J9</f>
        <v/>
      </c>
    </row>
    <row r="10">
      <c r="A10" s="83">
        <f>'MODELO PARA BI'!N1</f>
        <v/>
      </c>
      <c r="B10" s="84" t="n"/>
      <c r="C10" s="74">
        <f>C9+B10</f>
        <v/>
      </c>
      <c r="D10" s="75">
        <f>IF(A10&lt;='VALOR POR PL'!$P$5,'MODELO PARA BI'!N61,0)</f>
        <v/>
      </c>
      <c r="E10" s="75">
        <f>IF(A10&gt;'VALOR POR PL'!$P$5,'MODELO PARA BI'!N61,0)</f>
        <v/>
      </c>
      <c r="F10" s="74">
        <f>IF('MODELO PARA BI'!$E$61=0,0,(D10+E10)/'MODELO PARA BI'!$E$61)</f>
        <v/>
      </c>
      <c r="G10" s="74">
        <f>G9+F10</f>
        <v/>
      </c>
      <c r="I10" s="48">
        <f>B10*'VALOR POR PL'!$G$50</f>
        <v/>
      </c>
      <c r="J10" s="53">
        <f>I10*IF(A10&lt;='VALOR POR PL'!$P$5,IFERROR(INDEX('"INCC-FGV"'!$B$2:$B$400,MATCH(A10,'"INCC-FGV"'!$A$2:$A$400,0)),'VALOR POR PL'!$P$7),'VALOR POR PL'!$P$7)</f>
        <v/>
      </c>
      <c r="K10" s="68">
        <f>'MODELO PARA BI'!N63</f>
        <v/>
      </c>
      <c r="L10" s="68">
        <f>'MODELO PARA BI'!N64</f>
        <v/>
      </c>
      <c r="M10" s="53">
        <f>M9+J10</f>
        <v/>
      </c>
    </row>
    <row r="11">
      <c r="A11" s="83">
        <f>'MODELO PARA BI'!O1</f>
        <v/>
      </c>
      <c r="B11" s="84" t="n"/>
      <c r="C11" s="74">
        <f>C10+B11</f>
        <v/>
      </c>
      <c r="D11" s="75">
        <f>IF(A11&lt;='VALOR POR PL'!$P$5,'MODELO PARA BI'!O61,0)</f>
        <v/>
      </c>
      <c r="E11" s="75">
        <f>IF(A11&gt;'VALOR POR PL'!$P$5,'MODELO PARA BI'!O61,0)</f>
        <v/>
      </c>
      <c r="F11" s="74">
        <f>IF('MODELO PARA BI'!$E$61=0,0,(D11+E11)/'MODELO PARA BI'!$E$61)</f>
        <v/>
      </c>
      <c r="G11" s="74">
        <f>G10+F11</f>
        <v/>
      </c>
      <c r="I11" s="48">
        <f>B11*'VALOR POR PL'!$G$50</f>
        <v/>
      </c>
      <c r="J11" s="53">
        <f>I11*IF(A11&lt;='VALOR POR PL'!$P$5,IFERROR(INDEX('"INCC-FGV"'!$B$2:$B$400,MATCH(A11,'"INCC-FGV"'!$A$2:$A$400,0)),'VALOR POR PL'!$P$7),'VALOR POR PL'!$P$7)</f>
        <v/>
      </c>
      <c r="K11" s="68">
        <f>'MODELO PARA BI'!O63</f>
        <v/>
      </c>
      <c r="L11" s="68">
        <f>'MODELO PARA BI'!O64</f>
        <v/>
      </c>
      <c r="M11" s="53">
        <f>M10+J11</f>
        <v/>
      </c>
    </row>
    <row r="12">
      <c r="A12" s="83">
        <f>'MODELO PARA BI'!P1</f>
        <v/>
      </c>
      <c r="B12" s="84" t="n"/>
      <c r="C12" s="74">
        <f>C11+B12</f>
        <v/>
      </c>
      <c r="D12" s="75">
        <f>IF(A12&lt;='VALOR POR PL'!$P$5,'MODELO PARA BI'!P61,0)</f>
        <v/>
      </c>
      <c r="E12" s="75">
        <f>IF(A12&gt;'VALOR POR PL'!$P$5,'MODELO PARA BI'!P61,0)</f>
        <v/>
      </c>
      <c r="F12" s="74">
        <f>IF('MODELO PARA BI'!$E$61=0,0,(D12+E12)/'MODELO PARA BI'!$E$61)</f>
        <v/>
      </c>
      <c r="G12" s="74">
        <f>G11+F12</f>
        <v/>
      </c>
      <c r="I12" s="48">
        <f>B12*'VALOR POR PL'!$G$50</f>
        <v/>
      </c>
      <c r="J12" s="53">
        <f>I12*IF(A12&lt;='VALOR POR PL'!$P$5,IFERROR(INDEX('"INCC-FGV"'!$B$2:$B$400,MATCH(A12,'"INCC-FGV"'!$A$2:$A$400,0)),'VALOR POR PL'!$P$7),'VALOR POR PL'!$P$7)</f>
        <v/>
      </c>
      <c r="K12" s="68">
        <f>'MODELO PARA BI'!P63</f>
        <v/>
      </c>
      <c r="L12" s="68">
        <f>'MODELO PARA BI'!P64</f>
        <v/>
      </c>
      <c r="M12" s="53">
        <f>M11+J12</f>
        <v/>
      </c>
    </row>
    <row r="13">
      <c r="A13" s="83">
        <f>'MODELO PARA BI'!Q1</f>
        <v/>
      </c>
      <c r="B13" s="84" t="n"/>
      <c r="C13" s="74">
        <f>C12+B13</f>
        <v/>
      </c>
      <c r="D13" s="75">
        <f>IF(A13&lt;='VALOR POR PL'!$P$5,'MODELO PARA BI'!Q61,0)</f>
        <v/>
      </c>
      <c r="E13" s="75">
        <f>IF(A13&gt;'VALOR POR PL'!$P$5,'MODELO PARA BI'!Q61,0)</f>
        <v/>
      </c>
      <c r="F13" s="74">
        <f>IF('MODELO PARA BI'!$E$61=0,0,(D13+E13)/'MODELO PARA BI'!$E$61)</f>
        <v/>
      </c>
      <c r="G13" s="74">
        <f>G12+F13</f>
        <v/>
      </c>
      <c r="I13" s="48">
        <f>B13*'VALOR POR PL'!$G$50</f>
        <v/>
      </c>
      <c r="J13" s="53">
        <f>I13*IF(A13&lt;='VALOR POR PL'!$P$5,IFERROR(INDEX('"INCC-FGV"'!$B$2:$B$400,MATCH(A13,'"INCC-FGV"'!$A$2:$A$400,0)),'VALOR POR PL'!$P$7),'VALOR POR PL'!$P$7)</f>
        <v/>
      </c>
      <c r="K13" s="68">
        <f>'MODELO PARA BI'!Q63</f>
        <v/>
      </c>
      <c r="L13" s="68">
        <f>'MODELO PARA BI'!Q64</f>
        <v/>
      </c>
      <c r="M13" s="53">
        <f>M12+J13</f>
        <v/>
      </c>
    </row>
    <row r="14">
      <c r="A14" s="83">
        <f>'MODELO PARA BI'!R1</f>
        <v/>
      </c>
      <c r="B14" s="84" t="n"/>
      <c r="C14" s="74">
        <f>C13+B14</f>
        <v/>
      </c>
      <c r="D14" s="75">
        <f>IF(A14&lt;='VALOR POR PL'!$P$5,'MODELO PARA BI'!R61,0)</f>
        <v/>
      </c>
      <c r="E14" s="75">
        <f>IF(A14&gt;'VALOR POR PL'!$P$5,'MODELO PARA BI'!R61,0)</f>
        <v/>
      </c>
      <c r="F14" s="74">
        <f>IF('MODELO PARA BI'!$E$61=0,0,(D14+E14)/'MODELO PARA BI'!$E$61)</f>
        <v/>
      </c>
      <c r="G14" s="74">
        <f>G13+F14</f>
        <v/>
      </c>
      <c r="I14" s="48">
        <f>B14*'VALOR POR PL'!$G$50</f>
        <v/>
      </c>
      <c r="J14" s="53">
        <f>I14*IF(A14&lt;='VALOR POR PL'!$P$5,IFERROR(INDEX('"INCC-FGV"'!$B$2:$B$400,MATCH(A14,'"INCC-FGV"'!$A$2:$A$400,0)),'VALOR POR PL'!$P$7),'VALOR POR PL'!$P$7)</f>
        <v/>
      </c>
      <c r="K14" s="68">
        <f>'MODELO PARA BI'!R63</f>
        <v/>
      </c>
      <c r="L14" s="68">
        <f>'MODELO PARA BI'!R64</f>
        <v/>
      </c>
      <c r="M14" s="53">
        <f>M13+J14</f>
        <v/>
      </c>
    </row>
    <row r="15">
      <c r="A15" s="83">
        <f>'MODELO PARA BI'!S1</f>
        <v/>
      </c>
      <c r="B15" s="84" t="n"/>
      <c r="C15" s="74">
        <f>C14+B15</f>
        <v/>
      </c>
      <c r="D15" s="75">
        <f>IF(A15&lt;='VALOR POR PL'!$P$5,'MODELO PARA BI'!S61,0)</f>
        <v/>
      </c>
      <c r="E15" s="75">
        <f>IF(A15&gt;'VALOR POR PL'!$P$5,'MODELO PARA BI'!S61,0)</f>
        <v/>
      </c>
      <c r="F15" s="74">
        <f>IF('MODELO PARA BI'!$E$61=0,0,(D15+E15)/'MODELO PARA BI'!$E$61)</f>
        <v/>
      </c>
      <c r="G15" s="74">
        <f>G14+F15</f>
        <v/>
      </c>
      <c r="I15" s="48">
        <f>B15*'VALOR POR PL'!$G$50</f>
        <v/>
      </c>
      <c r="J15" s="53">
        <f>I15*IF(A15&lt;='VALOR POR PL'!$P$5,IFERROR(INDEX('"INCC-FGV"'!$B$2:$B$400,MATCH(A15,'"INCC-FGV"'!$A$2:$A$400,0)),'VALOR POR PL'!$P$7),'VALOR POR PL'!$P$7)</f>
        <v/>
      </c>
      <c r="K15" s="68">
        <f>'MODELO PARA BI'!S63</f>
        <v/>
      </c>
      <c r="L15" s="68">
        <f>'MODELO PARA BI'!S64</f>
        <v/>
      </c>
      <c r="M15" s="53">
        <f>M14+J15</f>
        <v/>
      </c>
    </row>
    <row r="16">
      <c r="A16" s="83">
        <f>'MODELO PARA BI'!T1</f>
        <v/>
      </c>
      <c r="B16" s="84" t="n"/>
      <c r="C16" s="74">
        <f>C15+B16</f>
        <v/>
      </c>
      <c r="D16" s="75">
        <f>IF(A16&lt;='VALOR POR PL'!$P$5,'MODELO PARA BI'!T61,0)</f>
        <v/>
      </c>
      <c r="E16" s="75">
        <f>IF(A16&gt;'VALOR POR PL'!$P$5,'MODELO PARA BI'!T61,0)</f>
        <v/>
      </c>
      <c r="F16" s="74">
        <f>IF('MODELO PARA BI'!$E$61=0,0,(D16+E16)/'MODELO PARA BI'!$E$61)</f>
        <v/>
      </c>
      <c r="G16" s="74">
        <f>G15+F16</f>
        <v/>
      </c>
      <c r="I16" s="48">
        <f>B16*'VALOR POR PL'!$G$50</f>
        <v/>
      </c>
      <c r="J16" s="53">
        <f>I16*IF(A16&lt;='VALOR POR PL'!$P$5,IFERROR(INDEX('"INCC-FGV"'!$B$2:$B$400,MATCH(A16,'"INCC-FGV"'!$A$2:$A$400,0)),'VALOR POR PL'!$P$7),'VALOR POR PL'!$P$7)</f>
        <v/>
      </c>
      <c r="K16" s="68">
        <f>'MODELO PARA BI'!T63</f>
        <v/>
      </c>
      <c r="L16" s="68">
        <f>'MODELO PARA BI'!T64</f>
        <v/>
      </c>
      <c r="M16" s="53">
        <f>M15+J16</f>
        <v/>
      </c>
    </row>
    <row r="17">
      <c r="A17" s="83">
        <f>'MODELO PARA BI'!U1</f>
        <v/>
      </c>
      <c r="B17" s="84" t="n"/>
      <c r="C17" s="74">
        <f>C16+B17</f>
        <v/>
      </c>
      <c r="D17" s="75">
        <f>IF(A17&lt;='VALOR POR PL'!$P$5,'MODELO PARA BI'!U61,0)</f>
        <v/>
      </c>
      <c r="E17" s="75">
        <f>IF(A17&gt;'VALOR POR PL'!$P$5,'MODELO PARA BI'!U61,0)</f>
        <v/>
      </c>
      <c r="F17" s="74">
        <f>IF('MODELO PARA BI'!$E$61=0,0,(D17+E17)/'MODELO PARA BI'!$E$61)</f>
        <v/>
      </c>
      <c r="G17" s="74">
        <f>G16+F17</f>
        <v/>
      </c>
      <c r="I17" s="48">
        <f>B17*'VALOR POR PL'!$G$50</f>
        <v/>
      </c>
      <c r="J17" s="53">
        <f>I17*IF(A17&lt;='VALOR POR PL'!$P$5,IFERROR(INDEX('"INCC-FGV"'!$B$2:$B$400,MATCH(A17,'"INCC-FGV"'!$A$2:$A$400,0)),'VALOR POR PL'!$P$7),'VALOR POR PL'!$P$7)</f>
        <v/>
      </c>
      <c r="K17" s="68">
        <f>'MODELO PARA BI'!U63</f>
        <v/>
      </c>
      <c r="L17" s="68">
        <f>'MODELO PARA BI'!U64</f>
        <v/>
      </c>
      <c r="M17" s="53">
        <f>M16+J17</f>
        <v/>
      </c>
    </row>
    <row r="18">
      <c r="A18" s="83">
        <f>'MODELO PARA BI'!V1</f>
        <v/>
      </c>
      <c r="B18" s="84" t="n"/>
      <c r="C18" s="74">
        <f>C17+B18</f>
        <v/>
      </c>
      <c r="D18" s="75">
        <f>IF(A18&lt;='VALOR POR PL'!$P$5,'MODELO PARA BI'!V61,0)</f>
        <v/>
      </c>
      <c r="E18" s="75">
        <f>IF(A18&gt;'VALOR POR PL'!$P$5,'MODELO PARA BI'!V61,0)</f>
        <v/>
      </c>
      <c r="F18" s="74">
        <f>IF('MODELO PARA BI'!$E$61=0,0,(D18+E18)/'MODELO PARA BI'!$E$61)</f>
        <v/>
      </c>
      <c r="G18" s="74">
        <f>G17+F18</f>
        <v/>
      </c>
      <c r="I18" s="48">
        <f>B18*'VALOR POR PL'!$G$50</f>
        <v/>
      </c>
      <c r="J18" s="53">
        <f>I18*IF(A18&lt;='VALOR POR PL'!$P$5,IFERROR(INDEX('"INCC-FGV"'!$B$2:$B$400,MATCH(A18,'"INCC-FGV"'!$A$2:$A$400,0)),'VALOR POR PL'!$P$7),'VALOR POR PL'!$P$7)</f>
        <v/>
      </c>
      <c r="K18" s="68">
        <f>'MODELO PARA BI'!V63</f>
        <v/>
      </c>
      <c r="L18" s="68">
        <f>'MODELO PARA BI'!V64</f>
        <v/>
      </c>
      <c r="M18" s="53">
        <f>M17+J18</f>
        <v/>
      </c>
    </row>
    <row r="19">
      <c r="A19" s="83">
        <f>'MODELO PARA BI'!W1</f>
        <v/>
      </c>
      <c r="B19" s="84" t="n"/>
      <c r="C19" s="74">
        <f>C18+B19</f>
        <v/>
      </c>
      <c r="D19" s="75">
        <f>IF(A19&lt;='VALOR POR PL'!$P$5,'MODELO PARA BI'!W61,0)</f>
        <v/>
      </c>
      <c r="E19" s="75">
        <f>IF(A19&gt;'VALOR POR PL'!$P$5,'MODELO PARA BI'!W61,0)</f>
        <v/>
      </c>
      <c r="F19" s="74">
        <f>IF('MODELO PARA BI'!$E$61=0,0,(D19+E19)/'MODELO PARA BI'!$E$61)</f>
        <v/>
      </c>
      <c r="G19" s="74">
        <f>G18+F19</f>
        <v/>
      </c>
      <c r="I19" s="48">
        <f>B19*'VALOR POR PL'!$G$50</f>
        <v/>
      </c>
      <c r="J19" s="53">
        <f>I19*IF(A19&lt;='VALOR POR PL'!$P$5,IFERROR(INDEX('"INCC-FGV"'!$B$2:$B$400,MATCH(A19,'"INCC-FGV"'!$A$2:$A$400,0)),'VALOR POR PL'!$P$7),'VALOR POR PL'!$P$7)</f>
        <v/>
      </c>
      <c r="K19" s="68">
        <f>'MODELO PARA BI'!W63</f>
        <v/>
      </c>
      <c r="L19" s="68">
        <f>'MODELO PARA BI'!W64</f>
        <v/>
      </c>
      <c r="M19" s="53">
        <f>M18+J19</f>
        <v/>
      </c>
    </row>
    <row r="20">
      <c r="A20" s="83">
        <f>'MODELO PARA BI'!X1</f>
        <v/>
      </c>
      <c r="B20" s="84" t="n"/>
      <c r="C20" s="74">
        <f>C19+B20</f>
        <v/>
      </c>
      <c r="D20" s="75">
        <f>IF(A20&lt;='VALOR POR PL'!$P$5,'MODELO PARA BI'!X61,0)</f>
        <v/>
      </c>
      <c r="E20" s="75">
        <f>IF(A20&gt;'VALOR POR PL'!$P$5,'MODELO PARA BI'!X61,0)</f>
        <v/>
      </c>
      <c r="F20" s="74">
        <f>IF('MODELO PARA BI'!$E$61=0,0,(D20+E20)/'MODELO PARA BI'!$E$61)</f>
        <v/>
      </c>
      <c r="G20" s="74">
        <f>G19+F20</f>
        <v/>
      </c>
      <c r="I20" s="48">
        <f>B20*'VALOR POR PL'!$G$50</f>
        <v/>
      </c>
      <c r="J20" s="53">
        <f>I20*IF(A20&lt;='VALOR POR PL'!$P$5,IFERROR(INDEX('"INCC-FGV"'!$B$2:$B$400,MATCH(A20,'"INCC-FGV"'!$A$2:$A$400,0)),'VALOR POR PL'!$P$7),'VALOR POR PL'!$P$7)</f>
        <v/>
      </c>
      <c r="K20" s="68">
        <f>'MODELO PARA BI'!X63</f>
        <v/>
      </c>
      <c r="L20" s="68">
        <f>'MODELO PARA BI'!X64</f>
        <v/>
      </c>
      <c r="M20" s="53">
        <f>M19+J20</f>
        <v/>
      </c>
    </row>
    <row r="21">
      <c r="A21" s="83">
        <f>'MODELO PARA BI'!Y1</f>
        <v/>
      </c>
      <c r="B21" s="84" t="n"/>
      <c r="C21" s="74">
        <f>C20+B21</f>
        <v/>
      </c>
      <c r="D21" s="75">
        <f>IF(A21&lt;='VALOR POR PL'!$P$5,'MODELO PARA BI'!Y61,0)</f>
        <v/>
      </c>
      <c r="E21" s="75">
        <f>IF(A21&gt;'VALOR POR PL'!$P$5,'MODELO PARA BI'!Y61,0)</f>
        <v/>
      </c>
      <c r="F21" s="74">
        <f>IF('MODELO PARA BI'!$E$61=0,0,(D21+E21)/'MODELO PARA BI'!$E$61)</f>
        <v/>
      </c>
      <c r="G21" s="74">
        <f>G20+F21</f>
        <v/>
      </c>
      <c r="I21" s="48">
        <f>B21*'VALOR POR PL'!$G$50</f>
        <v/>
      </c>
      <c r="J21" s="53">
        <f>I21*IF(A21&lt;='VALOR POR PL'!$P$5,IFERROR(INDEX('"INCC-FGV"'!$B$2:$B$400,MATCH(A21,'"INCC-FGV"'!$A$2:$A$400,0)),'VALOR POR PL'!$P$7),'VALOR POR PL'!$P$7)</f>
        <v/>
      </c>
      <c r="K21" s="68">
        <f>'MODELO PARA BI'!Y63</f>
        <v/>
      </c>
      <c r="L21" s="68">
        <f>'MODELO PARA BI'!Y64</f>
        <v/>
      </c>
      <c r="M21" s="53">
        <f>M20+J21</f>
        <v/>
      </c>
    </row>
    <row r="22">
      <c r="A22" s="83">
        <f>'MODELO PARA BI'!Z1</f>
        <v/>
      </c>
      <c r="B22" s="84" t="n"/>
      <c r="C22" s="74">
        <f>C21+B22</f>
        <v/>
      </c>
      <c r="D22" s="75">
        <f>IF(A22&lt;='VALOR POR PL'!$P$5,'MODELO PARA BI'!Z61,0)</f>
        <v/>
      </c>
      <c r="E22" s="75">
        <f>IF(A22&gt;'VALOR POR PL'!$P$5,'MODELO PARA BI'!Z61,0)</f>
        <v/>
      </c>
      <c r="F22" s="74">
        <f>IF('MODELO PARA BI'!$E$61=0,0,(D22+E22)/'MODELO PARA BI'!$E$61)</f>
        <v/>
      </c>
      <c r="G22" s="74">
        <f>G21+F22</f>
        <v/>
      </c>
      <c r="I22" s="48">
        <f>B22*'VALOR POR PL'!$G$50</f>
        <v/>
      </c>
      <c r="J22" s="53">
        <f>I22*IF(A22&lt;='VALOR POR PL'!$P$5,IFERROR(INDEX('"INCC-FGV"'!$B$2:$B$400,MATCH(A22,'"INCC-FGV"'!$A$2:$A$400,0)),'VALOR POR PL'!$P$7),'VALOR POR PL'!$P$7)</f>
        <v/>
      </c>
      <c r="K22" s="68">
        <f>'MODELO PARA BI'!Z63</f>
        <v/>
      </c>
      <c r="L22" s="68">
        <f>'MODELO PARA BI'!Z64</f>
        <v/>
      </c>
      <c r="M22" s="53">
        <f>M21+J22</f>
        <v/>
      </c>
    </row>
    <row r="23">
      <c r="A23" s="83">
        <f>'MODELO PARA BI'!AA1</f>
        <v/>
      </c>
      <c r="B23" s="84" t="n"/>
      <c r="C23" s="74">
        <f>C22+B23</f>
        <v/>
      </c>
      <c r="D23" s="75">
        <f>IF(A23&lt;='VALOR POR PL'!$P$5,'MODELO PARA BI'!AA61,0)</f>
        <v/>
      </c>
      <c r="E23" s="75">
        <f>IF(A23&gt;'VALOR POR PL'!$P$5,'MODELO PARA BI'!AA61,0)</f>
        <v/>
      </c>
      <c r="F23" s="74">
        <f>IF('MODELO PARA BI'!$E$61=0,0,(D23+E23)/'MODELO PARA BI'!$E$61)</f>
        <v/>
      </c>
      <c r="G23" s="74">
        <f>G22+F23</f>
        <v/>
      </c>
      <c r="I23" s="48">
        <f>B23*'VALOR POR PL'!$G$50</f>
        <v/>
      </c>
      <c r="J23" s="53">
        <f>I23*IF(A23&lt;='VALOR POR PL'!$P$5,IFERROR(INDEX('"INCC-FGV"'!$B$2:$B$400,MATCH(A23,'"INCC-FGV"'!$A$2:$A$400,0)),'VALOR POR PL'!$P$7),'VALOR POR PL'!$P$7)</f>
        <v/>
      </c>
      <c r="K23" s="68">
        <f>'MODELO PARA BI'!AA63</f>
        <v/>
      </c>
      <c r="L23" s="68">
        <f>'MODELO PARA BI'!AA64</f>
        <v/>
      </c>
      <c r="M23" s="53">
        <f>M22+J23</f>
        <v/>
      </c>
    </row>
    <row r="24">
      <c r="A24" s="83">
        <f>'MODELO PARA BI'!AB1</f>
        <v/>
      </c>
      <c r="B24" s="84" t="n"/>
      <c r="C24" s="74">
        <f>C23+B24</f>
        <v/>
      </c>
      <c r="D24" s="75">
        <f>IF(A24&lt;='VALOR POR PL'!$P$5,'MODELO PARA BI'!AB61,0)</f>
        <v/>
      </c>
      <c r="E24" s="75">
        <f>IF(A24&gt;'VALOR POR PL'!$P$5,'MODELO PARA BI'!AB61,0)</f>
        <v/>
      </c>
      <c r="F24" s="74">
        <f>IF('MODELO PARA BI'!$E$61=0,0,(D24+E24)/'MODELO PARA BI'!$E$61)</f>
        <v/>
      </c>
      <c r="G24" s="74">
        <f>G23+F24</f>
        <v/>
      </c>
      <c r="I24" s="48">
        <f>B24*'VALOR POR PL'!$G$50</f>
        <v/>
      </c>
      <c r="J24" s="53">
        <f>I24*IF(A24&lt;='VALOR POR PL'!$P$5,IFERROR(INDEX('"INCC-FGV"'!$B$2:$B$400,MATCH(A24,'"INCC-FGV"'!$A$2:$A$400,0)),'VALOR POR PL'!$P$7),'VALOR POR PL'!$P$7)</f>
        <v/>
      </c>
      <c r="K24" s="68">
        <f>'MODELO PARA BI'!AB63</f>
        <v/>
      </c>
      <c r="L24" s="68">
        <f>'MODELO PARA BI'!AB64</f>
        <v/>
      </c>
      <c r="M24" s="53">
        <f>M23+J24</f>
        <v/>
      </c>
    </row>
    <row r="25">
      <c r="A25" s="83">
        <f>'MODELO PARA BI'!AC1</f>
        <v/>
      </c>
      <c r="B25" s="84" t="n"/>
      <c r="C25" s="74">
        <f>C24+B25</f>
        <v/>
      </c>
      <c r="D25" s="75">
        <f>IF(A25&lt;='VALOR POR PL'!$P$5,'MODELO PARA BI'!AC61,0)</f>
        <v/>
      </c>
      <c r="E25" s="75">
        <f>IF(A25&gt;'VALOR POR PL'!$P$5,'MODELO PARA BI'!AC61,0)</f>
        <v/>
      </c>
      <c r="F25" s="74">
        <f>IF('MODELO PARA BI'!$E$61=0,0,(D25+E25)/'MODELO PARA BI'!$E$61)</f>
        <v/>
      </c>
      <c r="G25" s="74">
        <f>G24+F25</f>
        <v/>
      </c>
      <c r="I25" s="48">
        <f>B25*'VALOR POR PL'!$G$50</f>
        <v/>
      </c>
      <c r="J25" s="53">
        <f>I25*IF(A25&lt;='VALOR POR PL'!$P$5,IFERROR(INDEX('"INCC-FGV"'!$B$2:$B$400,MATCH(A25,'"INCC-FGV"'!$A$2:$A$400,0)),'VALOR POR PL'!$P$7),'VALOR POR PL'!$P$7)</f>
        <v/>
      </c>
      <c r="K25" s="68">
        <f>'MODELO PARA BI'!AC63</f>
        <v/>
      </c>
      <c r="L25" s="68">
        <f>'MODELO PARA BI'!AC64</f>
        <v/>
      </c>
      <c r="M25" s="53">
        <f>M24+J25</f>
        <v/>
      </c>
    </row>
    <row r="26">
      <c r="A26" s="83">
        <f>'MODELO PARA BI'!AD1</f>
        <v/>
      </c>
      <c r="B26" s="84" t="n"/>
      <c r="C26" s="74">
        <f>C25+B26</f>
        <v/>
      </c>
      <c r="D26" s="75">
        <f>IF(A26&lt;='VALOR POR PL'!$P$5,'MODELO PARA BI'!AD61,0)</f>
        <v/>
      </c>
      <c r="E26" s="75">
        <f>IF(A26&gt;'VALOR POR PL'!$P$5,'MODELO PARA BI'!AD61,0)</f>
        <v/>
      </c>
      <c r="F26" s="74">
        <f>IF('MODELO PARA BI'!$E$61=0,0,(D26+E26)/'MODELO PARA BI'!$E$61)</f>
        <v/>
      </c>
      <c r="G26" s="74">
        <f>G25+F26</f>
        <v/>
      </c>
      <c r="I26" s="48">
        <f>B26*'VALOR POR PL'!$G$50</f>
        <v/>
      </c>
      <c r="J26" s="53">
        <f>I26*IF(A26&lt;='VALOR POR PL'!$P$5,IFERROR(INDEX('"INCC-FGV"'!$B$2:$B$400,MATCH(A26,'"INCC-FGV"'!$A$2:$A$400,0)),'VALOR POR PL'!$P$7),'VALOR POR PL'!$P$7)</f>
        <v/>
      </c>
      <c r="K26" s="68">
        <f>'MODELO PARA BI'!AD63</f>
        <v/>
      </c>
      <c r="L26" s="68">
        <f>'MODELO PARA BI'!AD64</f>
        <v/>
      </c>
      <c r="M26" s="53">
        <f>M25+J26</f>
        <v/>
      </c>
    </row>
    <row r="27">
      <c r="A27" s="83">
        <f>'MODELO PARA BI'!AE1</f>
        <v/>
      </c>
      <c r="B27" s="84" t="n"/>
      <c r="C27" s="74">
        <f>C26+B27</f>
        <v/>
      </c>
      <c r="D27" s="75">
        <f>IF(A27&lt;='VALOR POR PL'!$P$5,'MODELO PARA BI'!AE61,0)</f>
        <v/>
      </c>
      <c r="E27" s="75">
        <f>IF(A27&gt;'VALOR POR PL'!$P$5,'MODELO PARA BI'!AE61,0)</f>
        <v/>
      </c>
      <c r="F27" s="74">
        <f>IF('MODELO PARA BI'!$E$61=0,0,(D27+E27)/'MODELO PARA BI'!$E$61)</f>
        <v/>
      </c>
      <c r="G27" s="74">
        <f>G26+F27</f>
        <v/>
      </c>
      <c r="I27" s="48">
        <f>B27*'VALOR POR PL'!$G$50</f>
        <v/>
      </c>
      <c r="J27" s="53">
        <f>I27*IF(A27&lt;='VALOR POR PL'!$P$5,IFERROR(INDEX('"INCC-FGV"'!$B$2:$B$400,MATCH(A27,'"INCC-FGV"'!$A$2:$A$400,0)),'VALOR POR PL'!$P$7),'VALOR POR PL'!$P$7)</f>
        <v/>
      </c>
      <c r="K27" s="68">
        <f>'MODELO PARA BI'!AE63</f>
        <v/>
      </c>
      <c r="L27" s="68">
        <f>'MODELO PARA BI'!AE64</f>
        <v/>
      </c>
      <c r="M27" s="53">
        <f>M26+J27</f>
        <v/>
      </c>
    </row>
    <row r="28">
      <c r="A28" s="83">
        <f>'MODELO PARA BI'!AF1</f>
        <v/>
      </c>
      <c r="B28" s="84" t="n"/>
      <c r="C28" s="74">
        <f>C27+B28</f>
        <v/>
      </c>
      <c r="D28" s="75">
        <f>IF(A28&lt;='VALOR POR PL'!$P$5,'MODELO PARA BI'!AF61,0)</f>
        <v/>
      </c>
      <c r="E28" s="75">
        <f>IF(A28&gt;'VALOR POR PL'!$P$5,'MODELO PARA BI'!AF61,0)</f>
        <v/>
      </c>
      <c r="F28" s="74">
        <f>IF('MODELO PARA BI'!$E$61=0,0,(D28+E28)/'MODELO PARA BI'!$E$61)</f>
        <v/>
      </c>
      <c r="G28" s="74">
        <f>G27+F28</f>
        <v/>
      </c>
      <c r="I28" s="48">
        <f>B28*'VALOR POR PL'!$G$50</f>
        <v/>
      </c>
      <c r="J28" s="53">
        <f>I28*IF(A28&lt;='VALOR POR PL'!$P$5,IFERROR(INDEX('"INCC-FGV"'!$B$2:$B$400,MATCH(A28,'"INCC-FGV"'!$A$2:$A$400,0)),'VALOR POR PL'!$P$7),'VALOR POR PL'!$P$7)</f>
        <v/>
      </c>
      <c r="K28" s="68">
        <f>'MODELO PARA BI'!AF63</f>
        <v/>
      </c>
      <c r="L28" s="68">
        <f>'MODELO PARA BI'!AF64</f>
        <v/>
      </c>
      <c r="M28" s="53">
        <f>M27+J28</f>
        <v/>
      </c>
    </row>
    <row r="29">
      <c r="A29" s="83">
        <f>'MODELO PARA BI'!AG1</f>
        <v/>
      </c>
      <c r="B29" s="84" t="n"/>
      <c r="C29" s="74">
        <f>C28+B29</f>
        <v/>
      </c>
      <c r="D29" s="75">
        <f>IF(A29&lt;='VALOR POR PL'!$P$5,'MODELO PARA BI'!AG61,0)</f>
        <v/>
      </c>
      <c r="E29" s="75">
        <f>IF(A29&gt;'VALOR POR PL'!$P$5,'MODELO PARA BI'!AG61,0)</f>
        <v/>
      </c>
      <c r="F29" s="74">
        <f>IF('MODELO PARA BI'!$E$61=0,0,(D29+E29)/'MODELO PARA BI'!$E$61)</f>
        <v/>
      </c>
      <c r="G29" s="74">
        <f>G28+F29</f>
        <v/>
      </c>
      <c r="I29" s="48">
        <f>B29*'VALOR POR PL'!$G$50</f>
        <v/>
      </c>
      <c r="J29" s="53">
        <f>I29*IF(A29&lt;='VALOR POR PL'!$P$5,IFERROR(INDEX('"INCC-FGV"'!$B$2:$B$400,MATCH(A29,'"INCC-FGV"'!$A$2:$A$400,0)),'VALOR POR PL'!$P$7),'VALOR POR PL'!$P$7)</f>
        <v/>
      </c>
      <c r="K29" s="68">
        <f>'MODELO PARA BI'!AG63</f>
        <v/>
      </c>
      <c r="L29" s="68">
        <f>'MODELO PARA BI'!AG64</f>
        <v/>
      </c>
      <c r="M29" s="53">
        <f>M28+J29</f>
        <v/>
      </c>
    </row>
    <row r="30">
      <c r="A30" s="83">
        <f>'MODELO PARA BI'!AH1</f>
        <v/>
      </c>
      <c r="B30" s="84" t="n"/>
      <c r="C30" s="74">
        <f>C29+B30</f>
        <v/>
      </c>
      <c r="D30" s="75">
        <f>IF(A30&lt;='VALOR POR PL'!$P$5,'MODELO PARA BI'!AH61,0)</f>
        <v/>
      </c>
      <c r="E30" s="75">
        <f>IF(A30&gt;'VALOR POR PL'!$P$5,'MODELO PARA BI'!AH61,0)</f>
        <v/>
      </c>
      <c r="F30" s="74">
        <f>IF('MODELO PARA BI'!$E$61=0,0,(D30+E30)/'MODELO PARA BI'!$E$61)</f>
        <v/>
      </c>
      <c r="G30" s="74">
        <f>G29+F30</f>
        <v/>
      </c>
      <c r="I30" s="48">
        <f>B30*'VALOR POR PL'!$G$50</f>
        <v/>
      </c>
      <c r="J30" s="53">
        <f>I30*IF(A30&lt;='VALOR POR PL'!$P$5,IFERROR(INDEX('"INCC-FGV"'!$B$2:$B$400,MATCH(A30,'"INCC-FGV"'!$A$2:$A$400,0)),'VALOR POR PL'!$P$7),'VALOR POR PL'!$P$7)</f>
        <v/>
      </c>
      <c r="K30" s="68">
        <f>'MODELO PARA BI'!AH63</f>
        <v/>
      </c>
      <c r="L30" s="68">
        <f>'MODELO PARA BI'!AH64</f>
        <v/>
      </c>
      <c r="M30" s="53">
        <f>M29+J30</f>
        <v/>
      </c>
    </row>
    <row r="31">
      <c r="A31" s="83">
        <f>'MODELO PARA BI'!AI1</f>
        <v/>
      </c>
      <c r="B31" s="84" t="n"/>
      <c r="C31" s="74">
        <f>C30+B31</f>
        <v/>
      </c>
      <c r="D31" s="75">
        <f>IF(A31&lt;='VALOR POR PL'!$P$5,'MODELO PARA BI'!AI61,0)</f>
        <v/>
      </c>
      <c r="E31" s="75">
        <f>IF(A31&gt;'VALOR POR PL'!$P$5,'MODELO PARA BI'!AI61,0)</f>
        <v/>
      </c>
      <c r="F31" s="74">
        <f>IF('MODELO PARA BI'!$E$61=0,0,(D31+E31)/'MODELO PARA BI'!$E$61)</f>
        <v/>
      </c>
      <c r="G31" s="74">
        <f>G30+F31</f>
        <v/>
      </c>
      <c r="I31" s="48">
        <f>B31*'VALOR POR PL'!$G$50</f>
        <v/>
      </c>
      <c r="J31" s="53">
        <f>I31*IF(A31&lt;='VALOR POR PL'!$P$5,IFERROR(INDEX('"INCC-FGV"'!$B$2:$B$400,MATCH(A31,'"INCC-FGV"'!$A$2:$A$400,0)),'VALOR POR PL'!$P$7),'VALOR POR PL'!$P$7)</f>
        <v/>
      </c>
      <c r="K31" s="68">
        <f>'MODELO PARA BI'!AI63</f>
        <v/>
      </c>
      <c r="L31" s="68">
        <f>'MODELO PARA BI'!AI64</f>
        <v/>
      </c>
      <c r="M31" s="53">
        <f>M30+J31</f>
        <v/>
      </c>
    </row>
    <row r="32">
      <c r="A32" s="83">
        <f>'MODELO PARA BI'!AJ1</f>
        <v/>
      </c>
      <c r="B32" s="84" t="n"/>
      <c r="C32" s="74">
        <f>C31+B32</f>
        <v/>
      </c>
      <c r="D32" s="75">
        <f>IF(A32&lt;='VALOR POR PL'!$P$5,'MODELO PARA BI'!AJ61,0)</f>
        <v/>
      </c>
      <c r="E32" s="75">
        <f>IF(A32&gt;'VALOR POR PL'!$P$5,'MODELO PARA BI'!AJ61,0)</f>
        <v/>
      </c>
      <c r="F32" s="74">
        <f>IF('MODELO PARA BI'!$E$61=0,0,(D32+E32)/'MODELO PARA BI'!$E$61)</f>
        <v/>
      </c>
      <c r="G32" s="74">
        <f>G31+F32</f>
        <v/>
      </c>
      <c r="I32" s="48">
        <f>B32*'VALOR POR PL'!$G$50</f>
        <v/>
      </c>
      <c r="J32" s="53">
        <f>I32*IF(A32&lt;='VALOR POR PL'!$P$5,IFERROR(INDEX('"INCC-FGV"'!$B$2:$B$400,MATCH(A32,'"INCC-FGV"'!$A$2:$A$400,0)),'VALOR POR PL'!$P$7),'VALOR POR PL'!$P$7)</f>
        <v/>
      </c>
      <c r="K32" s="68">
        <f>'MODELO PARA BI'!AJ63</f>
        <v/>
      </c>
      <c r="L32" s="68">
        <f>'MODELO PARA BI'!AJ64</f>
        <v/>
      </c>
      <c r="M32" s="53">
        <f>M31+J32</f>
        <v/>
      </c>
    </row>
    <row r="33">
      <c r="A33" s="83">
        <f>'MODELO PARA BI'!AK1</f>
        <v/>
      </c>
      <c r="B33" s="84" t="n"/>
      <c r="C33" s="74">
        <f>C32+B33</f>
        <v/>
      </c>
      <c r="D33" s="75">
        <f>IF(A33&lt;='VALOR POR PL'!$P$5,'MODELO PARA BI'!AK61,0)</f>
        <v/>
      </c>
      <c r="E33" s="75">
        <f>IF(A33&gt;'VALOR POR PL'!$P$5,'MODELO PARA BI'!AK61,0)</f>
        <v/>
      </c>
      <c r="F33" s="74">
        <f>IF('MODELO PARA BI'!$E$61=0,0,(D33+E33)/'MODELO PARA BI'!$E$61)</f>
        <v/>
      </c>
      <c r="G33" s="74">
        <f>G32+F33</f>
        <v/>
      </c>
      <c r="I33" s="48">
        <f>B33*'VALOR POR PL'!$G$50</f>
        <v/>
      </c>
      <c r="J33" s="53">
        <f>I33*IF(A33&lt;='VALOR POR PL'!$P$5,IFERROR(INDEX('"INCC-FGV"'!$B$2:$B$400,MATCH(A33,'"INCC-FGV"'!$A$2:$A$400,0)),'VALOR POR PL'!$P$7),'VALOR POR PL'!$P$7)</f>
        <v/>
      </c>
      <c r="K33" s="68">
        <f>'MODELO PARA BI'!AK63</f>
        <v/>
      </c>
      <c r="L33" s="68">
        <f>'MODELO PARA BI'!AK64</f>
        <v/>
      </c>
      <c r="M33" s="53">
        <f>M32+J33</f>
        <v/>
      </c>
    </row>
    <row r="34">
      <c r="A34" s="83">
        <f>'MODELO PARA BI'!AL1</f>
        <v/>
      </c>
      <c r="B34" s="84" t="n"/>
      <c r="C34" s="74">
        <f>C33+B34</f>
        <v/>
      </c>
      <c r="D34" s="75">
        <f>IF(A34&lt;='VALOR POR PL'!$P$5,'MODELO PARA BI'!AL61,0)</f>
        <v/>
      </c>
      <c r="E34" s="75">
        <f>IF(A34&gt;'VALOR POR PL'!$P$5,'MODELO PARA BI'!AL61,0)</f>
        <v/>
      </c>
      <c r="F34" s="74">
        <f>IF('MODELO PARA BI'!$E$61=0,0,(D34+E34)/'MODELO PARA BI'!$E$61)</f>
        <v/>
      </c>
      <c r="G34" s="74">
        <f>G33+F34</f>
        <v/>
      </c>
      <c r="I34" s="48">
        <f>B34*'VALOR POR PL'!$G$50</f>
        <v/>
      </c>
      <c r="J34" s="53">
        <f>I34*IF(A34&lt;='VALOR POR PL'!$P$5,IFERROR(INDEX('"INCC-FGV"'!$B$2:$B$400,MATCH(A34,'"INCC-FGV"'!$A$2:$A$400,0)),'VALOR POR PL'!$P$7),'VALOR POR PL'!$P$7)</f>
        <v/>
      </c>
      <c r="K34" s="68">
        <f>'MODELO PARA BI'!AL63</f>
        <v/>
      </c>
      <c r="L34" s="68">
        <f>'MODELO PARA BI'!AL64</f>
        <v/>
      </c>
      <c r="M34" s="53">
        <f>M33+J34</f>
        <v/>
      </c>
    </row>
    <row r="35">
      <c r="A35" s="83">
        <f>'MODELO PARA BI'!AM1</f>
        <v/>
      </c>
      <c r="B35" s="84" t="n"/>
      <c r="C35" s="74">
        <f>C34+B35</f>
        <v/>
      </c>
      <c r="D35" s="75">
        <f>IF(A35&lt;='VALOR POR PL'!$P$5,'MODELO PARA BI'!AM61,0)</f>
        <v/>
      </c>
      <c r="E35" s="75">
        <f>IF(A35&gt;'VALOR POR PL'!$P$5,'MODELO PARA BI'!AM61,0)</f>
        <v/>
      </c>
      <c r="F35" s="74">
        <f>IF('MODELO PARA BI'!$E$61=0,0,(D35+E35)/'MODELO PARA BI'!$E$61)</f>
        <v/>
      </c>
      <c r="G35" s="74">
        <f>G34+F35</f>
        <v/>
      </c>
      <c r="I35" s="48">
        <f>B35*'VALOR POR PL'!$G$50</f>
        <v/>
      </c>
      <c r="J35" s="53">
        <f>I35*IF(A35&lt;='VALOR POR PL'!$P$5,IFERROR(INDEX('"INCC-FGV"'!$B$2:$B$400,MATCH(A35,'"INCC-FGV"'!$A$2:$A$400,0)),'VALOR POR PL'!$P$7),'VALOR POR PL'!$P$7)</f>
        <v/>
      </c>
      <c r="K35" s="68">
        <f>'MODELO PARA BI'!AM63</f>
        <v/>
      </c>
      <c r="L35" s="68">
        <f>'MODELO PARA BI'!AM64</f>
        <v/>
      </c>
      <c r="M35" s="53">
        <f>M34+J35</f>
        <v/>
      </c>
    </row>
    <row r="36">
      <c r="A36" s="83">
        <f>'MODELO PARA BI'!AN1</f>
        <v/>
      </c>
      <c r="B36" s="84" t="n"/>
      <c r="C36" s="74">
        <f>C35+B36</f>
        <v/>
      </c>
      <c r="D36" s="75">
        <f>IF(A36&lt;='VALOR POR PL'!$P$5,'MODELO PARA BI'!AN61,0)</f>
        <v/>
      </c>
      <c r="E36" s="75">
        <f>IF(A36&gt;'VALOR POR PL'!$P$5,'MODELO PARA BI'!AN61,0)</f>
        <v/>
      </c>
      <c r="F36" s="74">
        <f>IF('MODELO PARA BI'!$E$61=0,0,(D36+E36)/'MODELO PARA BI'!$E$61)</f>
        <v/>
      </c>
      <c r="G36" s="74">
        <f>G35+F36</f>
        <v/>
      </c>
      <c r="I36" s="48">
        <f>B36*'VALOR POR PL'!$G$50</f>
        <v/>
      </c>
      <c r="J36" s="53">
        <f>I36*IF(A36&lt;='VALOR POR PL'!$P$5,IFERROR(INDEX('"INCC-FGV"'!$B$2:$B$400,MATCH(A36,'"INCC-FGV"'!$A$2:$A$400,0)),'VALOR POR PL'!$P$7),'VALOR POR PL'!$P$7)</f>
        <v/>
      </c>
      <c r="K36" s="68">
        <f>'MODELO PARA BI'!AN63</f>
        <v/>
      </c>
      <c r="L36" s="68">
        <f>'MODELO PARA BI'!AN64</f>
        <v/>
      </c>
      <c r="M36" s="53">
        <f>M35+J36</f>
        <v/>
      </c>
    </row>
    <row r="37">
      <c r="A37" s="83">
        <f>'MODELO PARA BI'!AO1</f>
        <v/>
      </c>
      <c r="B37" s="84" t="n"/>
      <c r="C37" s="74">
        <f>C36+B37</f>
        <v/>
      </c>
      <c r="D37" s="75">
        <f>IF(A37&lt;='VALOR POR PL'!$P$5,'MODELO PARA BI'!AO61,0)</f>
        <v/>
      </c>
      <c r="E37" s="75">
        <f>IF(A37&gt;'VALOR POR PL'!$P$5,'MODELO PARA BI'!AO61,0)</f>
        <v/>
      </c>
      <c r="F37" s="74">
        <f>IF('MODELO PARA BI'!$E$61=0,0,(D37+E37)/'MODELO PARA BI'!$E$61)</f>
        <v/>
      </c>
      <c r="G37" s="74">
        <f>G36+F37</f>
        <v/>
      </c>
      <c r="I37" s="48">
        <f>B37*'VALOR POR PL'!$G$50</f>
        <v/>
      </c>
      <c r="J37" s="53">
        <f>I37*IF(A37&lt;='VALOR POR PL'!$P$5,IFERROR(INDEX('"INCC-FGV"'!$B$2:$B$400,MATCH(A37,'"INCC-FGV"'!$A$2:$A$400,0)),'VALOR POR PL'!$P$7),'VALOR POR PL'!$P$7)</f>
        <v/>
      </c>
      <c r="K37" s="68">
        <f>'MODELO PARA BI'!AO63</f>
        <v/>
      </c>
      <c r="L37" s="68">
        <f>'MODELO PARA BI'!AO64</f>
        <v/>
      </c>
      <c r="M37" s="53">
        <f>M36+J37</f>
        <v/>
      </c>
    </row>
    <row r="38">
      <c r="A38" s="83">
        <f>'MODELO PARA BI'!AP1</f>
        <v/>
      </c>
      <c r="B38" s="84" t="n"/>
      <c r="C38" s="74">
        <f>C37+B38</f>
        <v/>
      </c>
      <c r="D38" s="75">
        <f>IF(A38&lt;='VALOR POR PL'!$P$5,'MODELO PARA BI'!AP61,0)</f>
        <v/>
      </c>
      <c r="E38" s="75">
        <f>IF(A38&gt;'VALOR POR PL'!$P$5,'MODELO PARA BI'!AP61,0)</f>
        <v/>
      </c>
      <c r="F38" s="74">
        <f>IF('MODELO PARA BI'!$E$61=0,0,(D38+E38)/'MODELO PARA BI'!$E$61)</f>
        <v/>
      </c>
      <c r="G38" s="74">
        <f>G37+F38</f>
        <v/>
      </c>
      <c r="I38" s="48">
        <f>B38*'VALOR POR PL'!$G$50</f>
        <v/>
      </c>
      <c r="J38" s="53">
        <f>I38*IF(A38&lt;='VALOR POR PL'!$P$5,IFERROR(INDEX('"INCC-FGV"'!$B$2:$B$400,MATCH(A38,'"INCC-FGV"'!$A$2:$A$400,0)),'VALOR POR PL'!$P$7),'VALOR POR PL'!$P$7)</f>
        <v/>
      </c>
      <c r="K38" s="68">
        <f>'MODELO PARA BI'!AP63</f>
        <v/>
      </c>
      <c r="L38" s="68">
        <f>'MODELO PARA BI'!AP64</f>
        <v/>
      </c>
      <c r="M38" s="53">
        <f>M37+J38</f>
        <v/>
      </c>
    </row>
    <row r="39">
      <c r="A39" s="83">
        <f>'MODELO PARA BI'!AQ1</f>
        <v/>
      </c>
      <c r="B39" s="84" t="n"/>
      <c r="C39" s="74">
        <f>C38+B39</f>
        <v/>
      </c>
      <c r="D39" s="75">
        <f>IF(A39&lt;='VALOR POR PL'!$P$5,'MODELO PARA BI'!AQ61,0)</f>
        <v/>
      </c>
      <c r="E39" s="75">
        <f>IF(A39&gt;'VALOR POR PL'!$P$5,'MODELO PARA BI'!AQ61,0)</f>
        <v/>
      </c>
      <c r="F39" s="74">
        <f>IF('MODELO PARA BI'!$E$61=0,0,(D39+E39)/'MODELO PARA BI'!$E$61)</f>
        <v/>
      </c>
      <c r="G39" s="74">
        <f>G38+F39</f>
        <v/>
      </c>
      <c r="I39" s="48">
        <f>B39*'VALOR POR PL'!$G$50</f>
        <v/>
      </c>
      <c r="J39" s="53">
        <f>I39*IF(A39&lt;='VALOR POR PL'!$P$5,IFERROR(INDEX('"INCC-FGV"'!$B$2:$B$400,MATCH(A39,'"INCC-FGV"'!$A$2:$A$400,0)),'VALOR POR PL'!$P$7),'VALOR POR PL'!$P$7)</f>
        <v/>
      </c>
      <c r="K39" s="68">
        <f>'MODELO PARA BI'!AQ63</f>
        <v/>
      </c>
      <c r="L39" s="68">
        <f>'MODELO PARA BI'!AQ64</f>
        <v/>
      </c>
      <c r="M39" s="53">
        <f>M38+J39</f>
        <v/>
      </c>
    </row>
    <row r="40">
      <c r="A40" s="83">
        <f>'MODELO PARA BI'!AR1</f>
        <v/>
      </c>
      <c r="B40" s="84" t="n"/>
      <c r="C40" s="74">
        <f>C39+B40</f>
        <v/>
      </c>
      <c r="D40" s="75">
        <f>IF(A40&lt;='VALOR POR PL'!$P$5,'MODELO PARA BI'!AR61,0)</f>
        <v/>
      </c>
      <c r="E40" s="75">
        <f>IF(A40&gt;'VALOR POR PL'!$P$5,'MODELO PARA BI'!AR61,0)</f>
        <v/>
      </c>
      <c r="F40" s="74">
        <f>IF('MODELO PARA BI'!$E$61=0,0,(D40+E40)/'MODELO PARA BI'!$E$61)</f>
        <v/>
      </c>
      <c r="G40" s="74">
        <f>G39+F40</f>
        <v/>
      </c>
      <c r="I40" s="48">
        <f>B40*'VALOR POR PL'!$G$50</f>
        <v/>
      </c>
      <c r="J40" s="53">
        <f>I40*IF(A40&lt;='VALOR POR PL'!$P$5,IFERROR(INDEX('"INCC-FGV"'!$B$2:$B$400,MATCH(A40,'"INCC-FGV"'!$A$2:$A$400,0)),'VALOR POR PL'!$P$7),'VALOR POR PL'!$P$7)</f>
        <v/>
      </c>
      <c r="K40" s="68">
        <f>'MODELO PARA BI'!AR63</f>
        <v/>
      </c>
      <c r="L40" s="68">
        <f>'MODELO PARA BI'!AR64</f>
        <v/>
      </c>
      <c r="M40" s="53">
        <f>M39+J40</f>
        <v/>
      </c>
    </row>
    <row r="41">
      <c r="A41" s="83">
        <f>'MODELO PARA BI'!AS1</f>
        <v/>
      </c>
      <c r="B41" s="84" t="n"/>
      <c r="C41" s="74">
        <f>C40+B41</f>
        <v/>
      </c>
      <c r="D41" s="75">
        <f>IF(A41&lt;='VALOR POR PL'!$P$5,'MODELO PARA BI'!AS61,0)</f>
        <v/>
      </c>
      <c r="E41" s="75">
        <f>IF(A41&gt;'VALOR POR PL'!$P$5,'MODELO PARA BI'!AS61,0)</f>
        <v/>
      </c>
      <c r="F41" s="74">
        <f>IF('MODELO PARA BI'!$E$61=0,0,(D41+E41)/'MODELO PARA BI'!$E$61)</f>
        <v/>
      </c>
      <c r="G41" s="74">
        <f>G40+F41</f>
        <v/>
      </c>
      <c r="I41" s="48">
        <f>B41*'VALOR POR PL'!$G$50</f>
        <v/>
      </c>
      <c r="J41" s="53">
        <f>I41*IF(A41&lt;='VALOR POR PL'!$P$5,IFERROR(INDEX('"INCC-FGV"'!$B$2:$B$400,MATCH(A41,'"INCC-FGV"'!$A$2:$A$400,0)),'VALOR POR PL'!$P$7),'VALOR POR PL'!$P$7)</f>
        <v/>
      </c>
      <c r="K41" s="68">
        <f>'MODELO PARA BI'!AS63</f>
        <v/>
      </c>
      <c r="L41" s="68">
        <f>'MODELO PARA BI'!AS64</f>
        <v/>
      </c>
      <c r="M41" s="53">
        <f>M40+J41</f>
        <v/>
      </c>
    </row>
    <row r="42">
      <c r="A42" s="83">
        <f>'MODELO PARA BI'!AT1</f>
        <v/>
      </c>
      <c r="B42" s="84" t="n"/>
      <c r="C42" s="74">
        <f>C41+B42</f>
        <v/>
      </c>
      <c r="D42" s="75">
        <f>IF(A42&lt;='VALOR POR PL'!$P$5,'MODELO PARA BI'!AT61,0)</f>
        <v/>
      </c>
      <c r="E42" s="75">
        <f>IF(A42&gt;'VALOR POR PL'!$P$5,'MODELO PARA BI'!AT61,0)</f>
        <v/>
      </c>
      <c r="F42" s="74">
        <f>IF('MODELO PARA BI'!$E$61=0,0,(D42+E42)/'MODELO PARA BI'!$E$61)</f>
        <v/>
      </c>
      <c r="G42" s="74">
        <f>G41+F42</f>
        <v/>
      </c>
      <c r="I42" s="48">
        <f>B42*'VALOR POR PL'!$G$50</f>
        <v/>
      </c>
      <c r="J42" s="53">
        <f>I42*IF(A42&lt;='VALOR POR PL'!$P$5,IFERROR(INDEX('"INCC-FGV"'!$B$2:$B$400,MATCH(A42,'"INCC-FGV"'!$A$2:$A$400,0)),'VALOR POR PL'!$P$7),'VALOR POR PL'!$P$7)</f>
        <v/>
      </c>
      <c r="K42" s="68">
        <f>'MODELO PARA BI'!AT63</f>
        <v/>
      </c>
      <c r="L42" s="68">
        <f>'MODELO PARA BI'!AT64</f>
        <v/>
      </c>
      <c r="M42" s="53">
        <f>M41+J42</f>
        <v/>
      </c>
    </row>
    <row r="43">
      <c r="A43" s="83">
        <f>'MODELO PARA BI'!AU1</f>
        <v/>
      </c>
      <c r="B43" s="84" t="n"/>
      <c r="C43" s="74">
        <f>C42+B43</f>
        <v/>
      </c>
      <c r="D43" s="75">
        <f>IF(A43&lt;='VALOR POR PL'!$P$5,'MODELO PARA BI'!AU61,0)</f>
        <v/>
      </c>
      <c r="E43" s="75">
        <f>IF(A43&gt;'VALOR POR PL'!$P$5,'MODELO PARA BI'!AU61,0)</f>
        <v/>
      </c>
      <c r="F43" s="74">
        <f>IF('MODELO PARA BI'!$E$61=0,0,(D43+E43)/'MODELO PARA BI'!$E$61)</f>
        <v/>
      </c>
      <c r="G43" s="74">
        <f>G42+F43</f>
        <v/>
      </c>
      <c r="I43" s="48">
        <f>B43*'VALOR POR PL'!$G$50</f>
        <v/>
      </c>
      <c r="J43" s="53">
        <f>I43*IF(A43&lt;='VALOR POR PL'!$P$5,IFERROR(INDEX('"INCC-FGV"'!$B$2:$B$400,MATCH(A43,'"INCC-FGV"'!$A$2:$A$400,0)),'VALOR POR PL'!$P$7),'VALOR POR PL'!$P$7)</f>
        <v/>
      </c>
      <c r="K43" s="68">
        <f>'MODELO PARA BI'!AU63</f>
        <v/>
      </c>
      <c r="L43" s="68">
        <f>'MODELO PARA BI'!AU64</f>
        <v/>
      </c>
      <c r="M43" s="53">
        <f>M42+J43</f>
        <v/>
      </c>
    </row>
    <row r="44">
      <c r="A44" s="83">
        <f>'MODELO PARA BI'!AV1</f>
        <v/>
      </c>
      <c r="B44" s="84" t="n"/>
      <c r="C44" s="74">
        <f>C43+B44</f>
        <v/>
      </c>
      <c r="D44" s="75">
        <f>IF(A44&lt;='VALOR POR PL'!$P$5,'MODELO PARA BI'!AV61,0)</f>
        <v/>
      </c>
      <c r="E44" s="75">
        <f>IF(A44&gt;'VALOR POR PL'!$P$5,'MODELO PARA BI'!AV61,0)</f>
        <v/>
      </c>
      <c r="F44" s="74">
        <f>IF('MODELO PARA BI'!$E$61=0,0,(D44+E44)/'MODELO PARA BI'!$E$61)</f>
        <v/>
      </c>
      <c r="G44" s="74">
        <f>G43+F44</f>
        <v/>
      </c>
      <c r="I44" s="48">
        <f>B44*'VALOR POR PL'!$G$50</f>
        <v/>
      </c>
      <c r="J44" s="53">
        <f>I44*IF(A44&lt;='VALOR POR PL'!$P$5,IFERROR(INDEX('"INCC-FGV"'!$B$2:$B$400,MATCH(A44,'"INCC-FGV"'!$A$2:$A$400,0)),'VALOR POR PL'!$P$7),'VALOR POR PL'!$P$7)</f>
        <v/>
      </c>
      <c r="K44" s="68">
        <f>'MODELO PARA BI'!AV63</f>
        <v/>
      </c>
      <c r="L44" s="68">
        <f>'MODELO PARA BI'!AV64</f>
        <v/>
      </c>
      <c r="M44" s="53">
        <f>M43+J44</f>
        <v/>
      </c>
    </row>
    <row r="45">
      <c r="A45" s="83">
        <f>'MODELO PARA BI'!AW1</f>
        <v/>
      </c>
      <c r="B45" s="84" t="n"/>
      <c r="C45" s="74">
        <f>C44+B45</f>
        <v/>
      </c>
      <c r="D45" s="75">
        <f>IF(A45&lt;='VALOR POR PL'!$P$5,'MODELO PARA BI'!AW61,0)</f>
        <v/>
      </c>
      <c r="E45" s="75">
        <f>IF(A45&gt;'VALOR POR PL'!$P$5,'MODELO PARA BI'!AW61,0)</f>
        <v/>
      </c>
      <c r="F45" s="74">
        <f>IF('MODELO PARA BI'!$E$61=0,0,(D45+E45)/'MODELO PARA BI'!$E$61)</f>
        <v/>
      </c>
      <c r="G45" s="74">
        <f>G44+F45</f>
        <v/>
      </c>
      <c r="I45" s="48">
        <f>B45*'VALOR POR PL'!$G$50</f>
        <v/>
      </c>
      <c r="J45" s="53">
        <f>I45*IF(A45&lt;='VALOR POR PL'!$P$5,IFERROR(INDEX('"INCC-FGV"'!$B$2:$B$400,MATCH(A45,'"INCC-FGV"'!$A$2:$A$400,0)),'VALOR POR PL'!$P$7),'VALOR POR PL'!$P$7)</f>
        <v/>
      </c>
      <c r="K45" s="68">
        <f>'MODELO PARA BI'!AW63</f>
        <v/>
      </c>
      <c r="L45" s="68">
        <f>'MODELO PARA BI'!AW64</f>
        <v/>
      </c>
      <c r="M45" s="53">
        <f>M44+J45</f>
        <v/>
      </c>
    </row>
    <row r="46">
      <c r="A46" s="83">
        <f>'MODELO PARA BI'!AX1</f>
        <v/>
      </c>
      <c r="B46" s="84" t="n"/>
      <c r="C46" s="74">
        <f>C45+B46</f>
        <v/>
      </c>
      <c r="D46" s="75">
        <f>IF(A46&lt;='VALOR POR PL'!$P$5,'MODELO PARA BI'!AX61,0)</f>
        <v/>
      </c>
      <c r="E46" s="75">
        <f>IF(A46&gt;'VALOR POR PL'!$P$5,'MODELO PARA BI'!AX61,0)</f>
        <v/>
      </c>
      <c r="F46" s="74">
        <f>IF('MODELO PARA BI'!$E$61=0,0,(D46+E46)/'MODELO PARA BI'!$E$61)</f>
        <v/>
      </c>
      <c r="G46" s="74">
        <f>G45+F46</f>
        <v/>
      </c>
      <c r="I46" s="48">
        <f>B46*'VALOR POR PL'!$G$50</f>
        <v/>
      </c>
      <c r="J46" s="53">
        <f>I46*IF(A46&lt;='VALOR POR PL'!$P$5,IFERROR(INDEX('"INCC-FGV"'!$B$2:$B$400,MATCH(A46,'"INCC-FGV"'!$A$2:$A$400,0)),'VALOR POR PL'!$P$7),'VALOR POR PL'!$P$7)</f>
        <v/>
      </c>
      <c r="K46" s="68">
        <f>'MODELO PARA BI'!AX63</f>
        <v/>
      </c>
      <c r="L46" s="68">
        <f>'MODELO PARA BI'!AX64</f>
        <v/>
      </c>
      <c r="M46" s="53">
        <f>M45+J46</f>
        <v/>
      </c>
    </row>
    <row r="47">
      <c r="A47" s="83">
        <f>'MODELO PARA BI'!AY1</f>
        <v/>
      </c>
      <c r="B47" s="84" t="n"/>
      <c r="C47" s="74">
        <f>C46+B47</f>
        <v/>
      </c>
      <c r="D47" s="75">
        <f>IF(A47&lt;='VALOR POR PL'!$P$5,'MODELO PARA BI'!AY61,0)</f>
        <v/>
      </c>
      <c r="E47" s="75">
        <f>IF(A47&gt;'VALOR POR PL'!$P$5,'MODELO PARA BI'!AY61,0)</f>
        <v/>
      </c>
      <c r="F47" s="74">
        <f>IF('MODELO PARA BI'!$E$61=0,0,(D47+E47)/'MODELO PARA BI'!$E$61)</f>
        <v/>
      </c>
      <c r="G47" s="74">
        <f>G46+F47</f>
        <v/>
      </c>
      <c r="I47" s="48">
        <f>B47*'VALOR POR PL'!$G$50</f>
        <v/>
      </c>
      <c r="J47" s="53">
        <f>I47*IF(A47&lt;='VALOR POR PL'!$P$5,IFERROR(INDEX('"INCC-FGV"'!$B$2:$B$400,MATCH(A47,'"INCC-FGV"'!$A$2:$A$400,0)),'VALOR POR PL'!$P$7),'VALOR POR PL'!$P$7)</f>
        <v/>
      </c>
      <c r="K47" s="68">
        <f>'MODELO PARA BI'!AY63</f>
        <v/>
      </c>
      <c r="L47" s="68">
        <f>'MODELO PARA BI'!AY64</f>
        <v/>
      </c>
      <c r="M47" s="53">
        <f>M46+J47</f>
        <v/>
      </c>
    </row>
    <row r="48">
      <c r="A48" s="83">
        <f>'MODELO PARA BI'!AZ1</f>
        <v/>
      </c>
      <c r="B48" s="84" t="n"/>
      <c r="C48" s="74">
        <f>C47+B48</f>
        <v/>
      </c>
      <c r="D48" s="75">
        <f>IF(A48&lt;='VALOR POR PL'!$P$5,'MODELO PARA BI'!AZ61,0)</f>
        <v/>
      </c>
      <c r="E48" s="75">
        <f>IF(A48&gt;'VALOR POR PL'!$P$5,'MODELO PARA BI'!AZ61,0)</f>
        <v/>
      </c>
      <c r="F48" s="74">
        <f>IF('MODELO PARA BI'!$E$61=0,0,(D48+E48)/'MODELO PARA BI'!$E$61)</f>
        <v/>
      </c>
      <c r="G48" s="74">
        <f>G47+F48</f>
        <v/>
      </c>
      <c r="I48" s="48">
        <f>B48*'VALOR POR PL'!$G$50</f>
        <v/>
      </c>
      <c r="J48" s="53">
        <f>I48*IF(A48&lt;='VALOR POR PL'!$P$5,IFERROR(INDEX('"INCC-FGV"'!$B$2:$B$400,MATCH(A48,'"INCC-FGV"'!$A$2:$A$400,0)),'VALOR POR PL'!$P$7),'VALOR POR PL'!$P$7)</f>
        <v/>
      </c>
      <c r="K48" s="68">
        <f>'MODELO PARA BI'!AZ63</f>
        <v/>
      </c>
      <c r="L48" s="68">
        <f>'MODELO PARA BI'!AZ64</f>
        <v/>
      </c>
      <c r="M48" s="53">
        <f>M47+J48</f>
        <v/>
      </c>
    </row>
    <row r="49">
      <c r="A49" s="83">
        <f>'MODELO PARA BI'!BA1</f>
        <v/>
      </c>
      <c r="B49" s="84" t="n"/>
      <c r="C49" s="74">
        <f>C48+B49</f>
        <v/>
      </c>
      <c r="D49" s="75">
        <f>IF(A49&lt;='VALOR POR PL'!$P$5,'MODELO PARA BI'!BA61,0)</f>
        <v/>
      </c>
      <c r="E49" s="75">
        <f>IF(A49&gt;'VALOR POR PL'!$P$5,'MODELO PARA BI'!BA61,0)</f>
        <v/>
      </c>
      <c r="F49" s="74">
        <f>IF('MODELO PARA BI'!$E$61=0,0,(D49+E49)/'MODELO PARA BI'!$E$61)</f>
        <v/>
      </c>
      <c r="G49" s="74">
        <f>G48+F49</f>
        <v/>
      </c>
      <c r="I49" s="48">
        <f>B49*'VALOR POR PL'!$G$50</f>
        <v/>
      </c>
      <c r="J49" s="53">
        <f>I49*IF(A49&lt;='VALOR POR PL'!$P$5,IFERROR(INDEX('"INCC-FGV"'!$B$2:$B$400,MATCH(A49,'"INCC-FGV"'!$A$2:$A$400,0)),'VALOR POR PL'!$P$7),'VALOR POR PL'!$P$7)</f>
        <v/>
      </c>
      <c r="K49" s="68">
        <f>'MODELO PARA BI'!BA63</f>
        <v/>
      </c>
      <c r="L49" s="68">
        <f>'MODELO PARA BI'!BA64</f>
        <v/>
      </c>
      <c r="M49" s="53">
        <f>M48+J49</f>
        <v/>
      </c>
    </row>
    <row r="50">
      <c r="A50" s="83">
        <f>'MODELO PARA BI'!BB1</f>
        <v/>
      </c>
      <c r="B50" s="84" t="n"/>
      <c r="C50" s="74">
        <f>C49+B50</f>
        <v/>
      </c>
      <c r="D50" s="75">
        <f>IF(A50&lt;='VALOR POR PL'!$P$5,'MODELO PARA BI'!BB61,0)</f>
        <v/>
      </c>
      <c r="E50" s="75">
        <f>IF(A50&gt;'VALOR POR PL'!$P$5,'MODELO PARA BI'!BB61,0)</f>
        <v/>
      </c>
      <c r="F50" s="74">
        <f>IF('MODELO PARA BI'!$E$61=0,0,(D50+E50)/'MODELO PARA BI'!$E$61)</f>
        <v/>
      </c>
      <c r="G50" s="74">
        <f>G49+F50</f>
        <v/>
      </c>
      <c r="I50" s="48">
        <f>B50*'VALOR POR PL'!$G$50</f>
        <v/>
      </c>
      <c r="J50" s="53">
        <f>I50*IF(A50&lt;='VALOR POR PL'!$P$5,IFERROR(INDEX('"INCC-FGV"'!$B$2:$B$400,MATCH(A50,'"INCC-FGV"'!$A$2:$A$400,0)),'VALOR POR PL'!$P$7),'VALOR POR PL'!$P$7)</f>
        <v/>
      </c>
      <c r="K50" s="68">
        <f>'MODELO PARA BI'!BB63</f>
        <v/>
      </c>
      <c r="L50" s="68">
        <f>'MODELO PARA BI'!BB64</f>
        <v/>
      </c>
      <c r="M50" s="53">
        <f>M49+J50</f>
        <v/>
      </c>
    </row>
    <row r="51">
      <c r="A51" s="83">
        <f>'MODELO PARA BI'!BC1</f>
        <v/>
      </c>
      <c r="B51" s="84" t="n"/>
      <c r="C51" s="74">
        <f>C50+B51</f>
        <v/>
      </c>
      <c r="D51" s="75">
        <f>IF(A51&lt;='VALOR POR PL'!$P$5,'MODELO PARA BI'!BC61,0)</f>
        <v/>
      </c>
      <c r="E51" s="75">
        <f>IF(A51&gt;'VALOR POR PL'!$P$5,'MODELO PARA BI'!BC61,0)</f>
        <v/>
      </c>
      <c r="F51" s="74">
        <f>IF('MODELO PARA BI'!$E$61=0,0,(D51+E51)/'MODELO PARA BI'!$E$61)</f>
        <v/>
      </c>
      <c r="G51" s="74">
        <f>G50+F51</f>
        <v/>
      </c>
      <c r="I51" s="48">
        <f>B51*'VALOR POR PL'!$G$50</f>
        <v/>
      </c>
      <c r="J51" s="53">
        <f>I51*IF(A51&lt;='VALOR POR PL'!$P$5,IFERROR(INDEX('"INCC-FGV"'!$B$2:$B$400,MATCH(A51,'"INCC-FGV"'!$A$2:$A$400,0)),'VALOR POR PL'!$P$7),'VALOR POR PL'!$P$7)</f>
        <v/>
      </c>
      <c r="K51" s="68">
        <f>'MODELO PARA BI'!BC63</f>
        <v/>
      </c>
      <c r="L51" s="68">
        <f>'MODELO PARA BI'!BC64</f>
        <v/>
      </c>
      <c r="M51" s="53">
        <f>M50+J51</f>
        <v/>
      </c>
    </row>
    <row r="52">
      <c r="A52" s="83">
        <f>'MODELO PARA BI'!BD1</f>
        <v/>
      </c>
      <c r="B52" s="84" t="n"/>
      <c r="C52" s="74">
        <f>C51+B52</f>
        <v/>
      </c>
      <c r="D52" s="75">
        <f>IF(A52&lt;='VALOR POR PL'!$P$5,'MODELO PARA BI'!BD61,0)</f>
        <v/>
      </c>
      <c r="E52" s="75">
        <f>IF(A52&gt;'VALOR POR PL'!$P$5,'MODELO PARA BI'!BD61,0)</f>
        <v/>
      </c>
      <c r="F52" s="74">
        <f>IF('MODELO PARA BI'!$E$61=0,0,(D52+E52)/'MODELO PARA BI'!$E$61)</f>
        <v/>
      </c>
      <c r="G52" s="74">
        <f>G51+F52</f>
        <v/>
      </c>
      <c r="I52" s="48">
        <f>B52*'VALOR POR PL'!$G$50</f>
        <v/>
      </c>
      <c r="J52" s="53">
        <f>I52*IF(A52&lt;='VALOR POR PL'!$P$5,IFERROR(INDEX('"INCC-FGV"'!$B$2:$B$400,MATCH(A52,'"INCC-FGV"'!$A$2:$A$400,0)),'VALOR POR PL'!$P$7),'VALOR POR PL'!$P$7)</f>
        <v/>
      </c>
      <c r="K52" s="68">
        <f>'MODELO PARA BI'!BD63</f>
        <v/>
      </c>
      <c r="L52" s="68">
        <f>'MODELO PARA BI'!BD64</f>
        <v/>
      </c>
      <c r="M52" s="53">
        <f>M51+J52</f>
        <v/>
      </c>
    </row>
    <row r="53">
      <c r="A53" s="83">
        <f>'MODELO PARA BI'!BE1</f>
        <v/>
      </c>
      <c r="B53" s="84" t="n"/>
      <c r="C53" s="74">
        <f>C52+B53</f>
        <v/>
      </c>
      <c r="D53" s="75">
        <f>IF(A53&lt;='VALOR POR PL'!$P$5,'MODELO PARA BI'!BE61,0)</f>
        <v/>
      </c>
      <c r="E53" s="75">
        <f>IF(A53&gt;'VALOR POR PL'!$P$5,'MODELO PARA BI'!BE61,0)</f>
        <v/>
      </c>
      <c r="F53" s="74">
        <f>IF('MODELO PARA BI'!$E$61=0,0,(D53+E53)/'MODELO PARA BI'!$E$61)</f>
        <v/>
      </c>
      <c r="G53" s="74">
        <f>G52+F53</f>
        <v/>
      </c>
      <c r="I53" s="48">
        <f>B53*'VALOR POR PL'!$G$50</f>
        <v/>
      </c>
      <c r="J53" s="53">
        <f>I53*IF(A53&lt;='VALOR POR PL'!$P$5,IFERROR(INDEX('"INCC-FGV"'!$B$2:$B$400,MATCH(A53,'"INCC-FGV"'!$A$2:$A$400,0)),'VALOR POR PL'!$P$7),'VALOR POR PL'!$P$7)</f>
        <v/>
      </c>
      <c r="K53" s="68">
        <f>'MODELO PARA BI'!BE63</f>
        <v/>
      </c>
      <c r="L53" s="68">
        <f>'MODELO PARA BI'!BE64</f>
        <v/>
      </c>
      <c r="M53" s="53">
        <f>M52+J53</f>
        <v/>
      </c>
    </row>
    <row r="54">
      <c r="A54" s="83">
        <f>'MODELO PARA BI'!BF1</f>
        <v/>
      </c>
      <c r="B54" s="84" t="n"/>
      <c r="C54" s="74">
        <f>C53+B54</f>
        <v/>
      </c>
      <c r="D54" s="75">
        <f>IF(A54&lt;='VALOR POR PL'!$P$5,'MODELO PARA BI'!BF61,0)</f>
        <v/>
      </c>
      <c r="E54" s="75">
        <f>IF(A54&gt;'VALOR POR PL'!$P$5,'MODELO PARA BI'!BF61,0)</f>
        <v/>
      </c>
      <c r="F54" s="74">
        <f>IF('MODELO PARA BI'!$E$61=0,0,(D54+E54)/'MODELO PARA BI'!$E$61)</f>
        <v/>
      </c>
      <c r="G54" s="74">
        <f>G53+F54</f>
        <v/>
      </c>
      <c r="I54" s="48">
        <f>B54*'VALOR POR PL'!$G$50</f>
        <v/>
      </c>
      <c r="J54" s="53">
        <f>I54*IF(A54&lt;='VALOR POR PL'!$P$5,IFERROR(INDEX('"INCC-FGV"'!$B$2:$B$400,MATCH(A54,'"INCC-FGV"'!$A$2:$A$400,0)),'VALOR POR PL'!$P$7),'VALOR POR PL'!$P$7)</f>
        <v/>
      </c>
      <c r="K54" s="68">
        <f>'MODELO PARA BI'!BF63</f>
        <v/>
      </c>
      <c r="L54" s="68">
        <f>'MODELO PARA BI'!BF64</f>
        <v/>
      </c>
      <c r="M54" s="53">
        <f>M53+J54</f>
        <v/>
      </c>
    </row>
    <row r="55">
      <c r="A55" s="83">
        <f>'MODELO PARA BI'!BG1</f>
        <v/>
      </c>
      <c r="B55" s="84" t="n"/>
      <c r="C55" s="74">
        <f>C54+B55</f>
        <v/>
      </c>
      <c r="D55" s="75">
        <f>IF(A55&lt;='VALOR POR PL'!$P$5,'MODELO PARA BI'!BG61,0)</f>
        <v/>
      </c>
      <c r="E55" s="75">
        <f>IF(A55&gt;'VALOR POR PL'!$P$5,'MODELO PARA BI'!BG61,0)</f>
        <v/>
      </c>
      <c r="F55" s="74">
        <f>IF('MODELO PARA BI'!$E$61=0,0,(D55+E55)/'MODELO PARA BI'!$E$61)</f>
        <v/>
      </c>
      <c r="G55" s="74">
        <f>G54+F55</f>
        <v/>
      </c>
      <c r="I55" s="48">
        <f>B55*'VALOR POR PL'!$G$50</f>
        <v/>
      </c>
      <c r="J55" s="53">
        <f>I55*IF(A55&lt;='VALOR POR PL'!$P$5,IFERROR(INDEX('"INCC-FGV"'!$B$2:$B$400,MATCH(A55,'"INCC-FGV"'!$A$2:$A$400,0)),'VALOR POR PL'!$P$7),'VALOR POR PL'!$P$7)</f>
        <v/>
      </c>
      <c r="K55" s="68">
        <f>'MODELO PARA BI'!BG63</f>
        <v/>
      </c>
      <c r="L55" s="68">
        <f>'MODELO PARA BI'!BG64</f>
        <v/>
      </c>
      <c r="M55" s="53">
        <f>M54+J55</f>
        <v/>
      </c>
    </row>
    <row r="56">
      <c r="A56" s="83">
        <f>'MODELO PARA BI'!BH1</f>
        <v/>
      </c>
      <c r="B56" s="84" t="n"/>
      <c r="C56" s="74">
        <f>C55+B56</f>
        <v/>
      </c>
      <c r="D56" s="75">
        <f>IF(A56&lt;='VALOR POR PL'!$P$5,'MODELO PARA BI'!BH61,0)</f>
        <v/>
      </c>
      <c r="E56" s="75">
        <f>IF(A56&gt;'VALOR POR PL'!$P$5,'MODELO PARA BI'!BH61,0)</f>
        <v/>
      </c>
      <c r="F56" s="74">
        <f>IF('MODELO PARA BI'!$E$61=0,0,(D56+E56)/'MODELO PARA BI'!$E$61)</f>
        <v/>
      </c>
      <c r="G56" s="74">
        <f>G55+F56</f>
        <v/>
      </c>
      <c r="I56" s="48">
        <f>B56*'VALOR POR PL'!$G$50</f>
        <v/>
      </c>
      <c r="J56" s="53">
        <f>I56*IF(A56&lt;='VALOR POR PL'!$P$5,IFERROR(INDEX('"INCC-FGV"'!$B$2:$B$400,MATCH(A56,'"INCC-FGV"'!$A$2:$A$400,0)),'VALOR POR PL'!$P$7),'VALOR POR PL'!$P$7)</f>
        <v/>
      </c>
      <c r="K56" s="68">
        <f>'MODELO PARA BI'!BH63</f>
        <v/>
      </c>
      <c r="L56" s="68">
        <f>'MODELO PARA BI'!BH64</f>
        <v/>
      </c>
      <c r="M56" s="53">
        <f>M55+J56</f>
        <v/>
      </c>
    </row>
    <row r="57">
      <c r="A57" s="83">
        <f>'MODELO PARA BI'!BI1</f>
        <v/>
      </c>
      <c r="B57" s="84" t="n"/>
      <c r="C57" s="74">
        <f>C56+B57</f>
        <v/>
      </c>
      <c r="D57" s="75">
        <f>IF(A57&lt;='VALOR POR PL'!$P$5,'MODELO PARA BI'!BI61,0)</f>
        <v/>
      </c>
      <c r="E57" s="75">
        <f>IF(A57&gt;'VALOR POR PL'!$P$5,'MODELO PARA BI'!BI61,0)</f>
        <v/>
      </c>
      <c r="F57" s="74">
        <f>IF('MODELO PARA BI'!$E$61=0,0,(D57+E57)/'MODELO PARA BI'!$E$61)</f>
        <v/>
      </c>
      <c r="G57" s="74">
        <f>G56+F57</f>
        <v/>
      </c>
      <c r="I57" s="48">
        <f>B57*'VALOR POR PL'!$G$50</f>
        <v/>
      </c>
      <c r="J57" s="53">
        <f>I57*IF(A57&lt;='VALOR POR PL'!$P$5,IFERROR(INDEX('"INCC-FGV"'!$B$2:$B$400,MATCH(A57,'"INCC-FGV"'!$A$2:$A$400,0)),'VALOR POR PL'!$P$7),'VALOR POR PL'!$P$7)</f>
        <v/>
      </c>
      <c r="K57" s="68">
        <f>'MODELO PARA BI'!BI63</f>
        <v/>
      </c>
      <c r="L57" s="68">
        <f>'MODELO PARA BI'!BI64</f>
        <v/>
      </c>
      <c r="M57" s="53">
        <f>M56+J57</f>
        <v/>
      </c>
    </row>
    <row r="58">
      <c r="A58" s="83">
        <f>'MODELO PARA BI'!BJ1</f>
        <v/>
      </c>
      <c r="B58" s="84" t="n"/>
      <c r="C58" s="74">
        <f>C57+B58</f>
        <v/>
      </c>
      <c r="D58" s="75">
        <f>IF(A58&lt;='VALOR POR PL'!$P$5,'MODELO PARA BI'!BJ61,0)</f>
        <v/>
      </c>
      <c r="E58" s="75">
        <f>IF(A58&gt;'VALOR POR PL'!$P$5,'MODELO PARA BI'!BJ61,0)</f>
        <v/>
      </c>
      <c r="F58" s="74">
        <f>IF('MODELO PARA BI'!$E$61=0,0,(D58+E58)/'MODELO PARA BI'!$E$61)</f>
        <v/>
      </c>
      <c r="G58" s="74">
        <f>G57+F58</f>
        <v/>
      </c>
      <c r="I58" s="48">
        <f>B58*'VALOR POR PL'!$G$50</f>
        <v/>
      </c>
      <c r="J58" s="53">
        <f>I58*IF(A58&lt;='VALOR POR PL'!$P$5,IFERROR(INDEX('"INCC-FGV"'!$B$2:$B$400,MATCH(A58,'"INCC-FGV"'!$A$2:$A$400,0)),'VALOR POR PL'!$P$7),'VALOR POR PL'!$P$7)</f>
        <v/>
      </c>
      <c r="K58" s="68">
        <f>'MODELO PARA BI'!BJ63</f>
        <v/>
      </c>
      <c r="L58" s="68">
        <f>'MODELO PARA BI'!BJ64</f>
        <v/>
      </c>
      <c r="M58" s="53">
        <f>M57+J58</f>
        <v/>
      </c>
    </row>
    <row r="59">
      <c r="A59" s="83">
        <f>'MODELO PARA BI'!BK1</f>
        <v/>
      </c>
      <c r="B59" s="84" t="n"/>
      <c r="C59" s="74">
        <f>C58+B59</f>
        <v/>
      </c>
      <c r="D59" s="75">
        <f>IF(A59&lt;='VALOR POR PL'!$P$5,'MODELO PARA BI'!BK61,0)</f>
        <v/>
      </c>
      <c r="E59" s="75">
        <f>IF(A59&gt;'VALOR POR PL'!$P$5,'MODELO PARA BI'!BK61,0)</f>
        <v/>
      </c>
      <c r="F59" s="74">
        <f>IF('MODELO PARA BI'!$E$61=0,0,(D59+E59)/'MODELO PARA BI'!$E$61)</f>
        <v/>
      </c>
      <c r="G59" s="74">
        <f>G58+F59</f>
        <v/>
      </c>
      <c r="I59" s="48">
        <f>B59*'VALOR POR PL'!$G$50</f>
        <v/>
      </c>
      <c r="J59" s="53">
        <f>I59*IF(A59&lt;='VALOR POR PL'!$P$5,IFERROR(INDEX('"INCC-FGV"'!$B$2:$B$400,MATCH(A59,'"INCC-FGV"'!$A$2:$A$400,0)),'VALOR POR PL'!$P$7),'VALOR POR PL'!$P$7)</f>
        <v/>
      </c>
      <c r="K59" s="68">
        <f>'MODELO PARA BI'!BK63</f>
        <v/>
      </c>
      <c r="L59" s="68">
        <f>'MODELO PARA BI'!BK64</f>
        <v/>
      </c>
      <c r="M59" s="53">
        <f>M58+J59</f>
        <v/>
      </c>
    </row>
    <row r="60">
      <c r="A60" s="83">
        <f>'MODELO PARA BI'!BL1</f>
        <v/>
      </c>
      <c r="B60" s="84" t="n"/>
      <c r="C60" s="74">
        <f>C59+B60</f>
        <v/>
      </c>
      <c r="D60" s="75">
        <f>IF(A60&lt;='VALOR POR PL'!$P$5,'MODELO PARA BI'!BL61,0)</f>
        <v/>
      </c>
      <c r="E60" s="75">
        <f>IF(A60&gt;'VALOR POR PL'!$P$5,'MODELO PARA BI'!BL61,0)</f>
        <v/>
      </c>
      <c r="F60" s="74">
        <f>IF('MODELO PARA BI'!$E$61=0,0,(D60+E60)/'MODELO PARA BI'!$E$61)</f>
        <v/>
      </c>
      <c r="G60" s="74">
        <f>G59+F60</f>
        <v/>
      </c>
      <c r="I60" s="48">
        <f>B60*'VALOR POR PL'!$G$50</f>
        <v/>
      </c>
      <c r="J60" s="53">
        <f>I60*IF(A60&lt;='VALOR POR PL'!$P$5,IFERROR(INDEX('"INCC-FGV"'!$B$2:$B$400,MATCH(A60,'"INCC-FGV"'!$A$2:$A$400,0)),'VALOR POR PL'!$P$7),'VALOR POR PL'!$P$7)</f>
        <v/>
      </c>
      <c r="K60" s="68">
        <f>'MODELO PARA BI'!BL63</f>
        <v/>
      </c>
      <c r="L60" s="68">
        <f>'MODELO PARA BI'!BL64</f>
        <v/>
      </c>
      <c r="M60" s="53">
        <f>M59+J60</f>
        <v/>
      </c>
    </row>
    <row r="61">
      <c r="A61" s="83">
        <f>'MODELO PARA BI'!BM1</f>
        <v/>
      </c>
      <c r="B61" s="84" t="n"/>
      <c r="C61" s="74">
        <f>C60+B61</f>
        <v/>
      </c>
      <c r="D61" s="75">
        <f>IF(A61&lt;='VALOR POR PL'!$P$5,'MODELO PARA BI'!BM61,0)</f>
        <v/>
      </c>
      <c r="E61" s="75">
        <f>IF(A61&gt;'VALOR POR PL'!$P$5,'MODELO PARA BI'!BM61,0)</f>
        <v/>
      </c>
      <c r="F61" s="74">
        <f>IF('MODELO PARA BI'!$E$61=0,0,(D61+E61)/'MODELO PARA BI'!$E$61)</f>
        <v/>
      </c>
      <c r="G61" s="74">
        <f>G60+F61</f>
        <v/>
      </c>
      <c r="I61" s="48">
        <f>B61*'VALOR POR PL'!$G$50</f>
        <v/>
      </c>
      <c r="J61" s="53">
        <f>I61*IF(A61&lt;='VALOR POR PL'!$P$5,IFERROR(INDEX('"INCC-FGV"'!$B$2:$B$400,MATCH(A61,'"INCC-FGV"'!$A$2:$A$400,0)),'VALOR POR PL'!$P$7),'VALOR POR PL'!$P$7)</f>
        <v/>
      </c>
      <c r="K61" s="68">
        <f>'MODELO PARA BI'!BM63</f>
        <v/>
      </c>
      <c r="L61" s="68">
        <f>'MODELO PARA BI'!BM64</f>
        <v/>
      </c>
      <c r="M61" s="53">
        <f>M60+J61</f>
        <v/>
      </c>
    </row>
    <row r="62">
      <c r="A62" s="83">
        <f>'MODELO PARA BI'!BN1</f>
        <v/>
      </c>
      <c r="B62" s="84" t="n"/>
      <c r="C62" s="74">
        <f>C61+B62</f>
        <v/>
      </c>
      <c r="D62" s="75">
        <f>IF(A62&lt;='VALOR POR PL'!$P$5,'MODELO PARA BI'!BN61,0)</f>
        <v/>
      </c>
      <c r="E62" s="75">
        <f>IF(A62&gt;'VALOR POR PL'!$P$5,'MODELO PARA BI'!BN61,0)</f>
        <v/>
      </c>
      <c r="F62" s="74">
        <f>IF('MODELO PARA BI'!$E$61=0,0,(D62+E62)/'MODELO PARA BI'!$E$61)</f>
        <v/>
      </c>
      <c r="G62" s="74">
        <f>G61+F62</f>
        <v/>
      </c>
      <c r="I62" s="48">
        <f>B62*'VALOR POR PL'!$G$50</f>
        <v/>
      </c>
      <c r="J62" s="53">
        <f>I62*IF(A62&lt;='VALOR POR PL'!$P$5,IFERROR(INDEX('"INCC-FGV"'!$B$2:$B$400,MATCH(A62,'"INCC-FGV"'!$A$2:$A$400,0)),'VALOR POR PL'!$P$7),'VALOR POR PL'!$P$7)</f>
        <v/>
      </c>
      <c r="K62" s="68">
        <f>'MODELO PARA BI'!BN63</f>
        <v/>
      </c>
      <c r="L62" s="68">
        <f>'MODELO PARA BI'!BN64</f>
        <v/>
      </c>
      <c r="M62" s="53">
        <f>M61+J62</f>
        <v/>
      </c>
    </row>
    <row r="63">
      <c r="A63" s="83">
        <f>'MODELO PARA BI'!BO1</f>
        <v/>
      </c>
      <c r="B63" s="84" t="n"/>
      <c r="C63" s="74">
        <f>C62+B63</f>
        <v/>
      </c>
      <c r="D63" s="75">
        <f>IF(A63&lt;='VALOR POR PL'!$P$5,'MODELO PARA BI'!BO61,0)</f>
        <v/>
      </c>
      <c r="E63" s="75">
        <f>IF(A63&gt;'VALOR POR PL'!$P$5,'MODELO PARA BI'!BO61,0)</f>
        <v/>
      </c>
      <c r="F63" s="74">
        <f>IF('MODELO PARA BI'!$E$61=0,0,(D63+E63)/'MODELO PARA BI'!$E$61)</f>
        <v/>
      </c>
      <c r="G63" s="74">
        <f>G62+F63</f>
        <v/>
      </c>
      <c r="I63" s="48">
        <f>B63*'VALOR POR PL'!$G$50</f>
        <v/>
      </c>
      <c r="J63" s="53">
        <f>I63*IF(A63&lt;='VALOR POR PL'!$P$5,IFERROR(INDEX('"INCC-FGV"'!$B$2:$B$400,MATCH(A63,'"INCC-FGV"'!$A$2:$A$400,0)),'VALOR POR PL'!$P$7),'VALOR POR PL'!$P$7)</f>
        <v/>
      </c>
      <c r="K63" s="68">
        <f>'MODELO PARA BI'!BO63</f>
        <v/>
      </c>
      <c r="L63" s="68">
        <f>'MODELO PARA BI'!BO64</f>
        <v/>
      </c>
      <c r="M63" s="53">
        <f>M62+J63</f>
        <v/>
      </c>
    </row>
    <row r="64">
      <c r="A64" s="83">
        <f>'MODELO PARA BI'!BP1</f>
        <v/>
      </c>
      <c r="B64" s="84" t="n"/>
      <c r="C64" s="74">
        <f>C63+B64</f>
        <v/>
      </c>
      <c r="D64" s="75">
        <f>IF(A64&lt;='VALOR POR PL'!$P$5,'MODELO PARA BI'!BP61,0)</f>
        <v/>
      </c>
      <c r="E64" s="75">
        <f>IF(A64&gt;'VALOR POR PL'!$P$5,'MODELO PARA BI'!BP61,0)</f>
        <v/>
      </c>
      <c r="F64" s="74">
        <f>IF('MODELO PARA BI'!$E$61=0,0,(D64+E64)/'MODELO PARA BI'!$E$61)</f>
        <v/>
      </c>
      <c r="G64" s="74">
        <f>G63+F64</f>
        <v/>
      </c>
      <c r="I64" s="48">
        <f>B64*'VALOR POR PL'!$G$50</f>
        <v/>
      </c>
      <c r="J64" s="53">
        <f>I64*IF(A64&lt;='VALOR POR PL'!$P$5,IFERROR(INDEX('"INCC-FGV"'!$B$2:$B$400,MATCH(A64,'"INCC-FGV"'!$A$2:$A$400,0)),'VALOR POR PL'!$P$7),'VALOR POR PL'!$P$7)</f>
        <v/>
      </c>
      <c r="K64" s="68">
        <f>'MODELO PARA BI'!BP63</f>
        <v/>
      </c>
      <c r="L64" s="68">
        <f>'MODELO PARA BI'!BP64</f>
        <v/>
      </c>
      <c r="M64" s="53">
        <f>M63+J64</f>
        <v/>
      </c>
    </row>
    <row r="65">
      <c r="A65" s="83">
        <f>'MODELO PARA BI'!BQ1</f>
        <v/>
      </c>
      <c r="B65" s="84" t="n"/>
      <c r="C65" s="74">
        <f>C64+B65</f>
        <v/>
      </c>
      <c r="D65" s="75">
        <f>IF(A65&lt;='VALOR POR PL'!$P$5,'MODELO PARA BI'!BQ61,0)</f>
        <v/>
      </c>
      <c r="E65" s="75">
        <f>IF(A65&gt;'VALOR POR PL'!$P$5,'MODELO PARA BI'!BQ61,0)</f>
        <v/>
      </c>
      <c r="F65" s="74">
        <f>IF('MODELO PARA BI'!$E$61=0,0,(D65+E65)/'MODELO PARA BI'!$E$61)</f>
        <v/>
      </c>
      <c r="G65" s="74">
        <f>G64+F65</f>
        <v/>
      </c>
      <c r="I65" s="48">
        <f>B65*'VALOR POR PL'!$G$50</f>
        <v/>
      </c>
      <c r="J65" s="53">
        <f>I65*IF(A65&lt;='VALOR POR PL'!$P$5,IFERROR(INDEX('"INCC-FGV"'!$B$2:$B$400,MATCH(A65,'"INCC-FGV"'!$A$2:$A$400,0)),'VALOR POR PL'!$P$7),'VALOR POR PL'!$P$7)</f>
        <v/>
      </c>
      <c r="K65" s="68">
        <f>'MODELO PARA BI'!BQ63</f>
        <v/>
      </c>
      <c r="L65" s="68">
        <f>'MODELO PARA BI'!BQ64</f>
        <v/>
      </c>
      <c r="M65" s="53">
        <f>M64+J65</f>
        <v/>
      </c>
    </row>
    <row r="66">
      <c r="A66" s="83">
        <f>'MODELO PARA BI'!BR1</f>
        <v/>
      </c>
      <c r="B66" s="84" t="n"/>
      <c r="C66" s="74">
        <f>C65+B66</f>
        <v/>
      </c>
      <c r="D66" s="75">
        <f>IF(A66&lt;='VALOR POR PL'!$P$5,'MODELO PARA BI'!BR61,0)</f>
        <v/>
      </c>
      <c r="E66" s="75">
        <f>IF(A66&gt;'VALOR POR PL'!$P$5,'MODELO PARA BI'!BR61,0)</f>
        <v/>
      </c>
      <c r="F66" s="74">
        <f>IF('MODELO PARA BI'!$E$61=0,0,(D66+E66)/'MODELO PARA BI'!$E$61)</f>
        <v/>
      </c>
      <c r="G66" s="74">
        <f>G65+F66</f>
        <v/>
      </c>
      <c r="I66" s="48">
        <f>B66*'VALOR POR PL'!$G$50</f>
        <v/>
      </c>
      <c r="J66" s="53">
        <f>I66*IF(A66&lt;='VALOR POR PL'!$P$5,IFERROR(INDEX('"INCC-FGV"'!$B$2:$B$400,MATCH(A66,'"INCC-FGV"'!$A$2:$A$400,0)),'VALOR POR PL'!$P$7),'VALOR POR PL'!$P$7)</f>
        <v/>
      </c>
      <c r="K66" s="68">
        <f>'MODELO PARA BI'!BR63</f>
        <v/>
      </c>
      <c r="L66" s="68">
        <f>'MODELO PARA BI'!BR64</f>
        <v/>
      </c>
      <c r="M66" s="53">
        <f>M65+J66</f>
        <v/>
      </c>
    </row>
    <row r="67">
      <c r="A67" s="83">
        <f>'MODELO PARA BI'!BS1</f>
        <v/>
      </c>
      <c r="B67" s="84" t="n"/>
      <c r="C67" s="74">
        <f>C66+B67</f>
        <v/>
      </c>
      <c r="D67" s="75">
        <f>IF(A67&lt;='VALOR POR PL'!$P$5,'MODELO PARA BI'!BS61,0)</f>
        <v/>
      </c>
      <c r="E67" s="75">
        <f>IF(A67&gt;'VALOR POR PL'!$P$5,'MODELO PARA BI'!BS61,0)</f>
        <v/>
      </c>
      <c r="F67" s="74">
        <f>IF('MODELO PARA BI'!$E$61=0,0,(D67+E67)/'MODELO PARA BI'!$E$61)</f>
        <v/>
      </c>
      <c r="G67" s="74">
        <f>G66+F67</f>
        <v/>
      </c>
      <c r="I67" s="48">
        <f>B67*'VALOR POR PL'!$G$50</f>
        <v/>
      </c>
      <c r="J67" s="53">
        <f>I67*IF(A67&lt;='VALOR POR PL'!$P$5,IFERROR(INDEX('"INCC-FGV"'!$B$2:$B$400,MATCH(A67,'"INCC-FGV"'!$A$2:$A$400,0)),'VALOR POR PL'!$P$7),'VALOR POR PL'!$P$7)</f>
        <v/>
      </c>
      <c r="K67" s="68">
        <f>'MODELO PARA BI'!BS63</f>
        <v/>
      </c>
      <c r="L67" s="68">
        <f>'MODELO PARA BI'!BS64</f>
        <v/>
      </c>
      <c r="M67" s="53">
        <f>M66+J67</f>
        <v/>
      </c>
    </row>
    <row r="68">
      <c r="A68" s="83">
        <f>'MODELO PARA BI'!BT1</f>
        <v/>
      </c>
      <c r="B68" s="84" t="n"/>
      <c r="C68" s="74">
        <f>C67+B68</f>
        <v/>
      </c>
      <c r="D68" s="75">
        <f>IF(A68&lt;='VALOR POR PL'!$P$5,'MODELO PARA BI'!BT61,0)</f>
        <v/>
      </c>
      <c r="E68" s="75">
        <f>IF(A68&gt;'VALOR POR PL'!$P$5,'MODELO PARA BI'!BT61,0)</f>
        <v/>
      </c>
      <c r="F68" s="74">
        <f>IF('MODELO PARA BI'!$E$61=0,0,(D68+E68)/'MODELO PARA BI'!$E$61)</f>
        <v/>
      </c>
      <c r="G68" s="74">
        <f>G67+F68</f>
        <v/>
      </c>
      <c r="I68" s="48">
        <f>B68*'VALOR POR PL'!$G$50</f>
        <v/>
      </c>
      <c r="J68" s="53">
        <f>I68*IF(A68&lt;='VALOR POR PL'!$P$5,IFERROR(INDEX('"INCC-FGV"'!$B$2:$B$400,MATCH(A68,'"INCC-FGV"'!$A$2:$A$400,0)),'VALOR POR PL'!$P$7),'VALOR POR PL'!$P$7)</f>
        <v/>
      </c>
      <c r="K68" s="68">
        <f>'MODELO PARA BI'!BT63</f>
        <v/>
      </c>
      <c r="L68" s="68">
        <f>'MODELO PARA BI'!BT64</f>
        <v/>
      </c>
      <c r="M68" s="53">
        <f>M67+J68</f>
        <v/>
      </c>
    </row>
    <row r="69">
      <c r="A69" s="83">
        <f>'MODELO PARA BI'!BU1</f>
        <v/>
      </c>
      <c r="B69" s="84" t="n"/>
      <c r="C69" s="74">
        <f>C68+B69</f>
        <v/>
      </c>
      <c r="D69" s="75">
        <f>IF(A69&lt;='VALOR POR PL'!$P$5,'MODELO PARA BI'!BU61,0)</f>
        <v/>
      </c>
      <c r="E69" s="75">
        <f>IF(A69&gt;'VALOR POR PL'!$P$5,'MODELO PARA BI'!BU61,0)</f>
        <v/>
      </c>
      <c r="F69" s="74">
        <f>IF('MODELO PARA BI'!$E$61=0,0,(D69+E69)/'MODELO PARA BI'!$E$61)</f>
        <v/>
      </c>
      <c r="G69" s="74">
        <f>G68+F69</f>
        <v/>
      </c>
      <c r="I69" s="48">
        <f>B69*'VALOR POR PL'!$G$50</f>
        <v/>
      </c>
      <c r="J69" s="53">
        <f>I69*IF(A69&lt;='VALOR POR PL'!$P$5,IFERROR(INDEX('"INCC-FGV"'!$B$2:$B$400,MATCH(A69,'"INCC-FGV"'!$A$2:$A$400,0)),'VALOR POR PL'!$P$7),'VALOR POR PL'!$P$7)</f>
        <v/>
      </c>
      <c r="K69" s="68">
        <f>'MODELO PARA BI'!BU63</f>
        <v/>
      </c>
      <c r="L69" s="68">
        <f>'MODELO PARA BI'!BU64</f>
        <v/>
      </c>
      <c r="M69" s="53">
        <f>M68+J69</f>
        <v/>
      </c>
    </row>
    <row r="70">
      <c r="A70" s="83">
        <f>'MODELO PARA BI'!BV1</f>
        <v/>
      </c>
      <c r="B70" s="84" t="n"/>
      <c r="C70" s="74">
        <f>C69+B70</f>
        <v/>
      </c>
      <c r="D70" s="75">
        <f>IF(A70&lt;='VALOR POR PL'!$P$5,'MODELO PARA BI'!BV61,0)</f>
        <v/>
      </c>
      <c r="E70" s="75">
        <f>IF(A70&gt;'VALOR POR PL'!$P$5,'MODELO PARA BI'!BV61,0)</f>
        <v/>
      </c>
      <c r="F70" s="74">
        <f>IF('MODELO PARA BI'!$E$61=0,0,(D70+E70)/'MODELO PARA BI'!$E$61)</f>
        <v/>
      </c>
      <c r="G70" s="74">
        <f>G69+F70</f>
        <v/>
      </c>
      <c r="I70" s="48">
        <f>B70*'VALOR POR PL'!$G$50</f>
        <v/>
      </c>
      <c r="J70" s="53">
        <f>I70*IF(A70&lt;='VALOR POR PL'!$P$5,IFERROR(INDEX('"INCC-FGV"'!$B$2:$B$400,MATCH(A70,'"INCC-FGV"'!$A$2:$A$400,0)),'VALOR POR PL'!$P$7),'VALOR POR PL'!$P$7)</f>
        <v/>
      </c>
      <c r="K70" s="68">
        <f>'MODELO PARA BI'!BV63</f>
        <v/>
      </c>
      <c r="L70" s="68">
        <f>'MODELO PARA BI'!BV64</f>
        <v/>
      </c>
      <c r="M70" s="53">
        <f>M69+J70</f>
        <v/>
      </c>
    </row>
    <row r="71">
      <c r="A71" s="83">
        <f>'MODELO PARA BI'!BW1</f>
        <v/>
      </c>
      <c r="B71" s="84" t="n"/>
      <c r="C71" s="74">
        <f>C70+B71</f>
        <v/>
      </c>
      <c r="D71" s="75">
        <f>IF(A71&lt;='VALOR POR PL'!$P$5,'MODELO PARA BI'!BW61,0)</f>
        <v/>
      </c>
      <c r="E71" s="75">
        <f>IF(A71&gt;'VALOR POR PL'!$P$5,'MODELO PARA BI'!BW61,0)</f>
        <v/>
      </c>
      <c r="F71" s="74">
        <f>IF('MODELO PARA BI'!$E$61=0,0,(D71+E71)/'MODELO PARA BI'!$E$61)</f>
        <v/>
      </c>
      <c r="G71" s="74">
        <f>G70+F71</f>
        <v/>
      </c>
      <c r="I71" s="48">
        <f>B71*'VALOR POR PL'!$G$50</f>
        <v/>
      </c>
      <c r="J71" s="53">
        <f>I71*IF(A71&lt;='VALOR POR PL'!$P$5,IFERROR(INDEX('"INCC-FGV"'!$B$2:$B$400,MATCH(A71,'"INCC-FGV"'!$A$2:$A$400,0)),'VALOR POR PL'!$P$7),'VALOR POR PL'!$P$7)</f>
        <v/>
      </c>
      <c r="K71" s="68">
        <f>'MODELO PARA BI'!BW63</f>
        <v/>
      </c>
      <c r="L71" s="68">
        <f>'MODELO PARA BI'!BW64</f>
        <v/>
      </c>
      <c r="M71" s="53">
        <f>M70+J71</f>
        <v/>
      </c>
    </row>
    <row r="72">
      <c r="A72" s="83">
        <f>'MODELO PARA BI'!BX1</f>
        <v/>
      </c>
      <c r="B72" s="84" t="n"/>
      <c r="C72" s="74">
        <f>C71+B72</f>
        <v/>
      </c>
      <c r="D72" s="75">
        <f>IF(A72&lt;='VALOR POR PL'!$P$5,'MODELO PARA BI'!BX61,0)</f>
        <v/>
      </c>
      <c r="E72" s="75">
        <f>IF(A72&gt;'VALOR POR PL'!$P$5,'MODELO PARA BI'!BX61,0)</f>
        <v/>
      </c>
      <c r="F72" s="74">
        <f>IF('MODELO PARA BI'!$E$61=0,0,(D72+E72)/'MODELO PARA BI'!$E$61)</f>
        <v/>
      </c>
      <c r="G72" s="74">
        <f>G71+F72</f>
        <v/>
      </c>
      <c r="I72" s="48">
        <f>B72*'VALOR POR PL'!$G$50</f>
        <v/>
      </c>
      <c r="J72" s="53">
        <f>I72*IF(A72&lt;='VALOR POR PL'!$P$5,IFERROR(INDEX('"INCC-FGV"'!$B$2:$B$400,MATCH(A72,'"INCC-FGV"'!$A$2:$A$400,0)),'VALOR POR PL'!$P$7),'VALOR POR PL'!$P$7)</f>
        <v/>
      </c>
      <c r="K72" s="68">
        <f>'MODELO PARA BI'!BX63</f>
        <v/>
      </c>
      <c r="L72" s="68">
        <f>'MODELO PARA BI'!BX64</f>
        <v/>
      </c>
      <c r="M72" s="53">
        <f>M71+J72</f>
        <v/>
      </c>
    </row>
    <row r="73">
      <c r="A73" s="83">
        <f>'MODELO PARA BI'!BY1</f>
        <v/>
      </c>
      <c r="B73" s="84" t="n"/>
      <c r="C73" s="74">
        <f>C72+B73</f>
        <v/>
      </c>
      <c r="D73" s="75">
        <f>IF(A73&lt;='VALOR POR PL'!$P$5,'MODELO PARA BI'!BY61,0)</f>
        <v/>
      </c>
      <c r="E73" s="75">
        <f>IF(A73&gt;'VALOR POR PL'!$P$5,'MODELO PARA BI'!BY61,0)</f>
        <v/>
      </c>
      <c r="F73" s="74">
        <f>IF('MODELO PARA BI'!$E$61=0,0,(D73+E73)/'MODELO PARA BI'!$E$61)</f>
        <v/>
      </c>
      <c r="G73" s="74">
        <f>G72+F73</f>
        <v/>
      </c>
      <c r="I73" s="48">
        <f>B73*'VALOR POR PL'!$G$50</f>
        <v/>
      </c>
      <c r="J73" s="53">
        <f>I73*IF(A73&lt;='VALOR POR PL'!$P$5,IFERROR(INDEX('"INCC-FGV"'!$B$2:$B$400,MATCH(A73,'"INCC-FGV"'!$A$2:$A$400,0)),'VALOR POR PL'!$P$7),'VALOR POR PL'!$P$7)</f>
        <v/>
      </c>
      <c r="K73" s="68">
        <f>'MODELO PARA BI'!BY63</f>
        <v/>
      </c>
      <c r="L73" s="68">
        <f>'MODELO PARA BI'!BY64</f>
        <v/>
      </c>
      <c r="M73" s="53">
        <f>M72+J73</f>
        <v/>
      </c>
    </row>
    <row r="74">
      <c r="A74" s="83">
        <f>'MODELO PARA BI'!BZ1</f>
        <v/>
      </c>
      <c r="B74" s="84" t="n"/>
      <c r="C74" s="74">
        <f>C73+B74</f>
        <v/>
      </c>
      <c r="D74" s="75">
        <f>IF(A74&lt;='VALOR POR PL'!$P$5,'MODELO PARA BI'!BZ61,0)</f>
        <v/>
      </c>
      <c r="E74" s="75">
        <f>IF(A74&gt;'VALOR POR PL'!$P$5,'MODELO PARA BI'!BZ61,0)</f>
        <v/>
      </c>
      <c r="F74" s="74">
        <f>IF('MODELO PARA BI'!$E$61=0,0,(D74+E74)/'MODELO PARA BI'!$E$61)</f>
        <v/>
      </c>
      <c r="G74" s="74">
        <f>G73+F74</f>
        <v/>
      </c>
      <c r="I74" s="48">
        <f>B74*'VALOR POR PL'!$G$50</f>
        <v/>
      </c>
      <c r="J74" s="53">
        <f>I74*IF(A74&lt;='VALOR POR PL'!$P$5,IFERROR(INDEX('"INCC-FGV"'!$B$2:$B$400,MATCH(A74,'"INCC-FGV"'!$A$2:$A$400,0)),'VALOR POR PL'!$P$7),'VALOR POR PL'!$P$7)</f>
        <v/>
      </c>
      <c r="K74" s="68">
        <f>'MODELO PARA BI'!BZ63</f>
        <v/>
      </c>
      <c r="L74" s="68">
        <f>'MODELO PARA BI'!BZ64</f>
        <v/>
      </c>
      <c r="M74" s="53">
        <f>M73+J74</f>
        <v/>
      </c>
    </row>
    <row r="75">
      <c r="A75" s="83">
        <f>'MODELO PARA BI'!CA1</f>
        <v/>
      </c>
      <c r="B75" s="84" t="n"/>
      <c r="C75" s="74">
        <f>C74+B75</f>
        <v/>
      </c>
      <c r="D75" s="75">
        <f>IF(A75&lt;='VALOR POR PL'!$P$5,'MODELO PARA BI'!CA61,0)</f>
        <v/>
      </c>
      <c r="E75" s="75">
        <f>IF(A75&gt;'VALOR POR PL'!$P$5,'MODELO PARA BI'!CA61,0)</f>
        <v/>
      </c>
      <c r="F75" s="74">
        <f>IF('MODELO PARA BI'!$E$61=0,0,(D75+E75)/'MODELO PARA BI'!$E$61)</f>
        <v/>
      </c>
      <c r="G75" s="74">
        <f>G74+F75</f>
        <v/>
      </c>
      <c r="I75" s="48">
        <f>B75*'VALOR POR PL'!$G$50</f>
        <v/>
      </c>
      <c r="J75" s="53">
        <f>I75*IF(A75&lt;='VALOR POR PL'!$P$5,IFERROR(INDEX('"INCC-FGV"'!$B$2:$B$400,MATCH(A75,'"INCC-FGV"'!$A$2:$A$400,0)),'VALOR POR PL'!$P$7),'VALOR POR PL'!$P$7)</f>
        <v/>
      </c>
      <c r="K75" s="68">
        <f>'MODELO PARA BI'!CA63</f>
        <v/>
      </c>
      <c r="L75" s="68">
        <f>'MODELO PARA BI'!CA64</f>
        <v/>
      </c>
      <c r="M75" s="53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7" t="inlineStr">
        <is>
          <t>Mês</t>
        </is>
      </c>
      <c r="B1" s="57" t="inlineStr">
        <is>
          <t>Índice</t>
        </is>
      </c>
      <c r="C1" s="57" t="inlineStr">
        <is>
          <t>(%) mês</t>
        </is>
      </c>
      <c r="D1" s="57" t="inlineStr">
        <is>
          <t>(%) no ano</t>
        </is>
      </c>
      <c r="E1" s="57" t="inlineStr">
        <is>
          <t>(%) 12 meses</t>
        </is>
      </c>
    </row>
    <row r="2">
      <c r="A2" s="85" t="n">
        <v>45536</v>
      </c>
      <c r="B2" s="46" t="n">
        <v>1136.521</v>
      </c>
      <c r="D2" s="86">
        <f>IF(B2="","",IFERROR(B2/INDEX($B$2:$B$400,MATCH(DATE(YEAR(A2)-1,12,1),$A$2:$A$400,0))-1,""))</f>
        <v/>
      </c>
      <c r="E2" s="86">
        <f>IF(B2="","",IFERROR(B2/INDEX($B$2:$B$400,MATCH(DATE(YEAR(A2)-1,MONTH(A2),1),$A$2:$A$400,0))-1,""))</f>
        <v/>
      </c>
      <c r="G2" s="87" t="inlineStr">
        <is>
          <t>Fonte: FGV (INCC-DI). Acrescente uma linha por mês.</t>
        </is>
      </c>
    </row>
    <row r="3">
      <c r="A3" s="85" t="n">
        <v>45566</v>
      </c>
      <c r="B3" s="46" t="n">
        <v>1144.136</v>
      </c>
      <c r="C3" s="86">
        <f>IF(OR(B3="",B2=""),"",B3/B2-1)</f>
        <v/>
      </c>
      <c r="D3" s="86">
        <f>IF(B3="","",IFERROR(B3/INDEX($B$2:$B$400,MATCH(DATE(YEAR(A3)-1,12,1),$A$2:$A$400,0))-1,""))</f>
        <v/>
      </c>
      <c r="E3" s="86">
        <f>IF(B3="","",IFERROR(B3/INDEX($B$2:$B$400,MATCH(DATE(YEAR(A3)-1,MONTH(A3),1),$A$2:$A$400,0))-1,""))</f>
        <v/>
      </c>
    </row>
    <row r="4">
      <c r="A4" s="85" t="n">
        <v>45597</v>
      </c>
      <c r="B4" s="46" t="n">
        <v>1149.158</v>
      </c>
      <c r="C4" s="86">
        <f>IF(OR(B4="",B3=""),"",B4/B3-1)</f>
        <v/>
      </c>
      <c r="D4" s="86">
        <f>IF(B4="","",IFERROR(B4/INDEX($B$2:$B$400,MATCH(DATE(YEAR(A4)-1,12,1),$A$2:$A$400,0))-1,""))</f>
        <v/>
      </c>
      <c r="E4" s="86">
        <f>IF(B4="","",IFERROR(B4/INDEX($B$2:$B$400,MATCH(DATE(YEAR(A4)-1,MONTH(A4),1),$A$2:$A$400,0))-1,""))</f>
        <v/>
      </c>
    </row>
    <row r="5">
      <c r="A5" s="85" t="n">
        <v>45627</v>
      </c>
      <c r="B5" s="46" t="n">
        <v>1154.99</v>
      </c>
      <c r="C5" s="86">
        <f>IF(OR(B5="",B4=""),"",B5/B4-1)</f>
        <v/>
      </c>
      <c r="D5" s="86">
        <f>IF(B5="","",IFERROR(B5/INDEX($B$2:$B$400,MATCH(DATE(YEAR(A5)-1,12,1),$A$2:$A$400,0))-1,""))</f>
        <v/>
      </c>
      <c r="E5" s="86">
        <f>IF(B5="","",IFERROR(B5/INDEX($B$2:$B$400,MATCH(DATE(YEAR(A5)-1,MONTH(A5),1),$A$2:$A$400,0))-1,""))</f>
        <v/>
      </c>
    </row>
    <row r="6">
      <c r="A6" s="85" t="n">
        <v>45658</v>
      </c>
      <c r="B6" s="46" t="n">
        <v>1163.221</v>
      </c>
      <c r="C6" s="86">
        <f>IF(OR(B6="",B5=""),"",B6/B5-1)</f>
        <v/>
      </c>
      <c r="D6" s="86">
        <f>IF(B6="","",IFERROR(B6/INDEX($B$2:$B$400,MATCH(DATE(YEAR(A6)-1,12,1),$A$2:$A$400,0))-1,""))</f>
        <v/>
      </c>
      <c r="E6" s="86">
        <f>IF(B6="","",IFERROR(B6/INDEX($B$2:$B$400,MATCH(DATE(YEAR(A6)-1,MONTH(A6),1),$A$2:$A$400,0))-1,""))</f>
        <v/>
      </c>
    </row>
    <row r="7">
      <c r="A7" s="85" t="n">
        <v>45689</v>
      </c>
      <c r="B7" s="46" t="n">
        <v>1169.156</v>
      </c>
      <c r="C7" s="86">
        <f>IF(OR(B7="",B6=""),"",B7/B6-1)</f>
        <v/>
      </c>
      <c r="D7" s="86">
        <f>IF(B7="","",IFERROR(B7/INDEX($B$2:$B$400,MATCH(DATE(YEAR(A7)-1,12,1),$A$2:$A$400,0))-1,""))</f>
        <v/>
      </c>
      <c r="E7" s="86">
        <f>IF(B7="","",IFERROR(B7/INDEX($B$2:$B$400,MATCH(DATE(YEAR(A7)-1,MONTH(A7),1),$A$2:$A$400,0))-1,""))</f>
        <v/>
      </c>
    </row>
    <row r="8">
      <c r="A8" s="85" t="n">
        <v>45717</v>
      </c>
      <c r="B8" s="46" t="n">
        <v>1173.586</v>
      </c>
      <c r="C8" s="86">
        <f>IF(OR(B8="",B7=""),"",B8/B7-1)</f>
        <v/>
      </c>
      <c r="D8" s="86">
        <f>IF(B8="","",IFERROR(B8/INDEX($B$2:$B$400,MATCH(DATE(YEAR(A8)-1,12,1),$A$2:$A$400,0))-1,""))</f>
        <v/>
      </c>
      <c r="E8" s="86">
        <f>IF(B8="","",IFERROR(B8/INDEX($B$2:$B$400,MATCH(DATE(YEAR(A8)-1,MONTH(A8),1),$A$2:$A$400,0))-1,""))</f>
        <v/>
      </c>
    </row>
    <row r="9">
      <c r="A9" s="85" t="n">
        <v>45748</v>
      </c>
      <c r="B9" s="46" t="n">
        <v>1180.564</v>
      </c>
      <c r="C9" s="86">
        <f>IF(OR(B9="",B8=""),"",B9/B8-1)</f>
        <v/>
      </c>
      <c r="D9" s="86">
        <f>IF(B9="","",IFERROR(B9/INDEX($B$2:$B$400,MATCH(DATE(YEAR(A9)-1,12,1),$A$2:$A$400,0))-1,""))</f>
        <v/>
      </c>
      <c r="E9" s="86">
        <f>IF(B9="","",IFERROR(B9/INDEX($B$2:$B$400,MATCH(DATE(YEAR(A9)-1,MONTH(A9),1),$A$2:$A$400,0))-1,""))</f>
        <v/>
      </c>
    </row>
    <row r="10">
      <c r="A10" s="85" t="n">
        <v>45778</v>
      </c>
      <c r="B10" s="46" t="n">
        <v>1183.606</v>
      </c>
      <c r="C10" s="86">
        <f>IF(OR(B10="",B9=""),"",B10/B9-1)</f>
        <v/>
      </c>
      <c r="D10" s="86">
        <f>IF(B10="","",IFERROR(B10/INDEX($B$2:$B$400,MATCH(DATE(YEAR(A10)-1,12,1),$A$2:$A$400,0))-1,""))</f>
        <v/>
      </c>
      <c r="E10" s="86">
        <f>IF(B10="","",IFERROR(B10/INDEX($B$2:$B$400,MATCH(DATE(YEAR(A10)-1,MONTH(A10),1),$A$2:$A$400,0))-1,""))</f>
        <v/>
      </c>
    </row>
    <row r="11">
      <c r="A11" s="85" t="n">
        <v>45809</v>
      </c>
      <c r="B11" s="46" t="n">
        <v>1194.912</v>
      </c>
      <c r="C11" s="86">
        <f>IF(OR(B11="",B10=""),"",B11/B10-1)</f>
        <v/>
      </c>
      <c r="D11" s="86">
        <f>IF(B11="","",IFERROR(B11/INDEX($B$2:$B$400,MATCH(DATE(YEAR(A11)-1,12,1),$A$2:$A$400,0))-1,""))</f>
        <v/>
      </c>
      <c r="E11" s="86">
        <f>IF(B11="","",IFERROR(B11/INDEX($B$2:$B$400,MATCH(DATE(YEAR(A11)-1,MONTH(A11),1),$A$2:$A$400,0))-1,""))</f>
        <v/>
      </c>
    </row>
    <row r="12">
      <c r="A12" s="85" t="n">
        <v>45839</v>
      </c>
      <c r="B12" s="46" t="n">
        <v>1205.838</v>
      </c>
      <c r="C12" s="86">
        <f>IF(OR(B12="",B11=""),"",B12/B11-1)</f>
        <v/>
      </c>
      <c r="D12" s="86">
        <f>IF(B12="","",IFERROR(B12/INDEX($B$2:$B$400,MATCH(DATE(YEAR(A12)-1,12,1),$A$2:$A$400,0))-1,""))</f>
        <v/>
      </c>
      <c r="E12" s="86">
        <f>IF(B12="","",IFERROR(B12/INDEX($B$2:$B$400,MATCH(DATE(YEAR(A12)-1,MONTH(A12),1),$A$2:$A$400,0))-1,""))</f>
        <v/>
      </c>
    </row>
    <row r="13">
      <c r="A13" s="85" t="n">
        <v>45870</v>
      </c>
      <c r="B13" s="46" t="n">
        <v>1214.239</v>
      </c>
      <c r="C13" s="86">
        <f>IF(OR(B13="",B12=""),"",B13/B12-1)</f>
        <v/>
      </c>
      <c r="D13" s="86">
        <f>IF(B13="","",IFERROR(B13/INDEX($B$2:$B$400,MATCH(DATE(YEAR(A13)-1,12,1),$A$2:$A$400,0))-1,""))</f>
        <v/>
      </c>
      <c r="E13" s="86">
        <f>IF(B13="","",IFERROR(B13/INDEX($B$2:$B$400,MATCH(DATE(YEAR(A13)-1,MONTH(A13),1),$A$2:$A$400,0))-1,""))</f>
        <v/>
      </c>
    </row>
    <row r="14">
      <c r="A14" s="85" t="n">
        <v>45901</v>
      </c>
      <c r="B14" s="46" t="n">
        <v>1216.825</v>
      </c>
      <c r="C14" s="86">
        <f>IF(OR(B14="",B13=""),"",B14/B13-1)</f>
        <v/>
      </c>
      <c r="D14" s="86">
        <f>IF(B14="","",IFERROR(B14/INDEX($B$2:$B$400,MATCH(DATE(YEAR(A14)-1,12,1),$A$2:$A$400,0))-1,""))</f>
        <v/>
      </c>
      <c r="E14" s="86">
        <f>IF(B14="","",IFERROR(B14/INDEX($B$2:$B$400,MATCH(DATE(YEAR(A14)-1,MONTH(A14),1),$A$2:$A$400,0))-1,""))</f>
        <v/>
      </c>
    </row>
    <row r="15">
      <c r="A15" s="85" t="n">
        <v>45931</v>
      </c>
      <c r="B15" s="46" t="n">
        <v>1219.407</v>
      </c>
      <c r="C15" s="86">
        <f>IF(OR(B15="",B14=""),"",B15/B14-1)</f>
        <v/>
      </c>
      <c r="D15" s="86">
        <f>IF(B15="","",IFERROR(B15/INDEX($B$2:$B$400,MATCH(DATE(YEAR(A15)-1,12,1),$A$2:$A$400,0))-1,""))</f>
        <v/>
      </c>
      <c r="E15" s="86">
        <f>IF(B15="","",IFERROR(B15/INDEX($B$2:$B$400,MATCH(DATE(YEAR(A15)-1,MONTH(A15),1),$A$2:$A$400,0))-1,""))</f>
        <v/>
      </c>
    </row>
    <row r="16">
      <c r="A16" s="85" t="n">
        <v>45962</v>
      </c>
      <c r="B16" s="46" t="n">
        <v>1222.865</v>
      </c>
      <c r="C16" s="86">
        <f>IF(OR(B16="",B15=""),"",B16/B15-1)</f>
        <v/>
      </c>
      <c r="D16" s="86">
        <f>IF(B16="","",IFERROR(B16/INDEX($B$2:$B$400,MATCH(DATE(YEAR(A16)-1,12,1),$A$2:$A$400,0))-1,""))</f>
        <v/>
      </c>
      <c r="E16" s="86">
        <f>IF(B16="","",IFERROR(B16/INDEX($B$2:$B$400,MATCH(DATE(YEAR(A16)-1,MONTH(A16),1),$A$2:$A$400,0))-1,""))</f>
        <v/>
      </c>
    </row>
    <row r="17">
      <c r="A17" s="85" t="n">
        <v>45992</v>
      </c>
      <c r="B17" s="46" t="n">
        <v>1225.398</v>
      </c>
      <c r="C17" s="86">
        <f>IF(OR(B17="",B16=""),"",B17/B16-1)</f>
        <v/>
      </c>
      <c r="D17" s="86">
        <f>IF(B17="","",IFERROR(B17/INDEX($B$2:$B$400,MATCH(DATE(YEAR(A17)-1,12,1),$A$2:$A$400,0))-1,""))</f>
        <v/>
      </c>
      <c r="E17" s="86">
        <f>IF(B17="","",IFERROR(B17/INDEX($B$2:$B$400,MATCH(DATE(YEAR(A17)-1,MONTH(A17),1),$A$2:$A$400,0))-1,""))</f>
        <v/>
      </c>
    </row>
    <row r="18">
      <c r="A18" s="85" t="n">
        <v>46023</v>
      </c>
      <c r="B18" s="46" t="n">
        <v>1233.096</v>
      </c>
      <c r="C18" s="86">
        <f>IF(OR(B18="",B17=""),"",B18/B17-1)</f>
        <v/>
      </c>
      <c r="D18" s="86">
        <f>IF(B18="","",IFERROR(B18/INDEX($B$2:$B$400,MATCH(DATE(YEAR(A18)-1,12,1),$A$2:$A$400,0))-1,""))</f>
        <v/>
      </c>
      <c r="E18" s="86">
        <f>IF(B18="","",IFERROR(B18/INDEX($B$2:$B$400,MATCH(DATE(YEAR(A18)-1,MONTH(A18),1),$A$2:$A$400,0))-1,""))</f>
        <v/>
      </c>
    </row>
    <row r="19">
      <c r="A19" s="85" t="n">
        <v>46054</v>
      </c>
      <c r="B19" s="46" t="n">
        <v>1237.312</v>
      </c>
      <c r="C19" s="86">
        <f>IF(OR(B19="",B18=""),"",B19/B18-1)</f>
        <v/>
      </c>
      <c r="D19" s="86">
        <f>IF(B19="","",IFERROR(B19/INDEX($B$2:$B$400,MATCH(DATE(YEAR(A19)-1,12,1),$A$2:$A$400,0))-1,""))</f>
        <v/>
      </c>
      <c r="E19" s="86">
        <f>IF(B19="","",IFERROR(B19/INDEX($B$2:$B$400,MATCH(DATE(YEAR(A19)-1,MONTH(A19),1),$A$2:$A$400,0))-1,""))</f>
        <v/>
      </c>
    </row>
    <row r="20">
      <c r="A20" s="85" t="n">
        <v>46082</v>
      </c>
      <c r="B20" s="46" t="n">
        <v>1247.181</v>
      </c>
      <c r="C20" s="86">
        <f>IF(OR(B20="",B19=""),"",B20/B19-1)</f>
        <v/>
      </c>
      <c r="D20" s="86">
        <f>IF(B20="","",IFERROR(B20/INDEX($B$2:$B$400,MATCH(DATE(YEAR(A20)-1,12,1),$A$2:$A$400,0))-1,""))</f>
        <v/>
      </c>
      <c r="E20" s="86">
        <f>IF(B20="","",IFERROR(B20/INDEX($B$2:$B$400,MATCH(DATE(YEAR(A20)-1,MONTH(A20),1),$A$2:$A$400,0))-1,""))</f>
        <v/>
      </c>
    </row>
    <row r="21">
      <c r="A21" s="85" t="n">
        <v>46113</v>
      </c>
      <c r="B21" s="46" t="n">
        <v>1259.652</v>
      </c>
      <c r="C21" s="86">
        <f>IF(OR(B21="",B20=""),"",B21/B20-1)</f>
        <v/>
      </c>
      <c r="D21" s="86">
        <f>IF(B21="","",IFERROR(B21/INDEX($B$2:$B$400,MATCH(DATE(YEAR(A21)-1,12,1),$A$2:$A$400,0))-1,""))</f>
        <v/>
      </c>
      <c r="E21" s="86">
        <f>IF(B21="","",IFERROR(B21/INDEX($B$2:$B$400,MATCH(DATE(YEAR(A21)-1,MONTH(A21),1),$A$2:$A$400,0))-1,""))</f>
        <v/>
      </c>
    </row>
    <row r="22">
      <c r="A22" s="85" t="n">
        <v>46143</v>
      </c>
      <c r="B22" s="46" t="n">
        <v>1270.695</v>
      </c>
      <c r="C22" s="86">
        <f>IF(OR(B22="",B21=""),"",B22/B21-1)</f>
        <v/>
      </c>
      <c r="D22" s="86">
        <f>IF(B22="","",IFERROR(B22/INDEX($B$2:$B$400,MATCH(DATE(YEAR(A22)-1,12,1),$A$2:$A$400,0))-1,""))</f>
        <v/>
      </c>
      <c r="E22" s="86">
        <f>IF(B22="","",IFERROR(B22/INDEX($B$2:$B$400,MATCH(DATE(YEAR(A22)-1,MONTH(A22),1),$A$2:$A$400,0))-1,""))</f>
        <v/>
      </c>
    </row>
    <row r="23">
      <c r="A23" s="85" t="n">
        <v>46174</v>
      </c>
      <c r="B23" s="46" t="n">
        <v>1280.641</v>
      </c>
      <c r="C23" s="86">
        <f>IF(OR(B23="",B22=""),"",B23/B22-1)</f>
        <v/>
      </c>
      <c r="D23" s="86">
        <f>IF(B23="","",IFERROR(B23/INDEX($B$2:$B$400,MATCH(DATE(YEAR(A23)-1,12,1),$A$2:$A$400,0))-1,""))</f>
        <v/>
      </c>
      <c r="E23" s="86">
        <f>IF(B23="","",IFERROR(B23/INDEX($B$2:$B$400,MATCH(DATE(YEAR(A23)-1,MONTH(A23),1),$A$2:$A$400,0))-1,""))</f>
        <v/>
      </c>
    </row>
    <row r="24">
      <c r="A24" s="85" t="n">
        <v>46204</v>
      </c>
      <c r="B24" s="46" t="n">
        <v>1288.431</v>
      </c>
      <c r="C24" s="86">
        <f>IF(OR(B24="",B23=""),"",B24/B23-1)</f>
        <v/>
      </c>
      <c r="D24" s="86">
        <f>IF(B24="","",IFERROR(B24/INDEX($B$2:$B$400,MATCH(DATE(YEAR(A24)-1,12,1),$A$2:$A$400,0))-1,""))</f>
        <v/>
      </c>
      <c r="E24" s="86">
        <f>IF(B24="","",IFERROR(B24/INDEX($B$2:$B$400,MATCH(DATE(YEAR(A24)-1,MONTH(A24),1),$A$2:$A$400,0))-1,""))</f>
        <v/>
      </c>
    </row>
    <row r="25">
      <c r="A25" s="85" t="n">
        <v>46235</v>
      </c>
      <c r="B25" s="46" t="n">
        <v>1296.889</v>
      </c>
      <c r="C25" s="86">
        <f>IF(OR(B25="",B24=""),"",B25/B24-1)</f>
        <v/>
      </c>
      <c r="D25" s="86">
        <f>IF(B25="","",IFERROR(B25/INDEX($B$2:$B$400,MATCH(DATE(YEAR(A25)-1,12,1),$A$2:$A$400,0))-1,""))</f>
        <v/>
      </c>
      <c r="E25" s="86">
        <f>IF(B25="","",IFERROR(B25/INDEX($B$2:$B$400,MATCH(DATE(YEAR(A25)-1,MONTH(A25),1),$A$2:$A$400,0))-1,""))</f>
        <v/>
      </c>
    </row>
    <row r="26">
      <c r="A26" s="88" t="n"/>
      <c r="B26" s="89" t="n"/>
      <c r="C26" s="86">
        <f>IF(OR(B26="",B25=""),"",B26/B25-1)</f>
        <v/>
      </c>
      <c r="D26" s="86">
        <f>IF(B26="","",IFERROR(B26/INDEX($B$2:$B$400,MATCH(DATE(YEAR(A26)-1,12,1),$A$2:$A$400,0))-1,""))</f>
        <v/>
      </c>
      <c r="E26" s="86">
        <f>IF(B26="","",IFERROR(B26/INDEX($B$2:$B$400,MATCH(DATE(YEAR(A26)-1,MONTH(A26),1),$A$2:$A$400,0))-1,""))</f>
        <v/>
      </c>
    </row>
    <row r="27">
      <c r="A27" s="88" t="n"/>
      <c r="B27" s="89" t="n"/>
      <c r="C27" s="86">
        <f>IF(OR(B27="",B26=""),"",B27/B26-1)</f>
        <v/>
      </c>
      <c r="D27" s="86">
        <f>IF(B27="","",IFERROR(B27/INDEX($B$2:$B$400,MATCH(DATE(YEAR(A27)-1,12,1),$A$2:$A$400,0))-1,""))</f>
        <v/>
      </c>
      <c r="E27" s="86">
        <f>IF(B27="","",IFERROR(B27/INDEX($B$2:$B$400,MATCH(DATE(YEAR(A27)-1,MONTH(A27),1),$A$2:$A$400,0))-1,""))</f>
        <v/>
      </c>
    </row>
    <row r="28">
      <c r="A28" s="88" t="n"/>
      <c r="B28" s="89" t="n"/>
      <c r="C28" s="86">
        <f>IF(OR(B28="",B27=""),"",B28/B27-1)</f>
        <v/>
      </c>
      <c r="D28" s="86">
        <f>IF(B28="","",IFERROR(B28/INDEX($B$2:$B$400,MATCH(DATE(YEAR(A28)-1,12,1),$A$2:$A$400,0))-1,""))</f>
        <v/>
      </c>
      <c r="E28" s="86">
        <f>IF(B28="","",IFERROR(B28/INDEX($B$2:$B$400,MATCH(DATE(YEAR(A28)-1,MONTH(A28),1),$A$2:$A$400,0))-1,""))</f>
        <v/>
      </c>
    </row>
    <row r="29">
      <c r="A29" s="88" t="n"/>
      <c r="B29" s="89" t="n"/>
      <c r="C29" s="86">
        <f>IF(OR(B29="",B28=""),"",B29/B28-1)</f>
        <v/>
      </c>
      <c r="D29" s="86">
        <f>IF(B29="","",IFERROR(B29/INDEX($B$2:$B$400,MATCH(DATE(YEAR(A29)-1,12,1),$A$2:$A$400,0))-1,""))</f>
        <v/>
      </c>
      <c r="E29" s="86">
        <f>IF(B29="","",IFERROR(B29/INDEX($B$2:$B$400,MATCH(DATE(YEAR(A29)-1,MONTH(A29),1),$A$2:$A$400,0))-1,""))</f>
        <v/>
      </c>
    </row>
    <row r="30">
      <c r="A30" s="88" t="n"/>
      <c r="B30" s="89" t="n"/>
      <c r="C30" s="86">
        <f>IF(OR(B30="",B29=""),"",B30/B29-1)</f>
        <v/>
      </c>
      <c r="D30" s="86">
        <f>IF(B30="","",IFERROR(B30/INDEX($B$2:$B$400,MATCH(DATE(YEAR(A30)-1,12,1),$A$2:$A$400,0))-1,""))</f>
        <v/>
      </c>
      <c r="E30" s="86">
        <f>IF(B30="","",IFERROR(B30/INDEX($B$2:$B$400,MATCH(DATE(YEAR(A30)-1,MONTH(A30),1),$A$2:$A$400,0))-1,""))</f>
        <v/>
      </c>
    </row>
    <row r="31">
      <c r="A31" s="88" t="n"/>
      <c r="B31" s="89" t="n"/>
      <c r="C31" s="86">
        <f>IF(OR(B31="",B30=""),"",B31/B30-1)</f>
        <v/>
      </c>
      <c r="D31" s="86">
        <f>IF(B31="","",IFERROR(B31/INDEX($B$2:$B$400,MATCH(DATE(YEAR(A31)-1,12,1),$A$2:$A$400,0))-1,""))</f>
        <v/>
      </c>
      <c r="E31" s="86">
        <f>IF(B31="","",IFERROR(B31/INDEX($B$2:$B$400,MATCH(DATE(YEAR(A31)-1,MONTH(A31),1),$A$2:$A$400,0))-1,""))</f>
        <v/>
      </c>
    </row>
    <row r="32">
      <c r="A32" s="88" t="n"/>
      <c r="B32" s="89" t="n"/>
      <c r="C32" s="86">
        <f>IF(OR(B32="",B31=""),"",B32/B31-1)</f>
        <v/>
      </c>
      <c r="D32" s="86">
        <f>IF(B32="","",IFERROR(B32/INDEX($B$2:$B$400,MATCH(DATE(YEAR(A32)-1,12,1),$A$2:$A$400,0))-1,""))</f>
        <v/>
      </c>
      <c r="E32" s="86">
        <f>IF(B32="","",IFERROR(B32/INDEX($B$2:$B$400,MATCH(DATE(YEAR(A32)-1,MONTH(A32),1),$A$2:$A$400,0))-1,""))</f>
        <v/>
      </c>
    </row>
    <row r="33">
      <c r="A33" s="88" t="n"/>
      <c r="B33" s="89" t="n"/>
      <c r="C33" s="86">
        <f>IF(OR(B33="",B32=""),"",B33/B32-1)</f>
        <v/>
      </c>
      <c r="D33" s="86">
        <f>IF(B33="","",IFERROR(B33/INDEX($B$2:$B$400,MATCH(DATE(YEAR(A33)-1,12,1),$A$2:$A$400,0))-1,""))</f>
        <v/>
      </c>
      <c r="E33" s="86">
        <f>IF(B33="","",IFERROR(B33/INDEX($B$2:$B$400,MATCH(DATE(YEAR(A33)-1,MONTH(A33),1),$A$2:$A$400,0))-1,""))</f>
        <v/>
      </c>
    </row>
    <row r="34">
      <c r="A34" s="88" t="n"/>
      <c r="B34" s="89" t="n"/>
      <c r="C34" s="86">
        <f>IF(OR(B34="",B33=""),"",B34/B33-1)</f>
        <v/>
      </c>
      <c r="D34" s="86">
        <f>IF(B34="","",IFERROR(B34/INDEX($B$2:$B$400,MATCH(DATE(YEAR(A34)-1,12,1),$A$2:$A$400,0))-1,""))</f>
        <v/>
      </c>
      <c r="E34" s="86">
        <f>IF(B34="","",IFERROR(B34/INDEX($B$2:$B$400,MATCH(DATE(YEAR(A34)-1,MONTH(A34),1),$A$2:$A$400,0))-1,""))</f>
        <v/>
      </c>
    </row>
    <row r="35">
      <c r="A35" s="88" t="n"/>
      <c r="B35" s="89" t="n"/>
      <c r="C35" s="86">
        <f>IF(OR(B35="",B34=""),"",B35/B34-1)</f>
        <v/>
      </c>
      <c r="D35" s="86">
        <f>IF(B35="","",IFERROR(B35/INDEX($B$2:$B$400,MATCH(DATE(YEAR(A35)-1,12,1),$A$2:$A$400,0))-1,""))</f>
        <v/>
      </c>
      <c r="E35" s="86">
        <f>IF(B35="","",IFERROR(B35/INDEX($B$2:$B$400,MATCH(DATE(YEAR(A35)-1,MONTH(A35),1),$A$2:$A$400,0))-1,""))</f>
        <v/>
      </c>
    </row>
    <row r="36">
      <c r="A36" s="88" t="n"/>
      <c r="B36" s="89" t="n"/>
      <c r="C36" s="86">
        <f>IF(OR(B36="",B35=""),"",B36/B35-1)</f>
        <v/>
      </c>
      <c r="D36" s="86">
        <f>IF(B36="","",IFERROR(B36/INDEX($B$2:$B$400,MATCH(DATE(YEAR(A36)-1,12,1),$A$2:$A$400,0))-1,""))</f>
        <v/>
      </c>
      <c r="E36" s="86">
        <f>IF(B36="","",IFERROR(B36/INDEX($B$2:$B$400,MATCH(DATE(YEAR(A36)-1,MONTH(A36),1),$A$2:$A$400,0))-1,""))</f>
        <v/>
      </c>
    </row>
    <row r="37">
      <c r="A37" s="88" t="n"/>
      <c r="B37" s="89" t="n"/>
      <c r="C37" s="86">
        <f>IF(OR(B37="",B36=""),"",B37/B36-1)</f>
        <v/>
      </c>
      <c r="D37" s="86">
        <f>IF(B37="","",IFERROR(B37/INDEX($B$2:$B$400,MATCH(DATE(YEAR(A37)-1,12,1),$A$2:$A$400,0))-1,""))</f>
        <v/>
      </c>
      <c r="E37" s="86">
        <f>IF(B37="","",IFERROR(B37/INDEX($B$2:$B$400,MATCH(DATE(YEAR(A37)-1,MONTH(A37),1),$A$2:$A$400,0))-1,""))</f>
        <v/>
      </c>
    </row>
    <row r="38">
      <c r="A38" s="88" t="n"/>
      <c r="B38" s="89" t="n"/>
      <c r="C38" s="86">
        <f>IF(OR(B38="",B37=""),"",B38/B37-1)</f>
        <v/>
      </c>
      <c r="D38" s="86">
        <f>IF(B38="","",IFERROR(B38/INDEX($B$2:$B$400,MATCH(DATE(YEAR(A38)-1,12,1),$A$2:$A$400,0))-1,""))</f>
        <v/>
      </c>
      <c r="E38" s="86">
        <f>IF(B38="","",IFERROR(B38/INDEX($B$2:$B$400,MATCH(DATE(YEAR(A38)-1,MONTH(A38),1),$A$2:$A$400,0))-1,""))</f>
        <v/>
      </c>
    </row>
    <row r="39">
      <c r="A39" s="88" t="n"/>
      <c r="B39" s="89" t="n"/>
      <c r="C39" s="86">
        <f>IF(OR(B39="",B38=""),"",B39/B38-1)</f>
        <v/>
      </c>
      <c r="D39" s="86">
        <f>IF(B39="","",IFERROR(B39/INDEX($B$2:$B$400,MATCH(DATE(YEAR(A39)-1,12,1),$A$2:$A$400,0))-1,""))</f>
        <v/>
      </c>
      <c r="E39" s="86">
        <f>IF(B39="","",IFERROR(B39/INDEX($B$2:$B$400,MATCH(DATE(YEAR(A39)-1,MONTH(A39),1),$A$2:$A$400,0))-1,""))</f>
        <v/>
      </c>
    </row>
    <row r="40">
      <c r="A40" s="88" t="n"/>
      <c r="B40" s="89" t="n"/>
      <c r="C40" s="86">
        <f>IF(OR(B40="",B39=""),"",B40/B39-1)</f>
        <v/>
      </c>
      <c r="D40" s="86">
        <f>IF(B40="","",IFERROR(B40/INDEX($B$2:$B$400,MATCH(DATE(YEAR(A40)-1,12,1),$A$2:$A$400,0))-1,""))</f>
        <v/>
      </c>
      <c r="E40" s="86">
        <f>IF(B40="","",IFERROR(B40/INDEX($B$2:$B$400,MATCH(DATE(YEAR(A40)-1,MONTH(A40),1),$A$2:$A$400,0))-1,""))</f>
        <v/>
      </c>
    </row>
    <row r="41">
      <c r="A41" s="88" t="n"/>
      <c r="B41" s="89" t="n"/>
      <c r="C41" s="86">
        <f>IF(OR(B41="",B40=""),"",B41/B40-1)</f>
        <v/>
      </c>
      <c r="D41" s="86">
        <f>IF(B41="","",IFERROR(B41/INDEX($B$2:$B$400,MATCH(DATE(YEAR(A41)-1,12,1),$A$2:$A$400,0))-1,""))</f>
        <v/>
      </c>
      <c r="E41" s="86">
        <f>IF(B41="","",IFERROR(B41/INDEX($B$2:$B$400,MATCH(DATE(YEAR(A41)-1,MONTH(A41),1),$A$2:$A$400,0))-1,""))</f>
        <v/>
      </c>
    </row>
    <row r="42">
      <c r="A42" s="88" t="n"/>
      <c r="B42" s="89" t="n"/>
      <c r="C42" s="86">
        <f>IF(OR(B42="",B41=""),"",B42/B41-1)</f>
        <v/>
      </c>
      <c r="D42" s="86">
        <f>IF(B42="","",IFERROR(B42/INDEX($B$2:$B$400,MATCH(DATE(YEAR(A42)-1,12,1),$A$2:$A$400,0))-1,""))</f>
        <v/>
      </c>
      <c r="E42" s="86">
        <f>IF(B42="","",IFERROR(B42/INDEX($B$2:$B$400,MATCH(DATE(YEAR(A42)-1,MONTH(A42),1),$A$2:$A$400,0))-1,""))</f>
        <v/>
      </c>
    </row>
    <row r="43">
      <c r="A43" s="88" t="n"/>
      <c r="B43" s="89" t="n"/>
      <c r="C43" s="86">
        <f>IF(OR(B43="",B42=""),"",B43/B42-1)</f>
        <v/>
      </c>
      <c r="D43" s="86">
        <f>IF(B43="","",IFERROR(B43/INDEX($B$2:$B$400,MATCH(DATE(YEAR(A43)-1,12,1),$A$2:$A$400,0))-1,""))</f>
        <v/>
      </c>
      <c r="E43" s="86">
        <f>IF(B43="","",IFERROR(B43/INDEX($B$2:$B$400,MATCH(DATE(YEAR(A43)-1,MONTH(A43),1),$A$2:$A$400,0))-1,""))</f>
        <v/>
      </c>
    </row>
    <row r="44">
      <c r="A44" s="88" t="n"/>
      <c r="B44" s="89" t="n"/>
      <c r="C44" s="86">
        <f>IF(OR(B44="",B43=""),"",B44/B43-1)</f>
        <v/>
      </c>
      <c r="D44" s="86">
        <f>IF(B44="","",IFERROR(B44/INDEX($B$2:$B$400,MATCH(DATE(YEAR(A44)-1,12,1),$A$2:$A$400,0))-1,""))</f>
        <v/>
      </c>
      <c r="E44" s="86">
        <f>IF(B44="","",IFERROR(B44/INDEX($B$2:$B$400,MATCH(DATE(YEAR(A44)-1,MONTH(A44),1),$A$2:$A$400,0))-1,""))</f>
        <v/>
      </c>
    </row>
    <row r="45">
      <c r="A45" s="88" t="n"/>
      <c r="B45" s="89" t="n"/>
      <c r="C45" s="86">
        <f>IF(OR(B45="",B44=""),"",B45/B44-1)</f>
        <v/>
      </c>
      <c r="D45" s="86">
        <f>IF(B45="","",IFERROR(B45/INDEX($B$2:$B$400,MATCH(DATE(YEAR(A45)-1,12,1),$A$2:$A$400,0))-1,""))</f>
        <v/>
      </c>
      <c r="E45" s="86">
        <f>IF(B45="","",IFERROR(B45/INDEX($B$2:$B$400,MATCH(DATE(YEAR(A45)-1,MONTH(A45),1),$A$2:$A$400,0))-1,""))</f>
        <v/>
      </c>
    </row>
    <row r="46">
      <c r="A46" s="88" t="n"/>
      <c r="B46" s="89" t="n"/>
      <c r="C46" s="86">
        <f>IF(OR(B46="",B45=""),"",B46/B45-1)</f>
        <v/>
      </c>
      <c r="D46" s="86">
        <f>IF(B46="","",IFERROR(B46/INDEX($B$2:$B$400,MATCH(DATE(YEAR(A46)-1,12,1),$A$2:$A$400,0))-1,""))</f>
        <v/>
      </c>
      <c r="E46" s="86">
        <f>IF(B46="","",IFERROR(B46/INDEX($B$2:$B$400,MATCH(DATE(YEAR(A46)-1,MONTH(A46),1),$A$2:$A$400,0))-1,""))</f>
        <v/>
      </c>
    </row>
    <row r="47">
      <c r="A47" s="88" t="n"/>
      <c r="B47" s="89" t="n"/>
      <c r="C47" s="86">
        <f>IF(OR(B47="",B46=""),"",B47/B46-1)</f>
        <v/>
      </c>
      <c r="D47" s="86">
        <f>IF(B47="","",IFERROR(B47/INDEX($B$2:$B$400,MATCH(DATE(YEAR(A47)-1,12,1),$A$2:$A$400,0))-1,""))</f>
        <v/>
      </c>
      <c r="E47" s="86">
        <f>IF(B47="","",IFERROR(B47/INDEX($B$2:$B$400,MATCH(DATE(YEAR(A47)-1,MONTH(A47),1),$A$2:$A$400,0))-1,""))</f>
        <v/>
      </c>
    </row>
    <row r="48">
      <c r="A48" s="88" t="n"/>
      <c r="B48" s="89" t="n"/>
      <c r="C48" s="86">
        <f>IF(OR(B48="",B47=""),"",B48/B47-1)</f>
        <v/>
      </c>
      <c r="D48" s="86">
        <f>IF(B48="","",IFERROR(B48/INDEX($B$2:$B$400,MATCH(DATE(YEAR(A48)-1,12,1),$A$2:$A$400,0))-1,""))</f>
        <v/>
      </c>
      <c r="E48" s="86">
        <f>IF(B48="","",IFERROR(B48/INDEX($B$2:$B$400,MATCH(DATE(YEAR(A48)-1,MONTH(A48),1),$A$2:$A$400,0))-1,""))</f>
        <v/>
      </c>
    </row>
    <row r="49">
      <c r="A49" s="88" t="n"/>
      <c r="B49" s="89" t="n"/>
      <c r="C49" s="86">
        <f>IF(OR(B49="",B48=""),"",B49/B48-1)</f>
        <v/>
      </c>
      <c r="D49" s="86">
        <f>IF(B49="","",IFERROR(B49/INDEX($B$2:$B$400,MATCH(DATE(YEAR(A49)-1,12,1),$A$2:$A$400,0))-1,""))</f>
        <v/>
      </c>
      <c r="E49" s="86">
        <f>IF(B49="","",IFERROR(B49/INDEX($B$2:$B$400,MATCH(DATE(YEAR(A49)-1,MONTH(A49),1),$A$2:$A$400,0))-1,""))</f>
        <v/>
      </c>
    </row>
    <row r="50">
      <c r="A50" s="88" t="n"/>
      <c r="B50" s="89" t="n"/>
      <c r="C50" s="86">
        <f>IF(OR(B50="",B49=""),"",B50/B49-1)</f>
        <v/>
      </c>
      <c r="D50" s="86">
        <f>IF(B50="","",IFERROR(B50/INDEX($B$2:$B$400,MATCH(DATE(YEAR(A50)-1,12,1),$A$2:$A$400,0))-1,""))</f>
        <v/>
      </c>
      <c r="E50" s="86">
        <f>IF(B50="","",IFERROR(B50/INDEX($B$2:$B$400,MATCH(DATE(YEAR(A50)-1,MONTH(A50),1),$A$2:$A$400,0))-1,""))</f>
        <v/>
      </c>
    </row>
    <row r="51">
      <c r="A51" s="88" t="n"/>
      <c r="B51" s="89" t="n"/>
      <c r="C51" s="86">
        <f>IF(OR(B51="",B50=""),"",B51/B50-1)</f>
        <v/>
      </c>
      <c r="D51" s="86">
        <f>IF(B51="","",IFERROR(B51/INDEX($B$2:$B$400,MATCH(DATE(YEAR(A51)-1,12,1),$A$2:$A$400,0))-1,""))</f>
        <v/>
      </c>
      <c r="E51" s="86">
        <f>IF(B51="","",IFERROR(B51/INDEX($B$2:$B$400,MATCH(DATE(YEAR(A51)-1,MONTH(A51),1),$A$2:$A$400,0))-1,""))</f>
        <v/>
      </c>
    </row>
    <row r="52">
      <c r="A52" s="88" t="n"/>
      <c r="B52" s="89" t="n"/>
      <c r="C52" s="86">
        <f>IF(OR(B52="",B51=""),"",B52/B51-1)</f>
        <v/>
      </c>
      <c r="D52" s="86">
        <f>IF(B52="","",IFERROR(B52/INDEX($B$2:$B$400,MATCH(DATE(YEAR(A52)-1,12,1),$A$2:$A$400,0))-1,""))</f>
        <v/>
      </c>
      <c r="E52" s="86">
        <f>IF(B52="","",IFERROR(B52/INDEX($B$2:$B$400,MATCH(DATE(YEAR(A52)-1,MONTH(A52),1),$A$2:$A$400,0))-1,""))</f>
        <v/>
      </c>
    </row>
    <row r="53">
      <c r="A53" s="88" t="n"/>
      <c r="B53" s="89" t="n"/>
      <c r="C53" s="86">
        <f>IF(OR(B53="",B52=""),"",B53/B52-1)</f>
        <v/>
      </c>
      <c r="D53" s="86">
        <f>IF(B53="","",IFERROR(B53/INDEX($B$2:$B$400,MATCH(DATE(YEAR(A53)-1,12,1),$A$2:$A$400,0))-1,""))</f>
        <v/>
      </c>
      <c r="E53" s="86">
        <f>IF(B53="","",IFERROR(B53/INDEX($B$2:$B$400,MATCH(DATE(YEAR(A53)-1,MONTH(A53),1),$A$2:$A$400,0))-1,""))</f>
        <v/>
      </c>
    </row>
    <row r="54">
      <c r="A54" s="88" t="n"/>
      <c r="B54" s="89" t="n"/>
      <c r="C54" s="86">
        <f>IF(OR(B54="",B53=""),"",B54/B53-1)</f>
        <v/>
      </c>
      <c r="D54" s="86">
        <f>IF(B54="","",IFERROR(B54/INDEX($B$2:$B$400,MATCH(DATE(YEAR(A54)-1,12,1),$A$2:$A$400,0))-1,""))</f>
        <v/>
      </c>
      <c r="E54" s="86">
        <f>IF(B54="","",IFERROR(B54/INDEX($B$2:$B$400,MATCH(DATE(YEAR(A54)-1,MONTH(A54),1),$A$2:$A$400,0))-1,""))</f>
        <v/>
      </c>
    </row>
    <row r="55">
      <c r="A55" s="88" t="n"/>
      <c r="B55" s="89" t="n"/>
      <c r="C55" s="86">
        <f>IF(OR(B55="",B54=""),"",B55/B54-1)</f>
        <v/>
      </c>
      <c r="D55" s="86">
        <f>IF(B55="","",IFERROR(B55/INDEX($B$2:$B$400,MATCH(DATE(YEAR(A55)-1,12,1),$A$2:$A$400,0))-1,""))</f>
        <v/>
      </c>
      <c r="E55" s="86">
        <f>IF(B55="","",IFERROR(B55/INDEX($B$2:$B$400,MATCH(DATE(YEAR(A55)-1,MONTH(A55),1),$A$2:$A$400,0))-1,""))</f>
        <v/>
      </c>
    </row>
    <row r="56">
      <c r="A56" s="88" t="n"/>
      <c r="B56" s="89" t="n"/>
      <c r="C56" s="86">
        <f>IF(OR(B56="",B55=""),"",B56/B55-1)</f>
        <v/>
      </c>
      <c r="D56" s="86">
        <f>IF(B56="","",IFERROR(B56/INDEX($B$2:$B$400,MATCH(DATE(YEAR(A56)-1,12,1),$A$2:$A$400,0))-1,""))</f>
        <v/>
      </c>
      <c r="E56" s="86">
        <f>IF(B56="","",IFERROR(B56/INDEX($B$2:$B$400,MATCH(DATE(YEAR(A56)-1,MONTH(A56),1),$A$2:$A$400,0))-1,""))</f>
        <v/>
      </c>
    </row>
    <row r="57">
      <c r="A57" s="88" t="n"/>
      <c r="B57" s="89" t="n"/>
      <c r="C57" s="86">
        <f>IF(OR(B57="",B56=""),"",B57/B56-1)</f>
        <v/>
      </c>
      <c r="D57" s="86">
        <f>IF(B57="","",IFERROR(B57/INDEX($B$2:$B$400,MATCH(DATE(YEAR(A57)-1,12,1),$A$2:$A$400,0))-1,""))</f>
        <v/>
      </c>
      <c r="E57" s="86">
        <f>IF(B57="","",IFERROR(B57/INDEX($B$2:$B$400,MATCH(DATE(YEAR(A57)-1,MONTH(A57),1),$A$2:$A$400,0))-1,""))</f>
        <v/>
      </c>
    </row>
    <row r="58">
      <c r="A58" s="88" t="n"/>
      <c r="B58" s="89" t="n"/>
      <c r="C58" s="86">
        <f>IF(OR(B58="",B57=""),"",B58/B57-1)</f>
        <v/>
      </c>
      <c r="D58" s="86">
        <f>IF(B58="","",IFERROR(B58/INDEX($B$2:$B$400,MATCH(DATE(YEAR(A58)-1,12,1),$A$2:$A$400,0))-1,""))</f>
        <v/>
      </c>
      <c r="E58" s="86">
        <f>IF(B58="","",IFERROR(B58/INDEX($B$2:$B$400,MATCH(DATE(YEAR(A58)-1,MONTH(A58),1),$A$2:$A$400,0))-1,""))</f>
        <v/>
      </c>
    </row>
    <row r="59">
      <c r="A59" s="88" t="n"/>
      <c r="B59" s="89" t="n"/>
      <c r="C59" s="86">
        <f>IF(OR(B59="",B58=""),"",B59/B58-1)</f>
        <v/>
      </c>
      <c r="D59" s="86">
        <f>IF(B59="","",IFERROR(B59/INDEX($B$2:$B$400,MATCH(DATE(YEAR(A59)-1,12,1),$A$2:$A$400,0))-1,""))</f>
        <v/>
      </c>
      <c r="E59" s="86">
        <f>IF(B59="","",IFERROR(B59/INDEX($B$2:$B$400,MATCH(DATE(YEAR(A59)-1,MONTH(A59),1),$A$2:$A$400,0))-1,""))</f>
        <v/>
      </c>
    </row>
    <row r="60">
      <c r="A60" s="88" t="n"/>
      <c r="B60" s="89" t="n"/>
      <c r="C60" s="86">
        <f>IF(OR(B60="",B59=""),"",B60/B59-1)</f>
        <v/>
      </c>
      <c r="D60" s="86">
        <f>IF(B60="","",IFERROR(B60/INDEX($B$2:$B$400,MATCH(DATE(YEAR(A60)-1,12,1),$A$2:$A$400,0))-1,""))</f>
        <v/>
      </c>
      <c r="E60" s="86">
        <f>IF(B60="","",IFERROR(B60/INDEX($B$2:$B$400,MATCH(DATE(YEAR(A60)-1,MONTH(A60),1),$A$2:$A$400,0))-1,""))</f>
        <v/>
      </c>
    </row>
    <row r="61">
      <c r="A61" s="88" t="n"/>
      <c r="B61" s="89" t="n"/>
      <c r="C61" s="86">
        <f>IF(OR(B61="",B60=""),"",B61/B60-1)</f>
        <v/>
      </c>
      <c r="D61" s="86">
        <f>IF(B61="","",IFERROR(B61/INDEX($B$2:$B$400,MATCH(DATE(YEAR(A61)-1,12,1),$A$2:$A$400,0))-1,""))</f>
        <v/>
      </c>
      <c r="E61" s="86">
        <f>IF(B61="","",IFERROR(B61/INDEX($B$2:$B$400,MATCH(DATE(YEAR(A61)-1,MONTH(A61),1),$A$2:$A$400,0))-1,""))</f>
        <v/>
      </c>
    </row>
    <row r="62">
      <c r="A62" s="88" t="n"/>
      <c r="B62" s="89" t="n"/>
      <c r="C62" s="86">
        <f>IF(OR(B62="",B61=""),"",B62/B61-1)</f>
        <v/>
      </c>
      <c r="D62" s="86">
        <f>IF(B62="","",IFERROR(B62/INDEX($B$2:$B$400,MATCH(DATE(YEAR(A62)-1,12,1),$A$2:$A$400,0))-1,""))</f>
        <v/>
      </c>
      <c r="E62" s="86">
        <f>IF(B62="","",IFERROR(B62/INDEX($B$2:$B$400,MATCH(DATE(YEAR(A62)-1,MONTH(A62),1),$A$2:$A$400,0))-1,""))</f>
        <v/>
      </c>
    </row>
    <row r="63">
      <c r="A63" s="88" t="n"/>
      <c r="B63" s="89" t="n"/>
      <c r="C63" s="86">
        <f>IF(OR(B63="",B62=""),"",B63/B62-1)</f>
        <v/>
      </c>
      <c r="D63" s="86">
        <f>IF(B63="","",IFERROR(B63/INDEX($B$2:$B$400,MATCH(DATE(YEAR(A63)-1,12,1),$A$2:$A$400,0))-1,""))</f>
        <v/>
      </c>
      <c r="E63" s="86">
        <f>IF(B63="","",IFERROR(B63/INDEX($B$2:$B$400,MATCH(DATE(YEAR(A63)-1,MONTH(A63),1),$A$2:$A$400,0))-1,""))</f>
        <v/>
      </c>
    </row>
    <row r="64">
      <c r="A64" s="88" t="n"/>
      <c r="B64" s="89" t="n"/>
      <c r="C64" s="86">
        <f>IF(OR(B64="",B63=""),"",B64/B63-1)</f>
        <v/>
      </c>
      <c r="D64" s="86">
        <f>IF(B64="","",IFERROR(B64/INDEX($B$2:$B$400,MATCH(DATE(YEAR(A64)-1,12,1),$A$2:$A$400,0))-1,""))</f>
        <v/>
      </c>
      <c r="E64" s="86">
        <f>IF(B64="","",IFERROR(B64/INDEX($B$2:$B$400,MATCH(DATE(YEAR(A64)-1,MONTH(A64),1),$A$2:$A$400,0))-1,""))</f>
        <v/>
      </c>
    </row>
    <row r="65">
      <c r="A65" s="88" t="n"/>
      <c r="B65" s="89" t="n"/>
      <c r="C65" s="86">
        <f>IF(OR(B65="",B64=""),"",B65/B64-1)</f>
        <v/>
      </c>
      <c r="D65" s="86">
        <f>IF(B65="","",IFERROR(B65/INDEX($B$2:$B$400,MATCH(DATE(YEAR(A65)-1,12,1),$A$2:$A$400,0))-1,""))</f>
        <v/>
      </c>
      <c r="E65" s="86">
        <f>IF(B65="","",IFERROR(B65/INDEX($B$2:$B$400,MATCH(DATE(YEAR(A65)-1,MONTH(A65),1),$A$2:$A$400,0))-1,""))</f>
        <v/>
      </c>
    </row>
    <row r="66">
      <c r="A66" s="88" t="n"/>
      <c r="B66" s="89" t="n"/>
      <c r="C66" s="86">
        <f>IF(OR(B66="",B65=""),"",B66/B65-1)</f>
        <v/>
      </c>
      <c r="D66" s="86">
        <f>IF(B66="","",IFERROR(B66/INDEX($B$2:$B$400,MATCH(DATE(YEAR(A66)-1,12,1),$A$2:$A$400,0))-1,""))</f>
        <v/>
      </c>
      <c r="E66" s="86">
        <f>IF(B66="","",IFERROR(B66/INDEX($B$2:$B$400,MATCH(DATE(YEAR(A66)-1,MONTH(A66),1),$A$2:$A$400,0))-1,""))</f>
        <v/>
      </c>
    </row>
    <row r="67">
      <c r="A67" s="88" t="n"/>
      <c r="B67" s="89" t="n"/>
      <c r="C67" s="86">
        <f>IF(OR(B67="",B66=""),"",B67/B66-1)</f>
        <v/>
      </c>
      <c r="D67" s="86">
        <f>IF(B67="","",IFERROR(B67/INDEX($B$2:$B$400,MATCH(DATE(YEAR(A67)-1,12,1),$A$2:$A$400,0))-1,""))</f>
        <v/>
      </c>
      <c r="E67" s="86">
        <f>IF(B67="","",IFERROR(B67/INDEX($B$2:$B$400,MATCH(DATE(YEAR(A67)-1,MONTH(A67),1),$A$2:$A$400,0))-1,""))</f>
        <v/>
      </c>
    </row>
    <row r="68">
      <c r="A68" s="88" t="n"/>
      <c r="B68" s="89" t="n"/>
      <c r="C68" s="86">
        <f>IF(OR(B68="",B67=""),"",B68/B67-1)</f>
        <v/>
      </c>
      <c r="D68" s="86">
        <f>IF(B68="","",IFERROR(B68/INDEX($B$2:$B$400,MATCH(DATE(YEAR(A68)-1,12,1),$A$2:$A$400,0))-1,""))</f>
        <v/>
      </c>
      <c r="E68" s="86">
        <f>IF(B68="","",IFERROR(B68/INDEX($B$2:$B$400,MATCH(DATE(YEAR(A68)-1,MONTH(A68),1),$A$2:$A$400,0))-1,""))</f>
        <v/>
      </c>
    </row>
    <row r="69">
      <c r="A69" s="88" t="n"/>
      <c r="B69" s="89" t="n"/>
      <c r="C69" s="86">
        <f>IF(OR(B69="",B68=""),"",B69/B68-1)</f>
        <v/>
      </c>
      <c r="D69" s="86">
        <f>IF(B69="","",IFERROR(B69/INDEX($B$2:$B$400,MATCH(DATE(YEAR(A69)-1,12,1),$A$2:$A$400,0))-1,""))</f>
        <v/>
      </c>
      <c r="E69" s="86">
        <f>IF(B69="","",IFERROR(B69/INDEX($B$2:$B$400,MATCH(DATE(YEAR(A69)-1,MONTH(A69),1),$A$2:$A$400,0))-1,""))</f>
        <v/>
      </c>
    </row>
    <row r="70">
      <c r="A70" s="88" t="n"/>
      <c r="B70" s="89" t="n"/>
      <c r="C70" s="86">
        <f>IF(OR(B70="",B69=""),"",B70/B69-1)</f>
        <v/>
      </c>
      <c r="D70" s="86">
        <f>IF(B70="","",IFERROR(B70/INDEX($B$2:$B$400,MATCH(DATE(YEAR(A70)-1,12,1),$A$2:$A$400,0))-1,""))</f>
        <v/>
      </c>
      <c r="E70" s="86">
        <f>IF(B70="","",IFERROR(B70/INDEX($B$2:$B$400,MATCH(DATE(YEAR(A70)-1,MONTH(A70),1),$A$2:$A$400,0))-1,""))</f>
        <v/>
      </c>
    </row>
    <row r="71">
      <c r="A71" s="88" t="n"/>
      <c r="B71" s="89" t="n"/>
      <c r="C71" s="86">
        <f>IF(OR(B71="",B70=""),"",B71/B70-1)</f>
        <v/>
      </c>
      <c r="D71" s="86">
        <f>IF(B71="","",IFERROR(B71/INDEX($B$2:$B$400,MATCH(DATE(YEAR(A71)-1,12,1),$A$2:$A$400,0))-1,""))</f>
        <v/>
      </c>
      <c r="E71" s="86">
        <f>IF(B71="","",IFERROR(B71/INDEX($B$2:$B$400,MATCH(DATE(YEAR(A71)-1,MONTH(A71),1),$A$2:$A$400,0))-1,""))</f>
        <v/>
      </c>
    </row>
    <row r="72">
      <c r="A72" s="88" t="n"/>
      <c r="B72" s="89" t="n"/>
      <c r="C72" s="86">
        <f>IF(OR(B72="",B71=""),"",B72/B71-1)</f>
        <v/>
      </c>
      <c r="D72" s="86">
        <f>IF(B72="","",IFERROR(B72/INDEX($B$2:$B$400,MATCH(DATE(YEAR(A72)-1,12,1),$A$2:$A$400,0))-1,""))</f>
        <v/>
      </c>
      <c r="E72" s="86">
        <f>IF(B72="","",IFERROR(B72/INDEX($B$2:$B$400,MATCH(DATE(YEAR(A72)-1,MONTH(A72),1),$A$2:$A$400,0))-1,""))</f>
        <v/>
      </c>
    </row>
    <row r="73">
      <c r="A73" s="88" t="n"/>
      <c r="B73" s="89" t="n"/>
      <c r="C73" s="86">
        <f>IF(OR(B73="",B72=""),"",B73/B72-1)</f>
        <v/>
      </c>
      <c r="D73" s="86">
        <f>IF(B73="","",IFERROR(B73/INDEX($B$2:$B$400,MATCH(DATE(YEAR(A73)-1,12,1),$A$2:$A$400,0))-1,""))</f>
        <v/>
      </c>
      <c r="E73" s="86">
        <f>IF(B73="","",IFERROR(B73/INDEX($B$2:$B$400,MATCH(DATE(YEAR(A73)-1,MONTH(A73),1),$A$2:$A$400,0))-1,""))</f>
        <v/>
      </c>
    </row>
    <row r="74">
      <c r="A74" s="88" t="n"/>
      <c r="B74" s="89" t="n"/>
      <c r="C74" s="86">
        <f>IF(OR(B74="",B73=""),"",B74/B73-1)</f>
        <v/>
      </c>
      <c r="D74" s="86">
        <f>IF(B74="","",IFERROR(B74/INDEX($B$2:$B$400,MATCH(DATE(YEAR(A74)-1,12,1),$A$2:$A$400,0))-1,""))</f>
        <v/>
      </c>
      <c r="E74" s="86">
        <f>IF(B74="","",IFERROR(B74/INDEX($B$2:$B$400,MATCH(DATE(YEAR(A74)-1,MONTH(A74),1),$A$2:$A$400,0))-1,""))</f>
        <v/>
      </c>
    </row>
    <row r="75">
      <c r="A75" s="88" t="n"/>
      <c r="B75" s="89" t="n"/>
      <c r="C75" s="86">
        <f>IF(OR(B75="",B74=""),"",B75/B74-1)</f>
        <v/>
      </c>
      <c r="D75" s="86">
        <f>IF(B75="","",IFERROR(B75/INDEX($B$2:$B$400,MATCH(DATE(YEAR(A75)-1,12,1),$A$2:$A$400,0))-1,""))</f>
        <v/>
      </c>
      <c r="E75" s="86">
        <f>IF(B75="","",IFERROR(B75/INDEX($B$2:$B$400,MATCH(DATE(YEAR(A75)-1,MONTH(A75),1),$A$2:$A$400,0))-1,""))</f>
        <v/>
      </c>
    </row>
    <row r="76">
      <c r="A76" s="88" t="n"/>
      <c r="B76" s="89" t="n"/>
      <c r="C76" s="86">
        <f>IF(OR(B76="",B75=""),"",B76/B75-1)</f>
        <v/>
      </c>
      <c r="D76" s="86">
        <f>IF(B76="","",IFERROR(B76/INDEX($B$2:$B$400,MATCH(DATE(YEAR(A76)-1,12,1),$A$2:$A$400,0))-1,""))</f>
        <v/>
      </c>
      <c r="E76" s="86">
        <f>IF(B76="","",IFERROR(B76/INDEX($B$2:$B$400,MATCH(DATE(YEAR(A76)-1,MONTH(A76),1),$A$2:$A$400,0))-1,""))</f>
        <v/>
      </c>
    </row>
    <row r="77">
      <c r="A77" s="88" t="n"/>
      <c r="B77" s="89" t="n"/>
      <c r="C77" s="86">
        <f>IF(OR(B77="",B76=""),"",B77/B76-1)</f>
        <v/>
      </c>
      <c r="D77" s="86">
        <f>IF(B77="","",IFERROR(B77/INDEX($B$2:$B$400,MATCH(DATE(YEAR(A77)-1,12,1),$A$2:$A$400,0))-1,""))</f>
        <v/>
      </c>
      <c r="E77" s="86">
        <f>IF(B77="","",IFERROR(B77/INDEX($B$2:$B$400,MATCH(DATE(YEAR(A77)-1,MONTH(A77),1),$A$2:$A$400,0))-1,""))</f>
        <v/>
      </c>
    </row>
    <row r="78">
      <c r="A78" s="88" t="n"/>
      <c r="B78" s="89" t="n"/>
      <c r="C78" s="86">
        <f>IF(OR(B78="",B77=""),"",B78/B77-1)</f>
        <v/>
      </c>
      <c r="D78" s="86">
        <f>IF(B78="","",IFERROR(B78/INDEX($B$2:$B$400,MATCH(DATE(YEAR(A78)-1,12,1),$A$2:$A$400,0))-1,""))</f>
        <v/>
      </c>
      <c r="E78" s="86">
        <f>IF(B78="","",IFERROR(B78/INDEX($B$2:$B$400,MATCH(DATE(YEAR(A78)-1,MONTH(A78),1),$A$2:$A$400,0))-1,""))</f>
        <v/>
      </c>
    </row>
    <row r="79">
      <c r="A79" s="88" t="n"/>
      <c r="B79" s="89" t="n"/>
      <c r="C79" s="86">
        <f>IF(OR(B79="",B78=""),"",B79/B78-1)</f>
        <v/>
      </c>
      <c r="D79" s="86">
        <f>IF(B79="","",IFERROR(B79/INDEX($B$2:$B$400,MATCH(DATE(YEAR(A79)-1,12,1),$A$2:$A$400,0))-1,""))</f>
        <v/>
      </c>
      <c r="E79" s="86">
        <f>IF(B79="","",IFERROR(B79/INDEX($B$2:$B$400,MATCH(DATE(YEAR(A79)-1,MONTH(A79),1),$A$2:$A$400,0))-1,""))</f>
        <v/>
      </c>
    </row>
    <row r="80">
      <c r="A80" s="88" t="n"/>
      <c r="B80" s="89" t="n"/>
      <c r="C80" s="86">
        <f>IF(OR(B80="",B79=""),"",B80/B79-1)</f>
        <v/>
      </c>
      <c r="D80" s="86">
        <f>IF(B80="","",IFERROR(B80/INDEX($B$2:$B$400,MATCH(DATE(YEAR(A80)-1,12,1),$A$2:$A$400,0))-1,""))</f>
        <v/>
      </c>
      <c r="E80" s="86">
        <f>IF(B80="","",IFERROR(B80/INDEX($B$2:$B$400,MATCH(DATE(YEAR(A80)-1,MONTH(A80),1),$A$2:$A$400,0))-1,""))</f>
        <v/>
      </c>
    </row>
    <row r="81">
      <c r="A81" s="88" t="n"/>
      <c r="B81" s="89" t="n"/>
      <c r="C81" s="86">
        <f>IF(OR(B81="",B80=""),"",B81/B80-1)</f>
        <v/>
      </c>
      <c r="D81" s="86">
        <f>IF(B81="","",IFERROR(B81/INDEX($B$2:$B$400,MATCH(DATE(YEAR(A81)-1,12,1),$A$2:$A$400,0))-1,""))</f>
        <v/>
      </c>
      <c r="E81" s="86">
        <f>IF(B81="","",IFERROR(B81/INDEX($B$2:$B$400,MATCH(DATE(YEAR(A81)-1,MONTH(A81),1),$A$2:$A$400,0))-1,""))</f>
        <v/>
      </c>
    </row>
    <row r="82">
      <c r="A82" s="88" t="n"/>
      <c r="B82" s="89" t="n"/>
      <c r="C82" s="86">
        <f>IF(OR(B82="",B81=""),"",B82/B81-1)</f>
        <v/>
      </c>
      <c r="D82" s="86">
        <f>IF(B82="","",IFERROR(B82/INDEX($B$2:$B$400,MATCH(DATE(YEAR(A82)-1,12,1),$A$2:$A$400,0))-1,""))</f>
        <v/>
      </c>
      <c r="E82" s="86">
        <f>IF(B82="","",IFERROR(B82/INDEX($B$2:$B$400,MATCH(DATE(YEAR(A82)-1,MONTH(A82),1),$A$2:$A$400,0))-1,""))</f>
        <v/>
      </c>
    </row>
    <row r="83">
      <c r="A83" s="88" t="n"/>
      <c r="B83" s="89" t="n"/>
      <c r="C83" s="86">
        <f>IF(OR(B83="",B82=""),"",B83/B82-1)</f>
        <v/>
      </c>
      <c r="D83" s="86">
        <f>IF(B83="","",IFERROR(B83/INDEX($B$2:$B$400,MATCH(DATE(YEAR(A83)-1,12,1),$A$2:$A$400,0))-1,""))</f>
        <v/>
      </c>
      <c r="E83" s="86">
        <f>IF(B83="","",IFERROR(B83/INDEX($B$2:$B$400,MATCH(DATE(YEAR(A83)-1,MONTH(A83),1),$A$2:$A$400,0))-1,""))</f>
        <v/>
      </c>
    </row>
    <row r="84">
      <c r="A84" s="88" t="n"/>
      <c r="B84" s="89" t="n"/>
      <c r="C84" s="86">
        <f>IF(OR(B84="",B83=""),"",B84/B83-1)</f>
        <v/>
      </c>
      <c r="D84" s="86">
        <f>IF(B84="","",IFERROR(B84/INDEX($B$2:$B$400,MATCH(DATE(YEAR(A84)-1,12,1),$A$2:$A$400,0))-1,""))</f>
        <v/>
      </c>
      <c r="E84" s="86">
        <f>IF(B84="","",IFERROR(B84/INDEX($B$2:$B$400,MATCH(DATE(YEAR(A84)-1,MONTH(A84),1),$A$2:$A$400,0))-1,""))</f>
        <v/>
      </c>
    </row>
    <row r="85">
      <c r="A85" s="88" t="n"/>
      <c r="B85" s="89" t="n"/>
      <c r="C85" s="86">
        <f>IF(OR(B85="",B84=""),"",B85/B84-1)</f>
        <v/>
      </c>
      <c r="D85" s="86">
        <f>IF(B85="","",IFERROR(B85/INDEX($B$2:$B$400,MATCH(DATE(YEAR(A85)-1,12,1),$A$2:$A$400,0))-1,""))</f>
        <v/>
      </c>
      <c r="E85" s="86">
        <f>IF(B85="","",IFERROR(B85/INDEX($B$2:$B$400,MATCH(DATE(YEAR(A85)-1,MONTH(A85),1),$A$2:$A$400,0))-1,""))</f>
        <v/>
      </c>
    </row>
    <row r="86">
      <c r="A86" s="88" t="n"/>
      <c r="B86" s="89" t="n"/>
      <c r="C86" s="86">
        <f>IF(OR(B86="",B85=""),"",B86/B85-1)</f>
        <v/>
      </c>
      <c r="D86" s="86">
        <f>IF(B86="","",IFERROR(B86/INDEX($B$2:$B$400,MATCH(DATE(YEAR(A86)-1,12,1),$A$2:$A$400,0))-1,""))</f>
        <v/>
      </c>
      <c r="E86" s="86">
        <f>IF(B86="","",IFERROR(B86/INDEX($B$2:$B$400,MATCH(DATE(YEAR(A86)-1,MONTH(A86),1),$A$2:$A$400,0))-1,""))</f>
        <v/>
      </c>
    </row>
    <row r="87">
      <c r="A87" s="88" t="n"/>
      <c r="B87" s="89" t="n"/>
      <c r="C87" s="86">
        <f>IF(OR(B87="",B86=""),"",B87/B86-1)</f>
        <v/>
      </c>
      <c r="D87" s="86">
        <f>IF(B87="","",IFERROR(B87/INDEX($B$2:$B$400,MATCH(DATE(YEAR(A87)-1,12,1),$A$2:$A$400,0))-1,""))</f>
        <v/>
      </c>
      <c r="E87" s="86">
        <f>IF(B87="","",IFERROR(B87/INDEX($B$2:$B$400,MATCH(DATE(YEAR(A87)-1,MONTH(A87),1),$A$2:$A$400,0))-1,""))</f>
        <v/>
      </c>
    </row>
    <row r="88">
      <c r="A88" s="88" t="n"/>
      <c r="B88" s="89" t="n"/>
      <c r="C88" s="86">
        <f>IF(OR(B88="",B87=""),"",B88/B87-1)</f>
        <v/>
      </c>
      <c r="D88" s="86">
        <f>IF(B88="","",IFERROR(B88/INDEX($B$2:$B$400,MATCH(DATE(YEAR(A88)-1,12,1),$A$2:$A$400,0))-1,""))</f>
        <v/>
      </c>
      <c r="E88" s="86">
        <f>IF(B88="","",IFERROR(B88/INDEX($B$2:$B$400,MATCH(DATE(YEAR(A88)-1,MONTH(A88),1),$A$2:$A$400,0))-1,""))</f>
        <v/>
      </c>
    </row>
    <row r="89">
      <c r="A89" s="88" t="n"/>
      <c r="B89" s="89" t="n"/>
      <c r="C89" s="86">
        <f>IF(OR(B89="",B88=""),"",B89/B88-1)</f>
        <v/>
      </c>
      <c r="D89" s="86">
        <f>IF(B89="","",IFERROR(B89/INDEX($B$2:$B$400,MATCH(DATE(YEAR(A89)-1,12,1),$A$2:$A$400,0))-1,""))</f>
        <v/>
      </c>
      <c r="E89" s="86">
        <f>IF(B89="","",IFERROR(B89/INDEX($B$2:$B$400,MATCH(DATE(YEAR(A89)-1,MONTH(A89),1),$A$2:$A$400,0))-1,""))</f>
        <v/>
      </c>
    </row>
    <row r="90">
      <c r="A90" s="88" t="n"/>
      <c r="B90" s="89" t="n"/>
      <c r="C90" s="86">
        <f>IF(OR(B90="",B89=""),"",B90/B89-1)</f>
        <v/>
      </c>
      <c r="D90" s="86">
        <f>IF(B90="","",IFERROR(B90/INDEX($B$2:$B$400,MATCH(DATE(YEAR(A90)-1,12,1),$A$2:$A$400,0))-1,""))</f>
        <v/>
      </c>
      <c r="E90" s="86">
        <f>IF(B90="","",IFERROR(B90/INDEX($B$2:$B$400,MATCH(DATE(YEAR(A90)-1,MONTH(A90),1),$A$2:$A$400,0))-1,""))</f>
        <v/>
      </c>
    </row>
    <row r="91">
      <c r="A91" s="88" t="n"/>
      <c r="B91" s="89" t="n"/>
      <c r="C91" s="86">
        <f>IF(OR(B91="",B90=""),"",B91/B90-1)</f>
        <v/>
      </c>
      <c r="D91" s="86">
        <f>IF(B91="","",IFERROR(B91/INDEX($B$2:$B$400,MATCH(DATE(YEAR(A91)-1,12,1),$A$2:$A$400,0))-1,""))</f>
        <v/>
      </c>
      <c r="E91" s="86">
        <f>IF(B91="","",IFERROR(B91/INDEX($B$2:$B$400,MATCH(DATE(YEAR(A91)-1,MONTH(A91),1),$A$2:$A$400,0))-1,""))</f>
        <v/>
      </c>
    </row>
    <row r="92">
      <c r="A92" s="88" t="n"/>
      <c r="B92" s="89" t="n"/>
      <c r="C92" s="86">
        <f>IF(OR(B92="",B91=""),"",B92/B91-1)</f>
        <v/>
      </c>
      <c r="D92" s="86">
        <f>IF(B92="","",IFERROR(B92/INDEX($B$2:$B$400,MATCH(DATE(YEAR(A92)-1,12,1),$A$2:$A$400,0))-1,""))</f>
        <v/>
      </c>
      <c r="E92" s="86">
        <f>IF(B92="","",IFERROR(B92/INDEX($B$2:$B$400,MATCH(DATE(YEAR(A92)-1,MONTH(A92),1),$A$2:$A$400,0))-1,""))</f>
        <v/>
      </c>
    </row>
    <row r="93">
      <c r="A93" s="88" t="n"/>
      <c r="B93" s="89" t="n"/>
      <c r="C93" s="86">
        <f>IF(OR(B93="",B92=""),"",B93/B92-1)</f>
        <v/>
      </c>
      <c r="D93" s="86">
        <f>IF(B93="","",IFERROR(B93/INDEX($B$2:$B$400,MATCH(DATE(YEAR(A93)-1,12,1),$A$2:$A$400,0))-1,""))</f>
        <v/>
      </c>
      <c r="E93" s="86">
        <f>IF(B93="","",IFERROR(B93/INDEX($B$2:$B$400,MATCH(DATE(YEAR(A93)-1,MONTH(A93),1),$A$2:$A$400,0))-1,""))</f>
        <v/>
      </c>
    </row>
    <row r="94">
      <c r="A94" s="88" t="n"/>
      <c r="B94" s="89" t="n"/>
      <c r="C94" s="86">
        <f>IF(OR(B94="",B93=""),"",B94/B93-1)</f>
        <v/>
      </c>
      <c r="D94" s="86">
        <f>IF(B94="","",IFERROR(B94/INDEX($B$2:$B$400,MATCH(DATE(YEAR(A94)-1,12,1),$A$2:$A$400,0))-1,""))</f>
        <v/>
      </c>
      <c r="E94" s="86">
        <f>IF(B94="","",IFERROR(B94/INDEX($B$2:$B$400,MATCH(DATE(YEAR(A94)-1,MONTH(A94),1),$A$2:$A$400,0))-1,""))</f>
        <v/>
      </c>
    </row>
    <row r="95">
      <c r="A95" s="88" t="n"/>
      <c r="B95" s="89" t="n"/>
      <c r="C95" s="86">
        <f>IF(OR(B95="",B94=""),"",B95/B94-1)</f>
        <v/>
      </c>
      <c r="D95" s="86">
        <f>IF(B95="","",IFERROR(B95/INDEX($B$2:$B$400,MATCH(DATE(YEAR(A95)-1,12,1),$A$2:$A$400,0))-1,""))</f>
        <v/>
      </c>
      <c r="E95" s="86">
        <f>IF(B95="","",IFERROR(B95/INDEX($B$2:$B$400,MATCH(DATE(YEAR(A95)-1,MONTH(A95),1),$A$2:$A$400,0))-1,""))</f>
        <v/>
      </c>
    </row>
    <row r="96">
      <c r="A96" s="88" t="n"/>
      <c r="B96" s="89" t="n"/>
      <c r="C96" s="86">
        <f>IF(OR(B96="",B95=""),"",B96/B95-1)</f>
        <v/>
      </c>
      <c r="D96" s="86">
        <f>IF(B96="","",IFERROR(B96/INDEX($B$2:$B$400,MATCH(DATE(YEAR(A96)-1,12,1),$A$2:$A$400,0))-1,""))</f>
        <v/>
      </c>
      <c r="E96" s="86">
        <f>IF(B96="","",IFERROR(B96/INDEX($B$2:$B$400,MATCH(DATE(YEAR(A96)-1,MONTH(A96),1),$A$2:$A$400,0))-1,""))</f>
        <v/>
      </c>
    </row>
    <row r="97">
      <c r="A97" s="88" t="n"/>
      <c r="B97" s="89" t="n"/>
      <c r="C97" s="86">
        <f>IF(OR(B97="",B96=""),"",B97/B96-1)</f>
        <v/>
      </c>
      <c r="D97" s="86">
        <f>IF(B97="","",IFERROR(B97/INDEX($B$2:$B$400,MATCH(DATE(YEAR(A97)-1,12,1),$A$2:$A$400,0))-1,""))</f>
        <v/>
      </c>
      <c r="E97" s="86">
        <f>IF(B97="","",IFERROR(B97/INDEX($B$2:$B$400,MATCH(DATE(YEAR(A97)-1,MONTH(A97),1),$A$2:$A$400,0))-1,""))</f>
        <v/>
      </c>
    </row>
    <row r="98">
      <c r="A98" s="88" t="n"/>
      <c r="B98" s="89" t="n"/>
      <c r="C98" s="86">
        <f>IF(OR(B98="",B97=""),"",B98/B97-1)</f>
        <v/>
      </c>
      <c r="D98" s="86">
        <f>IF(B98="","",IFERROR(B98/INDEX($B$2:$B$400,MATCH(DATE(YEAR(A98)-1,12,1),$A$2:$A$400,0))-1,""))</f>
        <v/>
      </c>
      <c r="E98" s="86">
        <f>IF(B98="","",IFERROR(B98/INDEX($B$2:$B$400,MATCH(DATE(YEAR(A98)-1,MONTH(A98),1),$A$2:$A$400,0))-1,""))</f>
        <v/>
      </c>
    </row>
    <row r="99">
      <c r="A99" s="88" t="n"/>
      <c r="B99" s="89" t="n"/>
      <c r="C99" s="86">
        <f>IF(OR(B99="",B98=""),"",B99/B98-1)</f>
        <v/>
      </c>
      <c r="D99" s="86">
        <f>IF(B99="","",IFERROR(B99/INDEX($B$2:$B$400,MATCH(DATE(YEAR(A99)-1,12,1),$A$2:$A$400,0))-1,""))</f>
        <v/>
      </c>
      <c r="E99" s="86">
        <f>IF(B99="","",IFERROR(B99/INDEX($B$2:$B$400,MATCH(DATE(YEAR(A99)-1,MONTH(A99),1),$A$2:$A$400,0))-1,""))</f>
        <v/>
      </c>
    </row>
    <row r="100">
      <c r="A100" s="88" t="n"/>
      <c r="B100" s="89" t="n"/>
      <c r="C100" s="86">
        <f>IF(OR(B100="",B99=""),"",B100/B99-1)</f>
        <v/>
      </c>
      <c r="D100" s="86">
        <f>IF(B100="","",IFERROR(B100/INDEX($B$2:$B$400,MATCH(DATE(YEAR(A100)-1,12,1),$A$2:$A$400,0))-1,""))</f>
        <v/>
      </c>
      <c r="E100" s="86">
        <f>IF(B100="","",IFERROR(B100/INDEX($B$2:$B$400,MATCH(DATE(YEAR(A100)-1,MONTH(A100),1),$A$2:$A$400,0))-1,""))</f>
        <v/>
      </c>
    </row>
    <row r="101">
      <c r="A101" s="88" t="n"/>
      <c r="B101" s="89" t="n"/>
      <c r="C101" s="86">
        <f>IF(OR(B101="",B100=""),"",B101/B100-1)</f>
        <v/>
      </c>
      <c r="D101" s="86">
        <f>IF(B101="","",IFERROR(B101/INDEX($B$2:$B$400,MATCH(DATE(YEAR(A101)-1,12,1),$A$2:$A$400,0))-1,""))</f>
        <v/>
      </c>
      <c r="E101" s="86">
        <f>IF(B101="","",IFERROR(B101/INDEX($B$2:$B$400,MATCH(DATE(YEAR(A101)-1,MONTH(A101),1),$A$2:$A$400,0))-1,""))</f>
        <v/>
      </c>
    </row>
    <row r="102">
      <c r="A102" s="88" t="n"/>
      <c r="B102" s="89" t="n"/>
      <c r="C102" s="86">
        <f>IF(OR(B102="",B101=""),"",B102/B101-1)</f>
        <v/>
      </c>
      <c r="D102" s="86">
        <f>IF(B102="","",IFERROR(B102/INDEX($B$2:$B$400,MATCH(DATE(YEAR(A102)-1,12,1),$A$2:$A$400,0))-1,""))</f>
        <v/>
      </c>
      <c r="E102" s="86">
        <f>IF(B102="","",IFERROR(B102/INDEX($B$2:$B$400,MATCH(DATE(YEAR(A102)-1,MONTH(A102),1),$A$2:$A$400,0))-1,""))</f>
        <v/>
      </c>
    </row>
    <row r="103">
      <c r="A103" s="88" t="n"/>
      <c r="B103" s="89" t="n"/>
      <c r="C103" s="86">
        <f>IF(OR(B103="",B102=""),"",B103/B102-1)</f>
        <v/>
      </c>
      <c r="D103" s="86">
        <f>IF(B103="","",IFERROR(B103/INDEX($B$2:$B$400,MATCH(DATE(YEAR(A103)-1,12,1),$A$2:$A$400,0))-1,""))</f>
        <v/>
      </c>
      <c r="E103" s="86">
        <f>IF(B103="","",IFERROR(B103/INDEX($B$2:$B$400,MATCH(DATE(YEAR(A103)-1,MONTH(A103),1),$A$2:$A$400,0))-1,""))</f>
        <v/>
      </c>
    </row>
    <row r="104">
      <c r="A104" s="88" t="n"/>
      <c r="B104" s="89" t="n"/>
      <c r="C104" s="86">
        <f>IF(OR(B104="",B103=""),"",B104/B103-1)</f>
        <v/>
      </c>
      <c r="D104" s="86">
        <f>IF(B104="","",IFERROR(B104/INDEX($B$2:$B$400,MATCH(DATE(YEAR(A104)-1,12,1),$A$2:$A$400,0))-1,""))</f>
        <v/>
      </c>
      <c r="E104" s="86">
        <f>IF(B104="","",IFERROR(B104/INDEX($B$2:$B$400,MATCH(DATE(YEAR(A104)-1,MONTH(A104),1),$A$2:$A$400,0))-1,""))</f>
        <v/>
      </c>
    </row>
    <row r="105">
      <c r="A105" s="88" t="n"/>
      <c r="B105" s="89" t="n"/>
      <c r="C105" s="86">
        <f>IF(OR(B105="",B104=""),"",B105/B104-1)</f>
        <v/>
      </c>
      <c r="D105" s="86">
        <f>IF(B105="","",IFERROR(B105/INDEX($B$2:$B$400,MATCH(DATE(YEAR(A105)-1,12,1),$A$2:$A$400,0))-1,""))</f>
        <v/>
      </c>
      <c r="E105" s="86">
        <f>IF(B105="","",IFERROR(B105/INDEX($B$2:$B$400,MATCH(DATE(YEAR(A105)-1,MONTH(A105),1),$A$2:$A$400,0))-1,""))</f>
        <v/>
      </c>
    </row>
    <row r="106">
      <c r="A106" s="88" t="n"/>
      <c r="B106" s="89" t="n"/>
      <c r="C106" s="86">
        <f>IF(OR(B106="",B105=""),"",B106/B105-1)</f>
        <v/>
      </c>
      <c r="D106" s="86">
        <f>IF(B106="","",IFERROR(B106/INDEX($B$2:$B$400,MATCH(DATE(YEAR(A106)-1,12,1),$A$2:$A$400,0))-1,""))</f>
        <v/>
      </c>
      <c r="E106" s="86">
        <f>IF(B106="","",IFERROR(B106/INDEX($B$2:$B$400,MATCH(DATE(YEAR(A106)-1,MONTH(A106),1),$A$2:$A$400,0))-1,""))</f>
        <v/>
      </c>
    </row>
    <row r="107">
      <c r="A107" s="88" t="n"/>
      <c r="B107" s="89" t="n"/>
      <c r="C107" s="86">
        <f>IF(OR(B107="",B106=""),"",B107/B106-1)</f>
        <v/>
      </c>
      <c r="D107" s="86">
        <f>IF(B107="","",IFERROR(B107/INDEX($B$2:$B$400,MATCH(DATE(YEAR(A107)-1,12,1),$A$2:$A$400,0))-1,""))</f>
        <v/>
      </c>
      <c r="E107" s="86">
        <f>IF(B107="","",IFERROR(B107/INDEX($B$2:$B$400,MATCH(DATE(YEAR(A107)-1,MONTH(A107),1),$A$2:$A$400,0))-1,""))</f>
        <v/>
      </c>
    </row>
    <row r="108">
      <c r="A108" s="88" t="n"/>
      <c r="B108" s="89" t="n"/>
      <c r="C108" s="86">
        <f>IF(OR(B108="",B107=""),"",B108/B107-1)</f>
        <v/>
      </c>
      <c r="D108" s="86">
        <f>IF(B108="","",IFERROR(B108/INDEX($B$2:$B$400,MATCH(DATE(YEAR(A108)-1,12,1),$A$2:$A$400,0))-1,""))</f>
        <v/>
      </c>
      <c r="E108" s="86">
        <f>IF(B108="","",IFERROR(B108/INDEX($B$2:$B$400,MATCH(DATE(YEAR(A108)-1,MONTH(A108),1),$A$2:$A$400,0))-1,""))</f>
        <v/>
      </c>
    </row>
    <row r="109">
      <c r="A109" s="88" t="n"/>
      <c r="B109" s="89" t="n"/>
      <c r="C109" s="86">
        <f>IF(OR(B109="",B108=""),"",B109/B108-1)</f>
        <v/>
      </c>
      <c r="D109" s="86">
        <f>IF(B109="","",IFERROR(B109/INDEX($B$2:$B$400,MATCH(DATE(YEAR(A109)-1,12,1),$A$2:$A$400,0))-1,""))</f>
        <v/>
      </c>
      <c r="E109" s="86">
        <f>IF(B109="","",IFERROR(B109/INDEX($B$2:$B$400,MATCH(DATE(YEAR(A109)-1,MONTH(A109),1),$A$2:$A$400,0))-1,""))</f>
        <v/>
      </c>
    </row>
    <row r="110">
      <c r="A110" s="88" t="n"/>
      <c r="B110" s="89" t="n"/>
      <c r="C110" s="86">
        <f>IF(OR(B110="",B109=""),"",B110/B109-1)</f>
        <v/>
      </c>
      <c r="D110" s="86">
        <f>IF(B110="","",IFERROR(B110/INDEX($B$2:$B$400,MATCH(DATE(YEAR(A110)-1,12,1),$A$2:$A$400,0))-1,""))</f>
        <v/>
      </c>
      <c r="E110" s="86">
        <f>IF(B110="","",IFERROR(B110/INDEX($B$2:$B$400,MATCH(DATE(YEAR(A110)-1,MONTH(A110),1),$A$2:$A$400,0))-1,""))</f>
        <v/>
      </c>
    </row>
    <row r="111">
      <c r="A111" s="88" t="n"/>
      <c r="B111" s="89" t="n"/>
      <c r="C111" s="86">
        <f>IF(OR(B111="",B110=""),"",B111/B110-1)</f>
        <v/>
      </c>
      <c r="D111" s="86">
        <f>IF(B111="","",IFERROR(B111/INDEX($B$2:$B$400,MATCH(DATE(YEAR(A111)-1,12,1),$A$2:$A$400,0))-1,""))</f>
        <v/>
      </c>
      <c r="E111" s="86">
        <f>IF(B111="","",IFERROR(B111/INDEX($B$2:$B$400,MATCH(DATE(YEAR(A111)-1,MONTH(A111),1),$A$2:$A$400,0))-1,""))</f>
        <v/>
      </c>
    </row>
    <row r="112">
      <c r="A112" s="88" t="n"/>
      <c r="B112" s="89" t="n"/>
      <c r="C112" s="86">
        <f>IF(OR(B112="",B111=""),"",B112/B111-1)</f>
        <v/>
      </c>
      <c r="D112" s="86">
        <f>IF(B112="","",IFERROR(B112/INDEX($B$2:$B$400,MATCH(DATE(YEAR(A112)-1,12,1),$A$2:$A$400,0))-1,""))</f>
        <v/>
      </c>
      <c r="E112" s="86">
        <f>IF(B112="","",IFERROR(B112/INDEX($B$2:$B$400,MATCH(DATE(YEAR(A112)-1,MONTH(A112),1),$A$2:$A$400,0))-1,""))</f>
        <v/>
      </c>
    </row>
    <row r="113">
      <c r="A113" s="88" t="n"/>
      <c r="B113" s="89" t="n"/>
      <c r="C113" s="86">
        <f>IF(OR(B113="",B112=""),"",B113/B112-1)</f>
        <v/>
      </c>
      <c r="D113" s="86">
        <f>IF(B113="","",IFERROR(B113/INDEX($B$2:$B$400,MATCH(DATE(YEAR(A113)-1,12,1),$A$2:$A$400,0))-1,""))</f>
        <v/>
      </c>
      <c r="E113" s="86">
        <f>IF(B113="","",IFERROR(B113/INDEX($B$2:$B$400,MATCH(DATE(YEAR(A113)-1,MONTH(A113),1),$A$2:$A$400,0))-1,""))</f>
        <v/>
      </c>
    </row>
    <row r="114">
      <c r="A114" s="88" t="n"/>
      <c r="B114" s="89" t="n"/>
      <c r="C114" s="86">
        <f>IF(OR(B114="",B113=""),"",B114/B113-1)</f>
        <v/>
      </c>
      <c r="D114" s="86">
        <f>IF(B114="","",IFERROR(B114/INDEX($B$2:$B$400,MATCH(DATE(YEAR(A114)-1,12,1),$A$2:$A$400,0))-1,""))</f>
        <v/>
      </c>
      <c r="E114" s="86">
        <f>IF(B114="","",IFERROR(B114/INDEX($B$2:$B$400,MATCH(DATE(YEAR(A114)-1,MONTH(A114),1),$A$2:$A$400,0))-1,""))</f>
        <v/>
      </c>
    </row>
    <row r="115">
      <c r="A115" s="88" t="n"/>
      <c r="B115" s="89" t="n"/>
      <c r="C115" s="86">
        <f>IF(OR(B115="",B114=""),"",B115/B114-1)</f>
        <v/>
      </c>
      <c r="D115" s="86">
        <f>IF(B115="","",IFERROR(B115/INDEX($B$2:$B$400,MATCH(DATE(YEAR(A115)-1,12,1),$A$2:$A$400,0))-1,""))</f>
        <v/>
      </c>
      <c r="E115" s="86">
        <f>IF(B115="","",IFERROR(B115/INDEX($B$2:$B$400,MATCH(DATE(YEAR(A115)-1,MONTH(A115),1),$A$2:$A$400,0))-1,""))</f>
        <v/>
      </c>
    </row>
    <row r="116">
      <c r="A116" s="88" t="n"/>
      <c r="B116" s="89" t="n"/>
      <c r="C116" s="86">
        <f>IF(OR(B116="",B115=""),"",B116/B115-1)</f>
        <v/>
      </c>
      <c r="D116" s="86">
        <f>IF(B116="","",IFERROR(B116/INDEX($B$2:$B$400,MATCH(DATE(YEAR(A116)-1,12,1),$A$2:$A$400,0))-1,""))</f>
        <v/>
      </c>
      <c r="E116" s="86">
        <f>IF(B116="","",IFERROR(B116/INDEX($B$2:$B$400,MATCH(DATE(YEAR(A116)-1,MONTH(A116),1),$A$2:$A$400,0))-1,""))</f>
        <v/>
      </c>
    </row>
    <row r="117">
      <c r="A117" s="88" t="n"/>
      <c r="B117" s="89" t="n"/>
      <c r="C117" s="86">
        <f>IF(OR(B117="",B116=""),"",B117/B116-1)</f>
        <v/>
      </c>
      <c r="D117" s="86">
        <f>IF(B117="","",IFERROR(B117/INDEX($B$2:$B$400,MATCH(DATE(YEAR(A117)-1,12,1),$A$2:$A$400,0))-1,""))</f>
        <v/>
      </c>
      <c r="E117" s="86">
        <f>IF(B117="","",IFERROR(B117/INDEX($B$2:$B$400,MATCH(DATE(YEAR(A117)-1,MONTH(A117),1),$A$2:$A$400,0))-1,""))</f>
        <v/>
      </c>
    </row>
    <row r="118">
      <c r="A118" s="88" t="n"/>
      <c r="B118" s="89" t="n"/>
      <c r="C118" s="86">
        <f>IF(OR(B118="",B117=""),"",B118/B117-1)</f>
        <v/>
      </c>
      <c r="D118" s="86">
        <f>IF(B118="","",IFERROR(B118/INDEX($B$2:$B$400,MATCH(DATE(YEAR(A118)-1,12,1),$A$2:$A$400,0))-1,""))</f>
        <v/>
      </c>
      <c r="E118" s="86">
        <f>IF(B118="","",IFERROR(B118/INDEX($B$2:$B$400,MATCH(DATE(YEAR(A118)-1,MONTH(A118),1),$A$2:$A$400,0))-1,""))</f>
        <v/>
      </c>
    </row>
    <row r="119">
      <c r="A119" s="88" t="n"/>
      <c r="B119" s="89" t="n"/>
      <c r="C119" s="86">
        <f>IF(OR(B119="",B118=""),"",B119/B118-1)</f>
        <v/>
      </c>
      <c r="D119" s="86">
        <f>IF(B119="","",IFERROR(B119/INDEX($B$2:$B$400,MATCH(DATE(YEAR(A119)-1,12,1),$A$2:$A$400,0))-1,""))</f>
        <v/>
      </c>
      <c r="E119" s="86">
        <f>IF(B119="","",IFERROR(B119/INDEX($B$2:$B$400,MATCH(DATE(YEAR(A119)-1,MONTH(A119),1),$A$2:$A$400,0))-1,""))</f>
        <v/>
      </c>
    </row>
    <row r="120">
      <c r="A120" s="88" t="n"/>
      <c r="B120" s="89" t="n"/>
      <c r="C120" s="86">
        <f>IF(OR(B120="",B119=""),"",B120/B119-1)</f>
        <v/>
      </c>
      <c r="D120" s="86">
        <f>IF(B120="","",IFERROR(B120/INDEX($B$2:$B$400,MATCH(DATE(YEAR(A120)-1,12,1),$A$2:$A$400,0))-1,""))</f>
        <v/>
      </c>
      <c r="E120" s="86">
        <f>IF(B120="","",IFERROR(B120/INDEX($B$2:$B$400,MATCH(DATE(YEAR(A120)-1,MONTH(A120),1),$A$2:$A$400,0))-1,""))</f>
        <v/>
      </c>
    </row>
    <row r="121">
      <c r="A121" s="88" t="n"/>
      <c r="B121" s="89" t="n"/>
      <c r="C121" s="86">
        <f>IF(OR(B121="",B120=""),"",B121/B120-1)</f>
        <v/>
      </c>
      <c r="D121" s="86">
        <f>IF(B121="","",IFERROR(B121/INDEX($B$2:$B$400,MATCH(DATE(YEAR(A121)-1,12,1),$A$2:$A$400,0))-1,""))</f>
        <v/>
      </c>
      <c r="E121" s="86">
        <f>IF(B121="","",IFERROR(B121/INDEX($B$2:$B$400,MATCH(DATE(YEAR(A121)-1,MONTH(A121),1),$A$2:$A$400,0))-1,""))</f>
        <v/>
      </c>
    </row>
    <row r="122">
      <c r="A122" s="88" t="n"/>
      <c r="B122" s="89" t="n"/>
      <c r="C122" s="86">
        <f>IF(OR(B122="",B121=""),"",B122/B121-1)</f>
        <v/>
      </c>
      <c r="D122" s="86">
        <f>IF(B122="","",IFERROR(B122/INDEX($B$2:$B$400,MATCH(DATE(YEAR(A122)-1,12,1),$A$2:$A$400,0))-1,""))</f>
        <v/>
      </c>
      <c r="E122" s="86">
        <f>IF(B122="","",IFERROR(B122/INDEX($B$2:$B$400,MATCH(DATE(YEAR(A122)-1,MONTH(A122),1),$A$2:$A$400,0))-1,""))</f>
        <v/>
      </c>
    </row>
    <row r="123">
      <c r="A123" s="88" t="n"/>
      <c r="B123" s="89" t="n"/>
      <c r="C123" s="86">
        <f>IF(OR(B123="",B122=""),"",B123/B122-1)</f>
        <v/>
      </c>
      <c r="D123" s="86">
        <f>IF(B123="","",IFERROR(B123/INDEX($B$2:$B$400,MATCH(DATE(YEAR(A123)-1,12,1),$A$2:$A$400,0))-1,""))</f>
        <v/>
      </c>
      <c r="E123" s="86">
        <f>IF(B123="","",IFERROR(B123/INDEX($B$2:$B$400,MATCH(DATE(YEAR(A123)-1,MONTH(A123),1),$A$2:$A$400,0))-1,""))</f>
        <v/>
      </c>
    </row>
    <row r="124">
      <c r="A124" s="88" t="n"/>
      <c r="B124" s="89" t="n"/>
      <c r="C124" s="86">
        <f>IF(OR(B124="",B123=""),"",B124/B123-1)</f>
        <v/>
      </c>
      <c r="D124" s="86">
        <f>IF(B124="","",IFERROR(B124/INDEX($B$2:$B$400,MATCH(DATE(YEAR(A124)-1,12,1),$A$2:$A$400,0))-1,""))</f>
        <v/>
      </c>
      <c r="E124" s="86">
        <f>IF(B124="","",IFERROR(B124/INDEX($B$2:$B$400,MATCH(DATE(YEAR(A124)-1,MONTH(A124),1),$A$2:$A$400,0))-1,""))</f>
        <v/>
      </c>
    </row>
    <row r="125">
      <c r="A125" s="88" t="n"/>
      <c r="B125" s="89" t="n"/>
      <c r="C125" s="86">
        <f>IF(OR(B125="",B124=""),"",B125/B124-1)</f>
        <v/>
      </c>
      <c r="D125" s="86">
        <f>IF(B125="","",IFERROR(B125/INDEX($B$2:$B$400,MATCH(DATE(YEAR(A125)-1,12,1),$A$2:$A$400,0))-1,""))</f>
        <v/>
      </c>
      <c r="E125" s="86">
        <f>IF(B125="","",IFERROR(B125/INDEX($B$2:$B$400,MATCH(DATE(YEAR(A125)-1,MONTH(A125),1),$A$2:$A$400,0))-1,""))</f>
        <v/>
      </c>
    </row>
    <row r="126">
      <c r="A126" s="88" t="n"/>
      <c r="B126" s="89" t="n"/>
      <c r="C126" s="86">
        <f>IF(OR(B126="",B125=""),"",B126/B125-1)</f>
        <v/>
      </c>
      <c r="D126" s="86">
        <f>IF(B126="","",IFERROR(B126/INDEX($B$2:$B$400,MATCH(DATE(YEAR(A126)-1,12,1),$A$2:$A$400,0))-1,""))</f>
        <v/>
      </c>
      <c r="E126" s="86">
        <f>IF(B126="","",IFERROR(B126/INDEX($B$2:$B$400,MATCH(DATE(YEAR(A126)-1,MONTH(A126),1),$A$2:$A$400,0))-1,""))</f>
        <v/>
      </c>
    </row>
    <row r="127">
      <c r="A127" s="88" t="n"/>
      <c r="B127" s="89" t="n"/>
      <c r="C127" s="86">
        <f>IF(OR(B127="",B126=""),"",B127/B126-1)</f>
        <v/>
      </c>
      <c r="D127" s="86">
        <f>IF(B127="","",IFERROR(B127/INDEX($B$2:$B$400,MATCH(DATE(YEAR(A127)-1,12,1),$A$2:$A$400,0))-1,""))</f>
        <v/>
      </c>
      <c r="E127" s="86">
        <f>IF(B127="","",IFERROR(B127/INDEX($B$2:$B$400,MATCH(DATE(YEAR(A127)-1,MONTH(A127),1),$A$2:$A$400,0))-1,""))</f>
        <v/>
      </c>
    </row>
    <row r="128">
      <c r="A128" s="88" t="n"/>
      <c r="B128" s="89" t="n"/>
      <c r="C128" s="86">
        <f>IF(OR(B128="",B127=""),"",B128/B127-1)</f>
        <v/>
      </c>
      <c r="D128" s="86">
        <f>IF(B128="","",IFERROR(B128/INDEX($B$2:$B$400,MATCH(DATE(YEAR(A128)-1,12,1),$A$2:$A$400,0))-1,""))</f>
        <v/>
      </c>
      <c r="E128" s="86">
        <f>IF(B128="","",IFERROR(B128/INDEX($B$2:$B$400,MATCH(DATE(YEAR(A128)-1,MONTH(A128),1),$A$2:$A$400,0))-1,""))</f>
        <v/>
      </c>
    </row>
    <row r="129">
      <c r="A129" s="88" t="n"/>
      <c r="B129" s="89" t="n"/>
      <c r="C129" s="86">
        <f>IF(OR(B129="",B128=""),"",B129/B128-1)</f>
        <v/>
      </c>
      <c r="D129" s="86">
        <f>IF(B129="","",IFERROR(B129/INDEX($B$2:$B$400,MATCH(DATE(YEAR(A129)-1,12,1),$A$2:$A$400,0))-1,""))</f>
        <v/>
      </c>
      <c r="E129" s="86">
        <f>IF(B129="","",IFERROR(B129/INDEX($B$2:$B$400,MATCH(DATE(YEAR(A129)-1,MONTH(A129),1),$A$2:$A$400,0))-1,""))</f>
        <v/>
      </c>
    </row>
    <row r="130">
      <c r="A130" s="88" t="n"/>
      <c r="B130" s="89" t="n"/>
      <c r="C130" s="86">
        <f>IF(OR(B130="",B129=""),"",B130/B129-1)</f>
        <v/>
      </c>
      <c r="D130" s="86">
        <f>IF(B130="","",IFERROR(B130/INDEX($B$2:$B$400,MATCH(DATE(YEAR(A130)-1,12,1),$A$2:$A$400,0))-1,""))</f>
        <v/>
      </c>
      <c r="E130" s="86">
        <f>IF(B130="","",IFERROR(B130/INDEX($B$2:$B$400,MATCH(DATE(YEAR(A130)-1,MONTH(A130),1),$A$2:$A$400,0))-1,""))</f>
        <v/>
      </c>
    </row>
    <row r="131">
      <c r="A131" s="88" t="n"/>
      <c r="B131" s="89" t="n"/>
      <c r="C131" s="86">
        <f>IF(OR(B131="",B130=""),"",B131/B130-1)</f>
        <v/>
      </c>
      <c r="D131" s="86">
        <f>IF(B131="","",IFERROR(B131/INDEX($B$2:$B$400,MATCH(DATE(YEAR(A131)-1,12,1),$A$2:$A$400,0))-1,""))</f>
        <v/>
      </c>
      <c r="E131" s="86">
        <f>IF(B131="","",IFERROR(B131/INDEX($B$2:$B$400,MATCH(DATE(YEAR(A131)-1,MONTH(A131),1),$A$2:$A$400,0))-1,""))</f>
        <v/>
      </c>
    </row>
    <row r="132">
      <c r="A132" s="88" t="n"/>
      <c r="B132" s="89" t="n"/>
      <c r="C132" s="86">
        <f>IF(OR(B132="",B131=""),"",B132/B131-1)</f>
        <v/>
      </c>
      <c r="D132" s="86">
        <f>IF(B132="","",IFERROR(B132/INDEX($B$2:$B$400,MATCH(DATE(YEAR(A132)-1,12,1),$A$2:$A$400,0))-1,""))</f>
        <v/>
      </c>
      <c r="E132" s="86">
        <f>IF(B132="","",IFERROR(B132/INDEX($B$2:$B$400,MATCH(DATE(YEAR(A132)-1,MONTH(A132),1),$A$2:$A$400,0))-1,""))</f>
        <v/>
      </c>
    </row>
    <row r="133">
      <c r="A133" s="88" t="n"/>
      <c r="B133" s="89" t="n"/>
      <c r="C133" s="86">
        <f>IF(OR(B133="",B132=""),"",B133/B132-1)</f>
        <v/>
      </c>
      <c r="D133" s="86">
        <f>IF(B133="","",IFERROR(B133/INDEX($B$2:$B$400,MATCH(DATE(YEAR(A133)-1,12,1),$A$2:$A$400,0))-1,""))</f>
        <v/>
      </c>
      <c r="E133" s="86">
        <f>IF(B133="","",IFERROR(B133/INDEX($B$2:$B$400,MATCH(DATE(YEAR(A133)-1,MONTH(A133),1),$A$2:$A$400,0))-1,""))</f>
        <v/>
      </c>
    </row>
    <row r="134">
      <c r="A134" s="88" t="n"/>
      <c r="B134" s="89" t="n"/>
      <c r="C134" s="86">
        <f>IF(OR(B134="",B133=""),"",B134/B133-1)</f>
        <v/>
      </c>
      <c r="D134" s="86">
        <f>IF(B134="","",IFERROR(B134/INDEX($B$2:$B$400,MATCH(DATE(YEAR(A134)-1,12,1),$A$2:$A$400,0))-1,""))</f>
        <v/>
      </c>
      <c r="E134" s="86">
        <f>IF(B134="","",IFERROR(B134/INDEX($B$2:$B$400,MATCH(DATE(YEAR(A134)-1,MONTH(A134),1),$A$2:$A$400,0))-1,""))</f>
        <v/>
      </c>
    </row>
    <row r="135">
      <c r="A135" s="88" t="n"/>
      <c r="B135" s="89" t="n"/>
      <c r="C135" s="86">
        <f>IF(OR(B135="",B134=""),"",B135/B134-1)</f>
        <v/>
      </c>
      <c r="D135" s="86">
        <f>IF(B135="","",IFERROR(B135/INDEX($B$2:$B$400,MATCH(DATE(YEAR(A135)-1,12,1),$A$2:$A$400,0))-1,""))</f>
        <v/>
      </c>
      <c r="E135" s="86">
        <f>IF(B135="","",IFERROR(B135/INDEX($B$2:$B$400,MATCH(DATE(YEAR(A135)-1,MONTH(A135),1),$A$2:$A$400,0))-1,""))</f>
        <v/>
      </c>
    </row>
    <row r="136">
      <c r="A136" s="88" t="n"/>
      <c r="B136" s="89" t="n"/>
      <c r="C136" s="86">
        <f>IF(OR(B136="",B135=""),"",B136/B135-1)</f>
        <v/>
      </c>
      <c r="D136" s="86">
        <f>IF(B136="","",IFERROR(B136/INDEX($B$2:$B$400,MATCH(DATE(YEAR(A136)-1,12,1),$A$2:$A$400,0))-1,""))</f>
        <v/>
      </c>
      <c r="E136" s="86">
        <f>IF(B136="","",IFERROR(B136/INDEX($B$2:$B$400,MATCH(DATE(YEAR(A136)-1,MONTH(A136),1),$A$2:$A$400,0))-1,""))</f>
        <v/>
      </c>
    </row>
    <row r="137">
      <c r="A137" s="88" t="n"/>
      <c r="B137" s="89" t="n"/>
      <c r="C137" s="86">
        <f>IF(OR(B137="",B136=""),"",B137/B136-1)</f>
        <v/>
      </c>
      <c r="D137" s="86">
        <f>IF(B137="","",IFERROR(B137/INDEX($B$2:$B$400,MATCH(DATE(YEAR(A137)-1,12,1),$A$2:$A$400,0))-1,""))</f>
        <v/>
      </c>
      <c r="E137" s="86">
        <f>IF(B137="","",IFERROR(B137/INDEX($B$2:$B$400,MATCH(DATE(YEAR(A137)-1,MONTH(A137),1),$A$2:$A$400,0))-1,""))</f>
        <v/>
      </c>
    </row>
    <row r="138">
      <c r="A138" s="88" t="n"/>
      <c r="B138" s="89" t="n"/>
      <c r="C138" s="86">
        <f>IF(OR(B138="",B137=""),"",B138/B137-1)</f>
        <v/>
      </c>
      <c r="D138" s="86">
        <f>IF(B138="","",IFERROR(B138/INDEX($B$2:$B$400,MATCH(DATE(YEAR(A138)-1,12,1),$A$2:$A$400,0))-1,""))</f>
        <v/>
      </c>
      <c r="E138" s="86">
        <f>IF(B138="","",IFERROR(B138/INDEX($B$2:$B$400,MATCH(DATE(YEAR(A138)-1,MONTH(A138),1),$A$2:$A$400,0))-1,""))</f>
        <v/>
      </c>
    </row>
    <row r="139">
      <c r="A139" s="88" t="n"/>
      <c r="B139" s="89" t="n"/>
      <c r="C139" s="86">
        <f>IF(OR(B139="",B138=""),"",B139/B138-1)</f>
        <v/>
      </c>
      <c r="D139" s="86">
        <f>IF(B139="","",IFERROR(B139/INDEX($B$2:$B$400,MATCH(DATE(YEAR(A139)-1,12,1),$A$2:$A$400,0))-1,""))</f>
        <v/>
      </c>
      <c r="E139" s="86">
        <f>IF(B139="","",IFERROR(B139/INDEX($B$2:$B$400,MATCH(DATE(YEAR(A139)-1,MONTH(A139),1),$A$2:$A$400,0))-1,""))</f>
        <v/>
      </c>
    </row>
    <row r="140">
      <c r="A140" s="88" t="n"/>
      <c r="B140" s="89" t="n"/>
      <c r="C140" s="86">
        <f>IF(OR(B140="",B139=""),"",B140/B139-1)</f>
        <v/>
      </c>
      <c r="D140" s="86">
        <f>IF(B140="","",IFERROR(B140/INDEX($B$2:$B$400,MATCH(DATE(YEAR(A140)-1,12,1),$A$2:$A$400,0))-1,""))</f>
        <v/>
      </c>
      <c r="E140" s="86">
        <f>IF(B140="","",IFERROR(B140/INDEX($B$2:$B$400,MATCH(DATE(YEAR(A140)-1,MONTH(A140),1),$A$2:$A$400,0))-1,""))</f>
        <v/>
      </c>
    </row>
    <row r="141">
      <c r="A141" s="88" t="n"/>
      <c r="B141" s="89" t="n"/>
      <c r="C141" s="86">
        <f>IF(OR(B141="",B140=""),"",B141/B140-1)</f>
        <v/>
      </c>
      <c r="D141" s="86">
        <f>IF(B141="","",IFERROR(B141/INDEX($B$2:$B$400,MATCH(DATE(YEAR(A141)-1,12,1),$A$2:$A$400,0))-1,""))</f>
        <v/>
      </c>
      <c r="E141" s="86">
        <f>IF(B141="","",IFERROR(B141/INDEX($B$2:$B$400,MATCH(DATE(YEAR(A141)-1,MONTH(A141),1),$A$2:$A$400,0))-1,""))</f>
        <v/>
      </c>
    </row>
    <row r="142">
      <c r="A142" s="88" t="n"/>
      <c r="B142" s="89" t="n"/>
      <c r="C142" s="86">
        <f>IF(OR(B142="",B141=""),"",B142/B141-1)</f>
        <v/>
      </c>
      <c r="D142" s="86">
        <f>IF(B142="","",IFERROR(B142/INDEX($B$2:$B$400,MATCH(DATE(YEAR(A142)-1,12,1),$A$2:$A$400,0))-1,""))</f>
        <v/>
      </c>
      <c r="E142" s="86">
        <f>IF(B142="","",IFERROR(B142/INDEX($B$2:$B$400,MATCH(DATE(YEAR(A142)-1,MONTH(A142),1),$A$2:$A$400,0))-1,""))</f>
        <v/>
      </c>
    </row>
    <row r="143">
      <c r="A143" s="88" t="n"/>
      <c r="B143" s="89" t="n"/>
      <c r="C143" s="86">
        <f>IF(OR(B143="",B142=""),"",B143/B142-1)</f>
        <v/>
      </c>
      <c r="D143" s="86">
        <f>IF(B143="","",IFERROR(B143/INDEX($B$2:$B$400,MATCH(DATE(YEAR(A143)-1,12,1),$A$2:$A$400,0))-1,""))</f>
        <v/>
      </c>
      <c r="E143" s="86">
        <f>IF(B143="","",IFERROR(B143/INDEX($B$2:$B$400,MATCH(DATE(YEAR(A143)-1,MONTH(A143),1),$A$2:$A$400,0))-1,""))</f>
        <v/>
      </c>
    </row>
    <row r="144">
      <c r="A144" s="88" t="n"/>
      <c r="B144" s="89" t="n"/>
      <c r="C144" s="86">
        <f>IF(OR(B144="",B143=""),"",B144/B143-1)</f>
        <v/>
      </c>
      <c r="D144" s="86">
        <f>IF(B144="","",IFERROR(B144/INDEX($B$2:$B$400,MATCH(DATE(YEAR(A144)-1,12,1),$A$2:$A$400,0))-1,""))</f>
        <v/>
      </c>
      <c r="E144" s="86">
        <f>IF(B144="","",IFERROR(B144/INDEX($B$2:$B$400,MATCH(DATE(YEAR(A144)-1,MONTH(A144),1),$A$2:$A$400,0))-1,""))</f>
        <v/>
      </c>
    </row>
    <row r="145">
      <c r="A145" s="88" t="n"/>
      <c r="B145" s="89" t="n"/>
      <c r="C145" s="86">
        <f>IF(OR(B145="",B144=""),"",B145/B144-1)</f>
        <v/>
      </c>
      <c r="D145" s="86">
        <f>IF(B145="","",IFERROR(B145/INDEX($B$2:$B$400,MATCH(DATE(YEAR(A145)-1,12,1),$A$2:$A$400,0))-1,""))</f>
        <v/>
      </c>
      <c r="E145" s="86">
        <f>IF(B145="","",IFERROR(B145/INDEX($B$2:$B$400,MATCH(DATE(YEAR(A145)-1,MONTH(A145),1),$A$2:$A$400,0))-1,""))</f>
        <v/>
      </c>
    </row>
    <row r="146">
      <c r="A146" s="88" t="n"/>
      <c r="B146" s="89" t="n"/>
      <c r="C146" s="86">
        <f>IF(OR(B146="",B145=""),"",B146/B145-1)</f>
        <v/>
      </c>
      <c r="D146" s="86">
        <f>IF(B146="","",IFERROR(B146/INDEX($B$2:$B$400,MATCH(DATE(YEAR(A146)-1,12,1),$A$2:$A$400,0))-1,""))</f>
        <v/>
      </c>
      <c r="E146" s="86">
        <f>IF(B146="","",IFERROR(B146/INDEX($B$2:$B$400,MATCH(DATE(YEAR(A146)-1,MONTH(A146),1),$A$2:$A$400,0))-1,""))</f>
        <v/>
      </c>
    </row>
    <row r="147">
      <c r="A147" s="88" t="n"/>
      <c r="B147" s="89" t="n"/>
      <c r="C147" s="86">
        <f>IF(OR(B147="",B146=""),"",B147/B146-1)</f>
        <v/>
      </c>
      <c r="D147" s="86">
        <f>IF(B147="","",IFERROR(B147/INDEX($B$2:$B$400,MATCH(DATE(YEAR(A147)-1,12,1),$A$2:$A$400,0))-1,""))</f>
        <v/>
      </c>
      <c r="E147" s="86">
        <f>IF(B147="","",IFERROR(B147/INDEX($B$2:$B$400,MATCH(DATE(YEAR(A147)-1,MONTH(A147),1),$A$2:$A$400,0))-1,""))</f>
        <v/>
      </c>
    </row>
    <row r="148">
      <c r="A148" s="88" t="n"/>
      <c r="B148" s="89" t="n"/>
      <c r="C148" s="86">
        <f>IF(OR(B148="",B147=""),"",B148/B147-1)</f>
        <v/>
      </c>
      <c r="D148" s="86">
        <f>IF(B148="","",IFERROR(B148/INDEX($B$2:$B$400,MATCH(DATE(YEAR(A148)-1,12,1),$A$2:$A$400,0))-1,""))</f>
        <v/>
      </c>
      <c r="E148" s="86">
        <f>IF(B148="","",IFERROR(B148/INDEX($B$2:$B$400,MATCH(DATE(YEAR(A148)-1,MONTH(A148),1),$A$2:$A$400,0))-1,""))</f>
        <v/>
      </c>
    </row>
    <row r="149">
      <c r="A149" s="88" t="n"/>
      <c r="B149" s="89" t="n"/>
      <c r="C149" s="86">
        <f>IF(OR(B149="",B148=""),"",B149/B148-1)</f>
        <v/>
      </c>
      <c r="D149" s="86">
        <f>IF(B149="","",IFERROR(B149/INDEX($B$2:$B$400,MATCH(DATE(YEAR(A149)-1,12,1),$A$2:$A$400,0))-1,""))</f>
        <v/>
      </c>
      <c r="E149" s="86">
        <f>IF(B149="","",IFERROR(B149/INDEX($B$2:$B$400,MATCH(DATE(YEAR(A149)-1,MONTH(A149),1),$A$2:$A$400,0))-1,""))</f>
        <v/>
      </c>
    </row>
    <row r="150">
      <c r="A150" s="88" t="n"/>
      <c r="B150" s="89" t="n"/>
      <c r="C150" s="86">
        <f>IF(OR(B150="",B149=""),"",B150/B149-1)</f>
        <v/>
      </c>
      <c r="D150" s="86">
        <f>IF(B150="","",IFERROR(B150/INDEX($B$2:$B$400,MATCH(DATE(YEAR(A150)-1,12,1),$A$2:$A$400,0))-1,""))</f>
        <v/>
      </c>
      <c r="E150" s="86">
        <f>IF(B150="","",IFERROR(B150/INDEX($B$2:$B$400,MATCH(DATE(YEAR(A150)-1,MONTH(A150),1),$A$2:$A$400,0))-1,""))</f>
        <v/>
      </c>
    </row>
    <row r="151">
      <c r="A151" s="88" t="n"/>
      <c r="B151" s="89" t="n"/>
      <c r="C151" s="86">
        <f>IF(OR(B151="",B150=""),"",B151/B150-1)</f>
        <v/>
      </c>
      <c r="D151" s="86">
        <f>IF(B151="","",IFERROR(B151/INDEX($B$2:$B$400,MATCH(DATE(YEAR(A151)-1,12,1),$A$2:$A$400,0))-1,""))</f>
        <v/>
      </c>
      <c r="E151" s="86">
        <f>IF(B151="","",IFERROR(B151/INDEX($B$2:$B$400,MATCH(DATE(YEAR(A151)-1,MONTH(A151),1),$A$2:$A$400,0))-1,""))</f>
        <v/>
      </c>
    </row>
    <row r="152">
      <c r="A152" s="88" t="n"/>
      <c r="B152" s="89" t="n"/>
      <c r="C152" s="86">
        <f>IF(OR(B152="",B151=""),"",B152/B151-1)</f>
        <v/>
      </c>
      <c r="D152" s="86">
        <f>IF(B152="","",IFERROR(B152/INDEX($B$2:$B$400,MATCH(DATE(YEAR(A152)-1,12,1),$A$2:$A$400,0))-1,""))</f>
        <v/>
      </c>
      <c r="E152" s="86">
        <f>IF(B152="","",IFERROR(B152/INDEX($B$2:$B$400,MATCH(DATE(YEAR(A152)-1,MONTH(A152),1),$A$2:$A$400,0))-1,""))</f>
        <v/>
      </c>
    </row>
    <row r="153">
      <c r="A153" s="88" t="n"/>
      <c r="B153" s="89" t="n"/>
      <c r="C153" s="86">
        <f>IF(OR(B153="",B152=""),"",B153/B152-1)</f>
        <v/>
      </c>
      <c r="D153" s="86">
        <f>IF(B153="","",IFERROR(B153/INDEX($B$2:$B$400,MATCH(DATE(YEAR(A153)-1,12,1),$A$2:$A$400,0))-1,""))</f>
        <v/>
      </c>
      <c r="E153" s="86">
        <f>IF(B153="","",IFERROR(B153/INDEX($B$2:$B$400,MATCH(DATE(YEAR(A153)-1,MONTH(A153),1),$A$2:$A$400,0))-1,""))</f>
        <v/>
      </c>
    </row>
    <row r="154">
      <c r="A154" s="88" t="n"/>
      <c r="B154" s="89" t="n"/>
      <c r="C154" s="86">
        <f>IF(OR(B154="",B153=""),"",B154/B153-1)</f>
        <v/>
      </c>
      <c r="D154" s="86">
        <f>IF(B154="","",IFERROR(B154/INDEX($B$2:$B$400,MATCH(DATE(YEAR(A154)-1,12,1),$A$2:$A$400,0))-1,""))</f>
        <v/>
      </c>
      <c r="E154" s="86">
        <f>IF(B154="","",IFERROR(B154/INDEX($B$2:$B$400,MATCH(DATE(YEAR(A154)-1,MONTH(A154),1),$A$2:$A$400,0))-1,""))</f>
        <v/>
      </c>
    </row>
    <row r="155">
      <c r="A155" s="88" t="n"/>
      <c r="B155" s="89" t="n"/>
      <c r="C155" s="86">
        <f>IF(OR(B155="",B154=""),"",B155/B154-1)</f>
        <v/>
      </c>
      <c r="D155" s="86">
        <f>IF(B155="","",IFERROR(B155/INDEX($B$2:$B$400,MATCH(DATE(YEAR(A155)-1,12,1),$A$2:$A$400,0))-1,""))</f>
        <v/>
      </c>
      <c r="E155" s="86">
        <f>IF(B155="","",IFERROR(B155/INDEX($B$2:$B$400,MATCH(DATE(YEAR(A155)-1,MONTH(A155),1),$A$2:$A$400,0))-1,""))</f>
        <v/>
      </c>
    </row>
    <row r="156">
      <c r="A156" s="88" t="n"/>
      <c r="B156" s="89" t="n"/>
      <c r="C156" s="86">
        <f>IF(OR(B156="",B155=""),"",B156/B155-1)</f>
        <v/>
      </c>
      <c r="D156" s="86">
        <f>IF(B156="","",IFERROR(B156/INDEX($B$2:$B$400,MATCH(DATE(YEAR(A156)-1,12,1),$A$2:$A$400,0))-1,""))</f>
        <v/>
      </c>
      <c r="E156" s="86">
        <f>IF(B156="","",IFERROR(B156/INDEX($B$2:$B$400,MATCH(DATE(YEAR(A156)-1,MONTH(A156),1),$A$2:$A$400,0))-1,""))</f>
        <v/>
      </c>
    </row>
    <row r="157">
      <c r="A157" s="88" t="n"/>
      <c r="B157" s="89" t="n"/>
      <c r="C157" s="86">
        <f>IF(OR(B157="",B156=""),"",B157/B156-1)</f>
        <v/>
      </c>
      <c r="D157" s="86">
        <f>IF(B157="","",IFERROR(B157/INDEX($B$2:$B$400,MATCH(DATE(YEAR(A157)-1,12,1),$A$2:$A$400,0))-1,""))</f>
        <v/>
      </c>
      <c r="E157" s="86">
        <f>IF(B157="","",IFERROR(B157/INDEX($B$2:$B$400,MATCH(DATE(YEAR(A157)-1,MONTH(A157),1),$A$2:$A$400,0))-1,""))</f>
        <v/>
      </c>
    </row>
    <row r="158">
      <c r="A158" s="88" t="n"/>
      <c r="B158" s="89" t="n"/>
      <c r="C158" s="86">
        <f>IF(OR(B158="",B157=""),"",B158/B157-1)</f>
        <v/>
      </c>
      <c r="D158" s="86">
        <f>IF(B158="","",IFERROR(B158/INDEX($B$2:$B$400,MATCH(DATE(YEAR(A158)-1,12,1),$A$2:$A$400,0))-1,""))</f>
        <v/>
      </c>
      <c r="E158" s="86">
        <f>IF(B158="","",IFERROR(B158/INDEX($B$2:$B$400,MATCH(DATE(YEAR(A158)-1,MONTH(A158),1),$A$2:$A$400,0))-1,""))</f>
        <v/>
      </c>
    </row>
    <row r="159">
      <c r="A159" s="88" t="n"/>
      <c r="B159" s="89" t="n"/>
      <c r="C159" s="86">
        <f>IF(OR(B159="",B158=""),"",B159/B158-1)</f>
        <v/>
      </c>
      <c r="D159" s="86">
        <f>IF(B159="","",IFERROR(B159/INDEX($B$2:$B$400,MATCH(DATE(YEAR(A159)-1,12,1),$A$2:$A$400,0))-1,""))</f>
        <v/>
      </c>
      <c r="E159" s="86">
        <f>IF(B159="","",IFERROR(B159/INDEX($B$2:$B$400,MATCH(DATE(YEAR(A159)-1,MONTH(A159),1),$A$2:$A$400,0))-1,""))</f>
        <v/>
      </c>
    </row>
    <row r="160">
      <c r="A160" s="88" t="n"/>
      <c r="B160" s="89" t="n"/>
      <c r="C160" s="86">
        <f>IF(OR(B160="",B159=""),"",B160/B159-1)</f>
        <v/>
      </c>
      <c r="D160" s="86">
        <f>IF(B160="","",IFERROR(B160/INDEX($B$2:$B$400,MATCH(DATE(YEAR(A160)-1,12,1),$A$2:$A$400,0))-1,""))</f>
        <v/>
      </c>
      <c r="E160" s="86">
        <f>IF(B160="","",IFERROR(B160/INDEX($B$2:$B$400,MATCH(DATE(YEAR(A160)-1,MONTH(A160),1),$A$2:$A$400,0))-1,""))</f>
        <v/>
      </c>
    </row>
    <row r="161">
      <c r="A161" s="88" t="n"/>
      <c r="B161" s="89" t="n"/>
      <c r="C161" s="86">
        <f>IF(OR(B161="",B160=""),"",B161/B160-1)</f>
        <v/>
      </c>
      <c r="D161" s="86">
        <f>IF(B161="","",IFERROR(B161/INDEX($B$2:$B$400,MATCH(DATE(YEAR(A161)-1,12,1),$A$2:$A$400,0))-1,""))</f>
        <v/>
      </c>
      <c r="E161" s="86">
        <f>IF(B161="","",IFERROR(B161/INDEX($B$2:$B$400,MATCH(DATE(YEAR(A161)-1,MONTH(A161),1),$A$2:$A$400,0))-1,""))</f>
        <v/>
      </c>
    </row>
    <row r="162">
      <c r="A162" s="88" t="n"/>
      <c r="B162" s="89" t="n"/>
      <c r="C162" s="86">
        <f>IF(OR(B162="",B161=""),"",B162/B161-1)</f>
        <v/>
      </c>
      <c r="D162" s="86">
        <f>IF(B162="","",IFERROR(B162/INDEX($B$2:$B$400,MATCH(DATE(YEAR(A162)-1,12,1),$A$2:$A$400,0))-1,""))</f>
        <v/>
      </c>
      <c r="E162" s="86">
        <f>IF(B162="","",IFERROR(B162/INDEX($B$2:$B$400,MATCH(DATE(YEAR(A162)-1,MONTH(A162),1),$A$2:$A$400,0))-1,""))</f>
        <v/>
      </c>
    </row>
    <row r="163">
      <c r="A163" s="88" t="n"/>
      <c r="B163" s="89" t="n"/>
      <c r="C163" s="86">
        <f>IF(OR(B163="",B162=""),"",B163/B162-1)</f>
        <v/>
      </c>
      <c r="D163" s="86">
        <f>IF(B163="","",IFERROR(B163/INDEX($B$2:$B$400,MATCH(DATE(YEAR(A163)-1,12,1),$A$2:$A$400,0))-1,""))</f>
        <v/>
      </c>
      <c r="E163" s="86">
        <f>IF(B163="","",IFERROR(B163/INDEX($B$2:$B$400,MATCH(DATE(YEAR(A163)-1,MONTH(A163),1),$A$2:$A$400,0))-1,""))</f>
        <v/>
      </c>
    </row>
    <row r="164">
      <c r="A164" s="88" t="n"/>
      <c r="B164" s="89" t="n"/>
      <c r="C164" s="86">
        <f>IF(OR(B164="",B163=""),"",B164/B163-1)</f>
        <v/>
      </c>
      <c r="D164" s="86">
        <f>IF(B164="","",IFERROR(B164/INDEX($B$2:$B$400,MATCH(DATE(YEAR(A164)-1,12,1),$A$2:$A$400,0))-1,""))</f>
        <v/>
      </c>
      <c r="E164" s="86">
        <f>IF(B164="","",IFERROR(B164/INDEX($B$2:$B$400,MATCH(DATE(YEAR(A164)-1,MONTH(A164),1),$A$2:$A$400,0))-1,""))</f>
        <v/>
      </c>
    </row>
    <row r="165">
      <c r="A165" s="88" t="n"/>
      <c r="B165" s="89" t="n"/>
      <c r="C165" s="86">
        <f>IF(OR(B165="",B164=""),"",B165/B164-1)</f>
        <v/>
      </c>
      <c r="D165" s="86">
        <f>IF(B165="","",IFERROR(B165/INDEX($B$2:$B$400,MATCH(DATE(YEAR(A165)-1,12,1),$A$2:$A$400,0))-1,""))</f>
        <v/>
      </c>
      <c r="E165" s="86">
        <f>IF(B165="","",IFERROR(B165/INDEX($B$2:$B$400,MATCH(DATE(YEAR(A165)-1,MONTH(A165),1),$A$2:$A$400,0))-1,""))</f>
        <v/>
      </c>
    </row>
    <row r="166">
      <c r="A166" s="88" t="n"/>
      <c r="B166" s="89" t="n"/>
      <c r="C166" s="86">
        <f>IF(OR(B166="",B165=""),"",B166/B165-1)</f>
        <v/>
      </c>
      <c r="D166" s="86">
        <f>IF(B166="","",IFERROR(B166/INDEX($B$2:$B$400,MATCH(DATE(YEAR(A166)-1,12,1),$A$2:$A$400,0))-1,""))</f>
        <v/>
      </c>
      <c r="E166" s="86">
        <f>IF(B166="","",IFERROR(B166/INDEX($B$2:$B$400,MATCH(DATE(YEAR(A166)-1,MONTH(A166),1),$A$2:$A$400,0))-1,""))</f>
        <v/>
      </c>
    </row>
    <row r="167">
      <c r="A167" s="88" t="n"/>
      <c r="B167" s="89" t="n"/>
      <c r="C167" s="86">
        <f>IF(OR(B167="",B166=""),"",B167/B166-1)</f>
        <v/>
      </c>
      <c r="D167" s="86">
        <f>IF(B167="","",IFERROR(B167/INDEX($B$2:$B$400,MATCH(DATE(YEAR(A167)-1,12,1),$A$2:$A$400,0))-1,""))</f>
        <v/>
      </c>
      <c r="E167" s="86">
        <f>IF(B167="","",IFERROR(B167/INDEX($B$2:$B$400,MATCH(DATE(YEAR(A167)-1,MONTH(A167),1),$A$2:$A$400,0))-1,""))</f>
        <v/>
      </c>
    </row>
    <row r="168">
      <c r="A168" s="88" t="n"/>
      <c r="B168" s="89" t="n"/>
      <c r="C168" s="86">
        <f>IF(OR(B168="",B167=""),"",B168/B167-1)</f>
        <v/>
      </c>
      <c r="D168" s="86">
        <f>IF(B168="","",IFERROR(B168/INDEX($B$2:$B$400,MATCH(DATE(YEAR(A168)-1,12,1),$A$2:$A$400,0))-1,""))</f>
        <v/>
      </c>
      <c r="E168" s="86">
        <f>IF(B168="","",IFERROR(B168/INDEX($B$2:$B$400,MATCH(DATE(YEAR(A168)-1,MONTH(A168),1),$A$2:$A$400,0))-1,""))</f>
        <v/>
      </c>
    </row>
    <row r="169">
      <c r="A169" s="88" t="n"/>
      <c r="B169" s="89" t="n"/>
      <c r="C169" s="86">
        <f>IF(OR(B169="",B168=""),"",B169/B168-1)</f>
        <v/>
      </c>
      <c r="D169" s="86">
        <f>IF(B169="","",IFERROR(B169/INDEX($B$2:$B$400,MATCH(DATE(YEAR(A169)-1,12,1),$A$2:$A$400,0))-1,""))</f>
        <v/>
      </c>
      <c r="E169" s="86">
        <f>IF(B169="","",IFERROR(B169/INDEX($B$2:$B$400,MATCH(DATE(YEAR(A169)-1,MONTH(A169),1),$A$2:$A$400,0))-1,""))</f>
        <v/>
      </c>
    </row>
    <row r="170">
      <c r="A170" s="88" t="n"/>
      <c r="B170" s="89" t="n"/>
      <c r="C170" s="86">
        <f>IF(OR(B170="",B169=""),"",B170/B169-1)</f>
        <v/>
      </c>
      <c r="D170" s="86">
        <f>IF(B170="","",IFERROR(B170/INDEX($B$2:$B$400,MATCH(DATE(YEAR(A170)-1,12,1),$A$2:$A$400,0))-1,""))</f>
        <v/>
      </c>
      <c r="E170" s="86">
        <f>IF(B170="","",IFERROR(B170/INDEX($B$2:$B$400,MATCH(DATE(YEAR(A170)-1,MONTH(A170),1),$A$2:$A$400,0))-1,""))</f>
        <v/>
      </c>
    </row>
    <row r="171">
      <c r="A171" s="88" t="n"/>
      <c r="B171" s="89" t="n"/>
      <c r="C171" s="86">
        <f>IF(OR(B171="",B170=""),"",B171/B170-1)</f>
        <v/>
      </c>
      <c r="D171" s="86">
        <f>IF(B171="","",IFERROR(B171/INDEX($B$2:$B$400,MATCH(DATE(YEAR(A171)-1,12,1),$A$2:$A$400,0))-1,""))</f>
        <v/>
      </c>
      <c r="E171" s="86">
        <f>IF(B171="","",IFERROR(B171/INDEX($B$2:$B$400,MATCH(DATE(YEAR(A171)-1,MONTH(A171),1),$A$2:$A$400,0))-1,""))</f>
        <v/>
      </c>
    </row>
    <row r="172">
      <c r="A172" s="88" t="n"/>
      <c r="B172" s="89" t="n"/>
      <c r="C172" s="86">
        <f>IF(OR(B172="",B171=""),"",B172/B171-1)</f>
        <v/>
      </c>
      <c r="D172" s="86">
        <f>IF(B172="","",IFERROR(B172/INDEX($B$2:$B$400,MATCH(DATE(YEAR(A172)-1,12,1),$A$2:$A$400,0))-1,""))</f>
        <v/>
      </c>
      <c r="E172" s="86">
        <f>IF(B172="","",IFERROR(B172/INDEX($B$2:$B$400,MATCH(DATE(YEAR(A172)-1,MONTH(A172),1),$A$2:$A$400,0))-1,""))</f>
        <v/>
      </c>
    </row>
    <row r="173">
      <c r="A173" s="88" t="n"/>
      <c r="B173" s="89" t="n"/>
      <c r="C173" s="86">
        <f>IF(OR(B173="",B172=""),"",B173/B172-1)</f>
        <v/>
      </c>
      <c r="D173" s="86">
        <f>IF(B173="","",IFERROR(B173/INDEX($B$2:$B$400,MATCH(DATE(YEAR(A173)-1,12,1),$A$2:$A$400,0))-1,""))</f>
        <v/>
      </c>
      <c r="E173" s="86">
        <f>IF(B173="","",IFERROR(B173/INDEX($B$2:$B$400,MATCH(DATE(YEAR(A173)-1,MONTH(A173),1),$A$2:$A$400,0))-1,""))</f>
        <v/>
      </c>
    </row>
    <row r="174">
      <c r="A174" s="88" t="n"/>
      <c r="B174" s="89" t="n"/>
      <c r="C174" s="86">
        <f>IF(OR(B174="",B173=""),"",B174/B173-1)</f>
        <v/>
      </c>
      <c r="D174" s="86">
        <f>IF(B174="","",IFERROR(B174/INDEX($B$2:$B$400,MATCH(DATE(YEAR(A174)-1,12,1),$A$2:$A$400,0))-1,""))</f>
        <v/>
      </c>
      <c r="E174" s="86">
        <f>IF(B174="","",IFERROR(B174/INDEX($B$2:$B$400,MATCH(DATE(YEAR(A174)-1,MONTH(A174),1),$A$2:$A$400,0))-1,""))</f>
        <v/>
      </c>
    </row>
    <row r="175">
      <c r="A175" s="88" t="n"/>
      <c r="B175" s="89" t="n"/>
      <c r="C175" s="86">
        <f>IF(OR(B175="",B174=""),"",B175/B174-1)</f>
        <v/>
      </c>
      <c r="D175" s="86">
        <f>IF(B175="","",IFERROR(B175/INDEX($B$2:$B$400,MATCH(DATE(YEAR(A175)-1,12,1),$A$2:$A$400,0))-1,""))</f>
        <v/>
      </c>
      <c r="E175" s="86">
        <f>IF(B175="","",IFERROR(B175/INDEX($B$2:$B$400,MATCH(DATE(YEAR(A175)-1,MONTH(A175),1),$A$2:$A$400,0))-1,""))</f>
        <v/>
      </c>
    </row>
    <row r="176">
      <c r="A176" s="88" t="n"/>
      <c r="B176" s="89" t="n"/>
      <c r="C176" s="86">
        <f>IF(OR(B176="",B175=""),"",B176/B175-1)</f>
        <v/>
      </c>
      <c r="D176" s="86">
        <f>IF(B176="","",IFERROR(B176/INDEX($B$2:$B$400,MATCH(DATE(YEAR(A176)-1,12,1),$A$2:$A$400,0))-1,""))</f>
        <v/>
      </c>
      <c r="E176" s="86">
        <f>IF(B176="","",IFERROR(B176/INDEX($B$2:$B$400,MATCH(DATE(YEAR(A176)-1,MONTH(A176),1),$A$2:$A$400,0))-1,""))</f>
        <v/>
      </c>
    </row>
    <row r="177">
      <c r="A177" s="88" t="n"/>
      <c r="B177" s="89" t="n"/>
      <c r="C177" s="86">
        <f>IF(OR(B177="",B176=""),"",B177/B176-1)</f>
        <v/>
      </c>
      <c r="D177" s="86">
        <f>IF(B177="","",IFERROR(B177/INDEX($B$2:$B$400,MATCH(DATE(YEAR(A177)-1,12,1),$A$2:$A$400,0))-1,""))</f>
        <v/>
      </c>
      <c r="E177" s="86">
        <f>IF(B177="","",IFERROR(B177/INDEX($B$2:$B$400,MATCH(DATE(YEAR(A177)-1,MONTH(A177),1),$A$2:$A$400,0))-1,""))</f>
        <v/>
      </c>
    </row>
    <row r="178">
      <c r="A178" s="88" t="n"/>
      <c r="B178" s="89" t="n"/>
      <c r="C178" s="86">
        <f>IF(OR(B178="",B177=""),"",B178/B177-1)</f>
        <v/>
      </c>
      <c r="D178" s="86">
        <f>IF(B178="","",IFERROR(B178/INDEX($B$2:$B$400,MATCH(DATE(YEAR(A178)-1,12,1),$A$2:$A$400,0))-1,""))</f>
        <v/>
      </c>
      <c r="E178" s="86">
        <f>IF(B178="","",IFERROR(B178/INDEX($B$2:$B$400,MATCH(DATE(YEAR(A178)-1,MONTH(A178),1),$A$2:$A$400,0))-1,""))</f>
        <v/>
      </c>
    </row>
    <row r="179">
      <c r="A179" s="88" t="n"/>
      <c r="B179" s="89" t="n"/>
      <c r="C179" s="86">
        <f>IF(OR(B179="",B178=""),"",B179/B178-1)</f>
        <v/>
      </c>
      <c r="D179" s="86">
        <f>IF(B179="","",IFERROR(B179/INDEX($B$2:$B$400,MATCH(DATE(YEAR(A179)-1,12,1),$A$2:$A$400,0))-1,""))</f>
        <v/>
      </c>
      <c r="E179" s="86">
        <f>IF(B179="","",IFERROR(B179/INDEX($B$2:$B$400,MATCH(DATE(YEAR(A179)-1,MONTH(A179),1),$A$2:$A$400,0))-1,""))</f>
        <v/>
      </c>
    </row>
    <row r="180">
      <c r="A180" s="88" t="n"/>
      <c r="B180" s="89" t="n"/>
      <c r="C180" s="86">
        <f>IF(OR(B180="",B179=""),"",B180/B179-1)</f>
        <v/>
      </c>
      <c r="D180" s="86">
        <f>IF(B180="","",IFERROR(B180/INDEX($B$2:$B$400,MATCH(DATE(YEAR(A180)-1,12,1),$A$2:$A$400,0))-1,""))</f>
        <v/>
      </c>
      <c r="E180" s="86">
        <f>IF(B180="","",IFERROR(B180/INDEX($B$2:$B$400,MATCH(DATE(YEAR(A180)-1,MONTH(A180),1),$A$2:$A$400,0))-1,""))</f>
        <v/>
      </c>
    </row>
    <row r="181">
      <c r="A181" s="88" t="n"/>
      <c r="B181" s="89" t="n"/>
      <c r="C181" s="86">
        <f>IF(OR(B181="",B180=""),"",B181/B180-1)</f>
        <v/>
      </c>
      <c r="D181" s="86">
        <f>IF(B181="","",IFERROR(B181/INDEX($B$2:$B$400,MATCH(DATE(YEAR(A181)-1,12,1),$A$2:$A$400,0))-1,""))</f>
        <v/>
      </c>
      <c r="E181" s="86">
        <f>IF(B181="","",IFERROR(B181/INDEX($B$2:$B$400,MATCH(DATE(YEAR(A181)-1,MONTH(A181),1),$A$2:$A$400,0))-1,""))</f>
        <v/>
      </c>
    </row>
    <row r="182">
      <c r="A182" s="88" t="n"/>
      <c r="B182" s="89" t="n"/>
      <c r="C182" s="86">
        <f>IF(OR(B182="",B181=""),"",B182/B181-1)</f>
        <v/>
      </c>
      <c r="D182" s="86">
        <f>IF(B182="","",IFERROR(B182/INDEX($B$2:$B$400,MATCH(DATE(YEAR(A182)-1,12,1),$A$2:$A$400,0))-1,""))</f>
        <v/>
      </c>
      <c r="E182" s="86">
        <f>IF(B182="","",IFERROR(B182/INDEX($B$2:$B$400,MATCH(DATE(YEAR(A182)-1,MONTH(A182),1),$A$2:$A$400,0))-1,""))</f>
        <v/>
      </c>
    </row>
    <row r="183">
      <c r="A183" s="88" t="n"/>
      <c r="B183" s="89" t="n"/>
      <c r="C183" s="86">
        <f>IF(OR(B183="",B182=""),"",B183/B182-1)</f>
        <v/>
      </c>
      <c r="D183" s="86">
        <f>IF(B183="","",IFERROR(B183/INDEX($B$2:$B$400,MATCH(DATE(YEAR(A183)-1,12,1),$A$2:$A$400,0))-1,""))</f>
        <v/>
      </c>
      <c r="E183" s="86">
        <f>IF(B183="","",IFERROR(B183/INDEX($B$2:$B$400,MATCH(DATE(YEAR(A183)-1,MONTH(A183),1),$A$2:$A$400,0))-1,""))</f>
        <v/>
      </c>
    </row>
    <row r="184">
      <c r="A184" s="88" t="n"/>
      <c r="B184" s="89" t="n"/>
      <c r="C184" s="86">
        <f>IF(OR(B184="",B183=""),"",B184/B183-1)</f>
        <v/>
      </c>
      <c r="D184" s="86">
        <f>IF(B184="","",IFERROR(B184/INDEX($B$2:$B$400,MATCH(DATE(YEAR(A184)-1,12,1),$A$2:$A$400,0))-1,""))</f>
        <v/>
      </c>
      <c r="E184" s="86">
        <f>IF(B184="","",IFERROR(B184/INDEX($B$2:$B$400,MATCH(DATE(YEAR(A184)-1,MONTH(A184),1),$A$2:$A$400,0))-1,""))</f>
        <v/>
      </c>
    </row>
    <row r="185">
      <c r="A185" s="88" t="n"/>
      <c r="B185" s="89" t="n"/>
      <c r="C185" s="86">
        <f>IF(OR(B185="",B184=""),"",B185/B184-1)</f>
        <v/>
      </c>
      <c r="D185" s="86">
        <f>IF(B185="","",IFERROR(B185/INDEX($B$2:$B$400,MATCH(DATE(YEAR(A185)-1,12,1),$A$2:$A$400,0))-1,""))</f>
        <v/>
      </c>
      <c r="E185" s="86">
        <f>IF(B185="","",IFERROR(B185/INDEX($B$2:$B$400,MATCH(DATE(YEAR(A185)-1,MONTH(A185),1),$A$2:$A$400,0))-1,""))</f>
        <v/>
      </c>
    </row>
    <row r="186">
      <c r="A186" s="88" t="n"/>
      <c r="B186" s="89" t="n"/>
      <c r="C186" s="86">
        <f>IF(OR(B186="",B185=""),"",B186/B185-1)</f>
        <v/>
      </c>
      <c r="D186" s="86">
        <f>IF(B186="","",IFERROR(B186/INDEX($B$2:$B$400,MATCH(DATE(YEAR(A186)-1,12,1),$A$2:$A$400,0))-1,""))</f>
        <v/>
      </c>
      <c r="E186" s="86">
        <f>IF(B186="","",IFERROR(B186/INDEX($B$2:$B$400,MATCH(DATE(YEAR(A186)-1,MONTH(A186),1),$A$2:$A$400,0))-1,""))</f>
        <v/>
      </c>
    </row>
    <row r="187">
      <c r="A187" s="88" t="n"/>
      <c r="B187" s="89" t="n"/>
      <c r="C187" s="86">
        <f>IF(OR(B187="",B186=""),"",B187/B186-1)</f>
        <v/>
      </c>
      <c r="D187" s="86">
        <f>IF(B187="","",IFERROR(B187/INDEX($B$2:$B$400,MATCH(DATE(YEAR(A187)-1,12,1),$A$2:$A$400,0))-1,""))</f>
        <v/>
      </c>
      <c r="E187" s="86">
        <f>IF(B187="","",IFERROR(B187/INDEX($B$2:$B$400,MATCH(DATE(YEAR(A187)-1,MONTH(A187),1),$A$2:$A$400,0))-1,""))</f>
        <v/>
      </c>
    </row>
    <row r="188">
      <c r="A188" s="88" t="n"/>
      <c r="B188" s="89" t="n"/>
      <c r="C188" s="86">
        <f>IF(OR(B188="",B187=""),"",B188/B187-1)</f>
        <v/>
      </c>
      <c r="D188" s="86">
        <f>IF(B188="","",IFERROR(B188/INDEX($B$2:$B$400,MATCH(DATE(YEAR(A188)-1,12,1),$A$2:$A$400,0))-1,""))</f>
        <v/>
      </c>
      <c r="E188" s="86">
        <f>IF(B188="","",IFERROR(B188/INDEX($B$2:$B$400,MATCH(DATE(YEAR(A188)-1,MONTH(A188),1),$A$2:$A$400,0))-1,""))</f>
        <v/>
      </c>
    </row>
    <row r="189">
      <c r="A189" s="88" t="n"/>
      <c r="B189" s="89" t="n"/>
      <c r="C189" s="86">
        <f>IF(OR(B189="",B188=""),"",B189/B188-1)</f>
        <v/>
      </c>
      <c r="D189" s="86">
        <f>IF(B189="","",IFERROR(B189/INDEX($B$2:$B$400,MATCH(DATE(YEAR(A189)-1,12,1),$A$2:$A$400,0))-1,""))</f>
        <v/>
      </c>
      <c r="E189" s="86">
        <f>IF(B189="","",IFERROR(B189/INDEX($B$2:$B$400,MATCH(DATE(YEAR(A189)-1,MONTH(A189),1),$A$2:$A$400,0))-1,""))</f>
        <v/>
      </c>
    </row>
    <row r="190">
      <c r="A190" s="88" t="n"/>
      <c r="B190" s="89" t="n"/>
      <c r="C190" s="86">
        <f>IF(OR(B190="",B189=""),"",B190/B189-1)</f>
        <v/>
      </c>
      <c r="D190" s="86">
        <f>IF(B190="","",IFERROR(B190/INDEX($B$2:$B$400,MATCH(DATE(YEAR(A190)-1,12,1),$A$2:$A$400,0))-1,""))</f>
        <v/>
      </c>
      <c r="E190" s="86">
        <f>IF(B190="","",IFERROR(B190/INDEX($B$2:$B$400,MATCH(DATE(YEAR(A190)-1,MONTH(A190),1),$A$2:$A$400,0))-1,""))</f>
        <v/>
      </c>
    </row>
    <row r="191">
      <c r="A191" s="88" t="n"/>
      <c r="B191" s="89" t="n"/>
      <c r="C191" s="86">
        <f>IF(OR(B191="",B190=""),"",B191/B190-1)</f>
        <v/>
      </c>
      <c r="D191" s="86">
        <f>IF(B191="","",IFERROR(B191/INDEX($B$2:$B$400,MATCH(DATE(YEAR(A191)-1,12,1),$A$2:$A$400,0))-1,""))</f>
        <v/>
      </c>
      <c r="E191" s="86">
        <f>IF(B191="","",IFERROR(B191/INDEX($B$2:$B$400,MATCH(DATE(YEAR(A191)-1,MONTH(A191),1),$A$2:$A$400,0))-1,""))</f>
        <v/>
      </c>
    </row>
    <row r="192">
      <c r="A192" s="88" t="n"/>
      <c r="B192" s="89" t="n"/>
      <c r="C192" s="86">
        <f>IF(OR(B192="",B191=""),"",B192/B191-1)</f>
        <v/>
      </c>
      <c r="D192" s="86">
        <f>IF(B192="","",IFERROR(B192/INDEX($B$2:$B$400,MATCH(DATE(YEAR(A192)-1,12,1),$A$2:$A$400,0))-1,""))</f>
        <v/>
      </c>
      <c r="E192" s="86">
        <f>IF(B192="","",IFERROR(B192/INDEX($B$2:$B$400,MATCH(DATE(YEAR(A192)-1,MONTH(A192),1),$A$2:$A$400,0))-1,""))</f>
        <v/>
      </c>
    </row>
    <row r="193">
      <c r="A193" s="88" t="n"/>
      <c r="B193" s="89" t="n"/>
      <c r="C193" s="86">
        <f>IF(OR(B193="",B192=""),"",B193/B192-1)</f>
        <v/>
      </c>
      <c r="D193" s="86">
        <f>IF(B193="","",IFERROR(B193/INDEX($B$2:$B$400,MATCH(DATE(YEAR(A193)-1,12,1),$A$2:$A$400,0))-1,""))</f>
        <v/>
      </c>
      <c r="E193" s="86">
        <f>IF(B193="","",IFERROR(B193/INDEX($B$2:$B$400,MATCH(DATE(YEAR(A193)-1,MONTH(A193),1),$A$2:$A$400,0))-1,""))</f>
        <v/>
      </c>
    </row>
    <row r="194">
      <c r="A194" s="88" t="n"/>
      <c r="B194" s="89" t="n"/>
      <c r="C194" s="86">
        <f>IF(OR(B194="",B193=""),"",B194/B193-1)</f>
        <v/>
      </c>
      <c r="D194" s="86">
        <f>IF(B194="","",IFERROR(B194/INDEX($B$2:$B$400,MATCH(DATE(YEAR(A194)-1,12,1),$A$2:$A$400,0))-1,""))</f>
        <v/>
      </c>
      <c r="E194" s="86">
        <f>IF(B194="","",IFERROR(B194/INDEX($B$2:$B$400,MATCH(DATE(YEAR(A194)-1,MONTH(A194),1),$A$2:$A$400,0))-1,""))</f>
        <v/>
      </c>
    </row>
    <row r="195">
      <c r="A195" s="88" t="n"/>
      <c r="B195" s="89" t="n"/>
      <c r="C195" s="86">
        <f>IF(OR(B195="",B194=""),"",B195/B194-1)</f>
        <v/>
      </c>
      <c r="D195" s="86">
        <f>IF(B195="","",IFERROR(B195/INDEX($B$2:$B$400,MATCH(DATE(YEAR(A195)-1,12,1),$A$2:$A$400,0))-1,""))</f>
        <v/>
      </c>
      <c r="E195" s="86">
        <f>IF(B195="","",IFERROR(B195/INDEX($B$2:$B$400,MATCH(DATE(YEAR(A195)-1,MONTH(A195),1),$A$2:$A$400,0))-1,""))</f>
        <v/>
      </c>
    </row>
    <row r="196">
      <c r="A196" s="88" t="n"/>
      <c r="B196" s="89" t="n"/>
      <c r="C196" s="86">
        <f>IF(OR(B196="",B195=""),"",B196/B195-1)</f>
        <v/>
      </c>
      <c r="D196" s="86">
        <f>IF(B196="","",IFERROR(B196/INDEX($B$2:$B$400,MATCH(DATE(YEAR(A196)-1,12,1),$A$2:$A$400,0))-1,""))</f>
        <v/>
      </c>
      <c r="E196" s="86">
        <f>IF(B196="","",IFERROR(B196/INDEX($B$2:$B$400,MATCH(DATE(YEAR(A196)-1,MONTH(A196),1),$A$2:$A$400,0))-1,""))</f>
        <v/>
      </c>
    </row>
    <row r="197">
      <c r="A197" s="88" t="n"/>
      <c r="B197" s="89" t="n"/>
      <c r="C197" s="86">
        <f>IF(OR(B197="",B196=""),"",B197/B196-1)</f>
        <v/>
      </c>
      <c r="D197" s="86">
        <f>IF(B197="","",IFERROR(B197/INDEX($B$2:$B$400,MATCH(DATE(YEAR(A197)-1,12,1),$A$2:$A$400,0))-1,""))</f>
        <v/>
      </c>
      <c r="E197" s="86">
        <f>IF(B197="","",IFERROR(B197/INDEX($B$2:$B$400,MATCH(DATE(YEAR(A197)-1,MONTH(A197),1),$A$2:$A$400,0))-1,""))</f>
        <v/>
      </c>
    </row>
    <row r="198">
      <c r="A198" s="88" t="n"/>
      <c r="B198" s="89" t="n"/>
      <c r="C198" s="86">
        <f>IF(OR(B198="",B197=""),"",B198/B197-1)</f>
        <v/>
      </c>
      <c r="D198" s="86">
        <f>IF(B198="","",IFERROR(B198/INDEX($B$2:$B$400,MATCH(DATE(YEAR(A198)-1,12,1),$A$2:$A$400,0))-1,""))</f>
        <v/>
      </c>
      <c r="E198" s="86">
        <f>IF(B198="","",IFERROR(B198/INDEX($B$2:$B$400,MATCH(DATE(YEAR(A198)-1,MONTH(A198),1),$A$2:$A$400,0))-1,""))</f>
        <v/>
      </c>
    </row>
    <row r="199">
      <c r="A199" s="88" t="n"/>
      <c r="B199" s="89" t="n"/>
      <c r="C199" s="86">
        <f>IF(OR(B199="",B198=""),"",B199/B198-1)</f>
        <v/>
      </c>
      <c r="D199" s="86">
        <f>IF(B199="","",IFERROR(B199/INDEX($B$2:$B$400,MATCH(DATE(YEAR(A199)-1,12,1),$A$2:$A$400,0))-1,""))</f>
        <v/>
      </c>
      <c r="E199" s="86">
        <f>IF(B199="","",IFERROR(B199/INDEX($B$2:$B$400,MATCH(DATE(YEAR(A199)-1,MONTH(A199),1),$A$2:$A$400,0))-1,""))</f>
        <v/>
      </c>
    </row>
    <row r="200">
      <c r="A200" s="88" t="n"/>
      <c r="B200" s="89" t="n"/>
      <c r="C200" s="86">
        <f>IF(OR(B200="",B199=""),"",B200/B199-1)</f>
        <v/>
      </c>
      <c r="D200" s="86">
        <f>IF(B200="","",IFERROR(B200/INDEX($B$2:$B$400,MATCH(DATE(YEAR(A200)-1,12,1),$A$2:$A$400,0))-1,""))</f>
        <v/>
      </c>
      <c r="E200" s="86">
        <f>IF(B200="","",IFERROR(B200/INDEX($B$2:$B$400,MATCH(DATE(YEAR(A200)-1,MONTH(A200),1),$A$2:$A$400,0))-1,""))</f>
        <v/>
      </c>
    </row>
    <row r="201">
      <c r="A201" s="88" t="n"/>
      <c r="B201" s="89" t="n"/>
      <c r="C201" s="86">
        <f>IF(OR(B201="",B200=""),"",B201/B200-1)</f>
        <v/>
      </c>
      <c r="D201" s="86">
        <f>IF(B201="","",IFERROR(B201/INDEX($B$2:$B$400,MATCH(DATE(YEAR(A201)-1,12,1),$A$2:$A$400,0))-1,""))</f>
        <v/>
      </c>
      <c r="E201" s="86">
        <f>IF(B201="","",IFERROR(B201/INDEX($B$2:$B$400,MATCH(DATE(YEAR(A201)-1,MONTH(A201),1),$A$2:$A$400,0))-1,""))</f>
        <v/>
      </c>
    </row>
    <row r="202">
      <c r="A202" s="88" t="n"/>
      <c r="B202" s="89" t="n"/>
      <c r="C202" s="86">
        <f>IF(OR(B202="",B201=""),"",B202/B201-1)</f>
        <v/>
      </c>
      <c r="D202" s="86">
        <f>IF(B202="","",IFERROR(B202/INDEX($B$2:$B$400,MATCH(DATE(YEAR(A202)-1,12,1),$A$2:$A$400,0))-1,""))</f>
        <v/>
      </c>
      <c r="E202" s="86">
        <f>IF(B202="","",IFERROR(B202/INDEX($B$2:$B$400,MATCH(DATE(YEAR(A202)-1,MONTH(A202),1),$A$2:$A$400,0))-1,""))</f>
        <v/>
      </c>
    </row>
    <row r="203">
      <c r="A203" s="88" t="n"/>
      <c r="B203" s="89" t="n"/>
      <c r="C203" s="86">
        <f>IF(OR(B203="",B202=""),"",B203/B202-1)</f>
        <v/>
      </c>
      <c r="D203" s="86">
        <f>IF(B203="","",IFERROR(B203/INDEX($B$2:$B$400,MATCH(DATE(YEAR(A203)-1,12,1),$A$2:$A$400,0))-1,""))</f>
        <v/>
      </c>
      <c r="E203" s="86">
        <f>IF(B203="","",IFERROR(B203/INDEX($B$2:$B$400,MATCH(DATE(YEAR(A203)-1,MONTH(A203),1),$A$2:$A$400,0))-1,""))</f>
        <v/>
      </c>
    </row>
    <row r="204">
      <c r="A204" s="88" t="n"/>
      <c r="B204" s="89" t="n"/>
      <c r="C204" s="86">
        <f>IF(OR(B204="",B203=""),"",B204/B203-1)</f>
        <v/>
      </c>
      <c r="D204" s="86">
        <f>IF(B204="","",IFERROR(B204/INDEX($B$2:$B$400,MATCH(DATE(YEAR(A204)-1,12,1),$A$2:$A$400,0))-1,""))</f>
        <v/>
      </c>
      <c r="E204" s="86">
        <f>IF(B204="","",IFERROR(B204/INDEX($B$2:$B$400,MATCH(DATE(YEAR(A204)-1,MONTH(A204),1),$A$2:$A$400,0))-1,""))</f>
        <v/>
      </c>
    </row>
    <row r="205">
      <c r="A205" s="88" t="n"/>
      <c r="B205" s="89" t="n"/>
      <c r="C205" s="86">
        <f>IF(OR(B205="",B204=""),"",B205/B204-1)</f>
        <v/>
      </c>
      <c r="D205" s="86">
        <f>IF(B205="","",IFERROR(B205/INDEX($B$2:$B$400,MATCH(DATE(YEAR(A205)-1,12,1),$A$2:$A$400,0))-1,""))</f>
        <v/>
      </c>
      <c r="E205" s="86">
        <f>IF(B205="","",IFERROR(B205/INDEX($B$2:$B$400,MATCH(DATE(YEAR(A205)-1,MONTH(A205),1),$A$2:$A$400,0))-1,""))</f>
        <v/>
      </c>
    </row>
    <row r="206">
      <c r="A206" s="88" t="n"/>
      <c r="B206" s="89" t="n"/>
      <c r="C206" s="86">
        <f>IF(OR(B206="",B205=""),"",B206/B205-1)</f>
        <v/>
      </c>
      <c r="D206" s="86">
        <f>IF(B206="","",IFERROR(B206/INDEX($B$2:$B$400,MATCH(DATE(YEAR(A206)-1,12,1),$A$2:$A$400,0))-1,""))</f>
        <v/>
      </c>
      <c r="E206" s="86">
        <f>IF(B206="","",IFERROR(B206/INDEX($B$2:$B$400,MATCH(DATE(YEAR(A206)-1,MONTH(A206),1),$A$2:$A$400,0))-1,""))</f>
        <v/>
      </c>
    </row>
    <row r="207">
      <c r="A207" s="88" t="n"/>
      <c r="B207" s="89" t="n"/>
      <c r="C207" s="86">
        <f>IF(OR(B207="",B206=""),"",B207/B206-1)</f>
        <v/>
      </c>
      <c r="D207" s="86">
        <f>IF(B207="","",IFERROR(B207/INDEX($B$2:$B$400,MATCH(DATE(YEAR(A207)-1,12,1),$A$2:$A$400,0))-1,""))</f>
        <v/>
      </c>
      <c r="E207" s="86">
        <f>IF(B207="","",IFERROR(B207/INDEX($B$2:$B$400,MATCH(DATE(YEAR(A207)-1,MONTH(A207),1),$A$2:$A$400,0))-1,""))</f>
        <v/>
      </c>
    </row>
    <row r="208">
      <c r="A208" s="88" t="n"/>
      <c r="B208" s="89" t="n"/>
      <c r="C208" s="86">
        <f>IF(OR(B208="",B207=""),"",B208/B207-1)</f>
        <v/>
      </c>
      <c r="D208" s="86">
        <f>IF(B208="","",IFERROR(B208/INDEX($B$2:$B$400,MATCH(DATE(YEAR(A208)-1,12,1),$A$2:$A$400,0))-1,""))</f>
        <v/>
      </c>
      <c r="E208" s="86">
        <f>IF(B208="","",IFERROR(B208/INDEX($B$2:$B$400,MATCH(DATE(YEAR(A208)-1,MONTH(A208),1),$A$2:$A$400,0))-1,""))</f>
        <v/>
      </c>
    </row>
    <row r="209">
      <c r="A209" s="88" t="n"/>
      <c r="B209" s="89" t="n"/>
      <c r="C209" s="86">
        <f>IF(OR(B209="",B208=""),"",B209/B208-1)</f>
        <v/>
      </c>
      <c r="D209" s="86">
        <f>IF(B209="","",IFERROR(B209/INDEX($B$2:$B$400,MATCH(DATE(YEAR(A209)-1,12,1),$A$2:$A$400,0))-1,""))</f>
        <v/>
      </c>
      <c r="E209" s="86">
        <f>IF(B209="","",IFERROR(B209/INDEX($B$2:$B$400,MATCH(DATE(YEAR(A209)-1,MONTH(A209),1),$A$2:$A$400,0))-1,""))</f>
        <v/>
      </c>
    </row>
    <row r="210">
      <c r="A210" s="88" t="n"/>
      <c r="B210" s="89" t="n"/>
      <c r="C210" s="86">
        <f>IF(OR(B210="",B209=""),"",B210/B209-1)</f>
        <v/>
      </c>
      <c r="D210" s="86">
        <f>IF(B210="","",IFERROR(B210/INDEX($B$2:$B$400,MATCH(DATE(YEAR(A210)-1,12,1),$A$2:$A$400,0))-1,""))</f>
        <v/>
      </c>
      <c r="E210" s="86">
        <f>IF(B210="","",IFERROR(B210/INDEX($B$2:$B$400,MATCH(DATE(YEAR(A210)-1,MONTH(A210),1),$A$2:$A$400,0))-1,""))</f>
        <v/>
      </c>
    </row>
    <row r="211">
      <c r="A211" s="88" t="n"/>
      <c r="B211" s="89" t="n"/>
      <c r="C211" s="86">
        <f>IF(OR(B211="",B210=""),"",B211/B210-1)</f>
        <v/>
      </c>
      <c r="D211" s="86">
        <f>IF(B211="","",IFERROR(B211/INDEX($B$2:$B$400,MATCH(DATE(YEAR(A211)-1,12,1),$A$2:$A$400,0))-1,""))</f>
        <v/>
      </c>
      <c r="E211" s="86">
        <f>IF(B211="","",IFERROR(B211/INDEX($B$2:$B$400,MATCH(DATE(YEAR(A211)-1,MONTH(A211),1),$A$2:$A$400,0))-1,""))</f>
        <v/>
      </c>
    </row>
    <row r="212">
      <c r="A212" s="88" t="n"/>
      <c r="B212" s="89" t="n"/>
      <c r="C212" s="86">
        <f>IF(OR(B212="",B211=""),"",B212/B211-1)</f>
        <v/>
      </c>
      <c r="D212" s="86">
        <f>IF(B212="","",IFERROR(B212/INDEX($B$2:$B$400,MATCH(DATE(YEAR(A212)-1,12,1),$A$2:$A$400,0))-1,""))</f>
        <v/>
      </c>
      <c r="E212" s="86">
        <f>IF(B212="","",IFERROR(B212/INDEX($B$2:$B$400,MATCH(DATE(YEAR(A212)-1,MONTH(A212),1),$A$2:$A$400,0))-1,""))</f>
        <v/>
      </c>
    </row>
    <row r="213">
      <c r="A213" s="88" t="n"/>
      <c r="B213" s="89" t="n"/>
      <c r="C213" s="86">
        <f>IF(OR(B213="",B212=""),"",B213/B212-1)</f>
        <v/>
      </c>
      <c r="D213" s="86">
        <f>IF(B213="","",IFERROR(B213/INDEX($B$2:$B$400,MATCH(DATE(YEAR(A213)-1,12,1),$A$2:$A$400,0))-1,""))</f>
        <v/>
      </c>
      <c r="E213" s="86">
        <f>IF(B213="","",IFERROR(B213/INDEX($B$2:$B$400,MATCH(DATE(YEAR(A213)-1,MONTH(A213),1),$A$2:$A$400,0))-1,""))</f>
        <v/>
      </c>
    </row>
    <row r="214">
      <c r="A214" s="88" t="n"/>
      <c r="B214" s="89" t="n"/>
      <c r="C214" s="86">
        <f>IF(OR(B214="",B213=""),"",B214/B213-1)</f>
        <v/>
      </c>
      <c r="D214" s="86">
        <f>IF(B214="","",IFERROR(B214/INDEX($B$2:$B$400,MATCH(DATE(YEAR(A214)-1,12,1),$A$2:$A$400,0))-1,""))</f>
        <v/>
      </c>
      <c r="E214" s="86">
        <f>IF(B214="","",IFERROR(B214/INDEX($B$2:$B$400,MATCH(DATE(YEAR(A214)-1,MONTH(A214),1),$A$2:$A$400,0))-1,""))</f>
        <v/>
      </c>
    </row>
    <row r="215">
      <c r="A215" s="88" t="n"/>
      <c r="B215" s="89" t="n"/>
      <c r="C215" s="86">
        <f>IF(OR(B215="",B214=""),"",B215/B214-1)</f>
        <v/>
      </c>
      <c r="D215" s="86">
        <f>IF(B215="","",IFERROR(B215/INDEX($B$2:$B$400,MATCH(DATE(YEAR(A215)-1,12,1),$A$2:$A$400,0))-1,""))</f>
        <v/>
      </c>
      <c r="E215" s="86">
        <f>IF(B215="","",IFERROR(B215/INDEX($B$2:$B$400,MATCH(DATE(YEAR(A215)-1,MONTH(A215),1),$A$2:$A$400,0))-1,""))</f>
        <v/>
      </c>
    </row>
    <row r="216">
      <c r="A216" s="88" t="n"/>
      <c r="B216" s="89" t="n"/>
      <c r="C216" s="86">
        <f>IF(OR(B216="",B215=""),"",B216/B215-1)</f>
        <v/>
      </c>
      <c r="D216" s="86">
        <f>IF(B216="","",IFERROR(B216/INDEX($B$2:$B$400,MATCH(DATE(YEAR(A216)-1,12,1),$A$2:$A$400,0))-1,""))</f>
        <v/>
      </c>
      <c r="E216" s="86">
        <f>IF(B216="","",IFERROR(B216/INDEX($B$2:$B$400,MATCH(DATE(YEAR(A216)-1,MONTH(A216),1),$A$2:$A$400,0))-1,""))</f>
        <v/>
      </c>
    </row>
    <row r="217">
      <c r="A217" s="88" t="n"/>
      <c r="B217" s="89" t="n"/>
      <c r="C217" s="86">
        <f>IF(OR(B217="",B216=""),"",B217/B216-1)</f>
        <v/>
      </c>
      <c r="D217" s="86">
        <f>IF(B217="","",IFERROR(B217/INDEX($B$2:$B$400,MATCH(DATE(YEAR(A217)-1,12,1),$A$2:$A$400,0))-1,""))</f>
        <v/>
      </c>
      <c r="E217" s="86">
        <f>IF(B217="","",IFERROR(B217/INDEX($B$2:$B$400,MATCH(DATE(YEAR(A217)-1,MONTH(A217),1),$A$2:$A$400,0))-1,""))</f>
        <v/>
      </c>
    </row>
    <row r="218">
      <c r="A218" s="88" t="n"/>
      <c r="B218" s="89" t="n"/>
      <c r="C218" s="86">
        <f>IF(OR(B218="",B217=""),"",B218/B217-1)</f>
        <v/>
      </c>
      <c r="D218" s="86">
        <f>IF(B218="","",IFERROR(B218/INDEX($B$2:$B$400,MATCH(DATE(YEAR(A218)-1,12,1),$A$2:$A$400,0))-1,""))</f>
        <v/>
      </c>
      <c r="E218" s="86">
        <f>IF(B218="","",IFERROR(B218/INDEX($B$2:$B$400,MATCH(DATE(YEAR(A218)-1,MONTH(A218),1),$A$2:$A$400,0))-1,""))</f>
        <v/>
      </c>
    </row>
    <row r="219">
      <c r="A219" s="88" t="n"/>
      <c r="B219" s="89" t="n"/>
      <c r="C219" s="86">
        <f>IF(OR(B219="",B218=""),"",B219/B218-1)</f>
        <v/>
      </c>
      <c r="D219" s="86">
        <f>IF(B219="","",IFERROR(B219/INDEX($B$2:$B$400,MATCH(DATE(YEAR(A219)-1,12,1),$A$2:$A$400,0))-1,""))</f>
        <v/>
      </c>
      <c r="E219" s="86">
        <f>IF(B219="","",IFERROR(B219/INDEX($B$2:$B$400,MATCH(DATE(YEAR(A219)-1,MONTH(A219),1),$A$2:$A$400,0))-1,""))</f>
        <v/>
      </c>
    </row>
    <row r="220">
      <c r="A220" s="88" t="n"/>
      <c r="B220" s="89" t="n"/>
      <c r="C220" s="86">
        <f>IF(OR(B220="",B219=""),"",B220/B219-1)</f>
        <v/>
      </c>
      <c r="D220" s="86">
        <f>IF(B220="","",IFERROR(B220/INDEX($B$2:$B$400,MATCH(DATE(YEAR(A220)-1,12,1),$A$2:$A$400,0))-1,""))</f>
        <v/>
      </c>
      <c r="E220" s="86">
        <f>IF(B220="","",IFERROR(B220/INDEX($B$2:$B$400,MATCH(DATE(YEAR(A220)-1,MONTH(A220),1),$A$2:$A$400,0))-1,""))</f>
        <v/>
      </c>
    </row>
    <row r="221">
      <c r="A221" s="88" t="n"/>
      <c r="B221" s="89" t="n"/>
      <c r="C221" s="86">
        <f>IF(OR(B221="",B220=""),"",B221/B220-1)</f>
        <v/>
      </c>
      <c r="D221" s="86">
        <f>IF(B221="","",IFERROR(B221/INDEX($B$2:$B$400,MATCH(DATE(YEAR(A221)-1,12,1),$A$2:$A$400,0))-1,""))</f>
        <v/>
      </c>
      <c r="E221" s="86">
        <f>IF(B221="","",IFERROR(B221/INDEX($B$2:$B$400,MATCH(DATE(YEAR(A221)-1,MONTH(A221),1),$A$2:$A$400,0))-1,""))</f>
        <v/>
      </c>
    </row>
    <row r="222">
      <c r="A222" s="88" t="n"/>
      <c r="B222" s="89" t="n"/>
      <c r="C222" s="86">
        <f>IF(OR(B222="",B221=""),"",B222/B221-1)</f>
        <v/>
      </c>
      <c r="D222" s="86">
        <f>IF(B222="","",IFERROR(B222/INDEX($B$2:$B$400,MATCH(DATE(YEAR(A222)-1,12,1),$A$2:$A$400,0))-1,""))</f>
        <v/>
      </c>
      <c r="E222" s="86">
        <f>IF(B222="","",IFERROR(B222/INDEX($B$2:$B$400,MATCH(DATE(YEAR(A222)-1,MONTH(A222),1),$A$2:$A$400,0))-1,""))</f>
        <v/>
      </c>
    </row>
    <row r="223">
      <c r="A223" s="88" t="n"/>
      <c r="B223" s="89" t="n"/>
      <c r="C223" s="86">
        <f>IF(OR(B223="",B222=""),"",B223/B222-1)</f>
        <v/>
      </c>
      <c r="D223" s="86">
        <f>IF(B223="","",IFERROR(B223/INDEX($B$2:$B$400,MATCH(DATE(YEAR(A223)-1,12,1),$A$2:$A$400,0))-1,""))</f>
        <v/>
      </c>
      <c r="E223" s="86">
        <f>IF(B223="","",IFERROR(B223/INDEX($B$2:$B$400,MATCH(DATE(YEAR(A223)-1,MONTH(A223),1),$A$2:$A$400,0))-1,""))</f>
        <v/>
      </c>
    </row>
    <row r="224">
      <c r="A224" s="88" t="n"/>
      <c r="B224" s="89" t="n"/>
      <c r="C224" s="86">
        <f>IF(OR(B224="",B223=""),"",B224/B223-1)</f>
        <v/>
      </c>
      <c r="D224" s="86">
        <f>IF(B224="","",IFERROR(B224/INDEX($B$2:$B$400,MATCH(DATE(YEAR(A224)-1,12,1),$A$2:$A$400,0))-1,""))</f>
        <v/>
      </c>
      <c r="E224" s="86">
        <f>IF(B224="","",IFERROR(B224/INDEX($B$2:$B$400,MATCH(DATE(YEAR(A224)-1,MONTH(A224),1),$A$2:$A$400,0))-1,""))</f>
        <v/>
      </c>
    </row>
    <row r="225">
      <c r="A225" s="88" t="n"/>
      <c r="B225" s="89" t="n"/>
      <c r="C225" s="86">
        <f>IF(OR(B225="",B224=""),"",B225/B224-1)</f>
        <v/>
      </c>
      <c r="D225" s="86">
        <f>IF(B225="","",IFERROR(B225/INDEX($B$2:$B$400,MATCH(DATE(YEAR(A225)-1,12,1),$A$2:$A$400,0))-1,""))</f>
        <v/>
      </c>
      <c r="E225" s="86">
        <f>IF(B225="","",IFERROR(B225/INDEX($B$2:$B$400,MATCH(DATE(YEAR(A225)-1,MONTH(A225),1),$A$2:$A$400,0))-1,""))</f>
        <v/>
      </c>
    </row>
    <row r="226">
      <c r="A226" s="88" t="n"/>
      <c r="B226" s="89" t="n"/>
      <c r="C226" s="86">
        <f>IF(OR(B226="",B225=""),"",B226/B225-1)</f>
        <v/>
      </c>
      <c r="D226" s="86">
        <f>IF(B226="","",IFERROR(B226/INDEX($B$2:$B$400,MATCH(DATE(YEAR(A226)-1,12,1),$A$2:$A$400,0))-1,""))</f>
        <v/>
      </c>
      <c r="E226" s="86">
        <f>IF(B226="","",IFERROR(B226/INDEX($B$2:$B$400,MATCH(DATE(YEAR(A226)-1,MONTH(A226),1),$A$2:$A$400,0))-1,""))</f>
        <v/>
      </c>
    </row>
    <row r="227">
      <c r="A227" s="88" t="n"/>
      <c r="B227" s="89" t="n"/>
      <c r="C227" s="86">
        <f>IF(OR(B227="",B226=""),"",B227/B226-1)</f>
        <v/>
      </c>
      <c r="D227" s="86">
        <f>IF(B227="","",IFERROR(B227/INDEX($B$2:$B$400,MATCH(DATE(YEAR(A227)-1,12,1),$A$2:$A$400,0))-1,""))</f>
        <v/>
      </c>
      <c r="E227" s="86">
        <f>IF(B227="","",IFERROR(B227/INDEX($B$2:$B$400,MATCH(DATE(YEAR(A227)-1,MONTH(A227),1),$A$2:$A$400,0))-1,""))</f>
        <v/>
      </c>
    </row>
    <row r="228">
      <c r="A228" s="88" t="n"/>
      <c r="B228" s="89" t="n"/>
      <c r="C228" s="86">
        <f>IF(OR(B228="",B227=""),"",B228/B227-1)</f>
        <v/>
      </c>
      <c r="D228" s="86">
        <f>IF(B228="","",IFERROR(B228/INDEX($B$2:$B$400,MATCH(DATE(YEAR(A228)-1,12,1),$A$2:$A$400,0))-1,""))</f>
        <v/>
      </c>
      <c r="E228" s="86">
        <f>IF(B228="","",IFERROR(B228/INDEX($B$2:$B$400,MATCH(DATE(YEAR(A228)-1,MONTH(A228),1),$A$2:$A$400,0))-1,""))</f>
        <v/>
      </c>
    </row>
    <row r="229">
      <c r="A229" s="88" t="n"/>
      <c r="B229" s="89" t="n"/>
      <c r="C229" s="86">
        <f>IF(OR(B229="",B228=""),"",B229/B228-1)</f>
        <v/>
      </c>
      <c r="D229" s="86">
        <f>IF(B229="","",IFERROR(B229/INDEX($B$2:$B$400,MATCH(DATE(YEAR(A229)-1,12,1),$A$2:$A$400,0))-1,""))</f>
        <v/>
      </c>
      <c r="E229" s="86">
        <f>IF(B229="","",IFERROR(B229/INDEX($B$2:$B$400,MATCH(DATE(YEAR(A229)-1,MONTH(A229),1),$A$2:$A$400,0))-1,""))</f>
        <v/>
      </c>
    </row>
    <row r="230">
      <c r="A230" s="88" t="n"/>
      <c r="B230" s="89" t="n"/>
      <c r="C230" s="86">
        <f>IF(OR(B230="",B229=""),"",B230/B229-1)</f>
        <v/>
      </c>
      <c r="D230" s="86">
        <f>IF(B230="","",IFERROR(B230/INDEX($B$2:$B$400,MATCH(DATE(YEAR(A230)-1,12,1),$A$2:$A$400,0))-1,""))</f>
        <v/>
      </c>
      <c r="E230" s="86">
        <f>IF(B230="","",IFERROR(B230/INDEX($B$2:$B$400,MATCH(DATE(YEAR(A230)-1,MONTH(A230),1),$A$2:$A$400,0))-1,""))</f>
        <v/>
      </c>
    </row>
    <row r="231">
      <c r="A231" s="88" t="n"/>
      <c r="B231" s="89" t="n"/>
      <c r="C231" s="86">
        <f>IF(OR(B231="",B230=""),"",B231/B230-1)</f>
        <v/>
      </c>
      <c r="D231" s="86">
        <f>IF(B231="","",IFERROR(B231/INDEX($B$2:$B$400,MATCH(DATE(YEAR(A231)-1,12,1),$A$2:$A$400,0))-1,""))</f>
        <v/>
      </c>
      <c r="E231" s="86">
        <f>IF(B231="","",IFERROR(B231/INDEX($B$2:$B$400,MATCH(DATE(YEAR(A231)-1,MONTH(A231),1),$A$2:$A$400,0))-1,""))</f>
        <v/>
      </c>
    </row>
    <row r="232">
      <c r="A232" s="88" t="n"/>
      <c r="B232" s="89" t="n"/>
      <c r="C232" s="86">
        <f>IF(OR(B232="",B231=""),"",B232/B231-1)</f>
        <v/>
      </c>
      <c r="D232" s="86">
        <f>IF(B232="","",IFERROR(B232/INDEX($B$2:$B$400,MATCH(DATE(YEAR(A232)-1,12,1),$A$2:$A$400,0))-1,""))</f>
        <v/>
      </c>
      <c r="E232" s="86">
        <f>IF(B232="","",IFERROR(B232/INDEX($B$2:$B$400,MATCH(DATE(YEAR(A232)-1,MONTH(A232),1),$A$2:$A$400,0))-1,""))</f>
        <v/>
      </c>
    </row>
    <row r="233">
      <c r="A233" s="88" t="n"/>
      <c r="B233" s="89" t="n"/>
      <c r="C233" s="86">
        <f>IF(OR(B233="",B232=""),"",B233/B232-1)</f>
        <v/>
      </c>
      <c r="D233" s="86">
        <f>IF(B233="","",IFERROR(B233/INDEX($B$2:$B$400,MATCH(DATE(YEAR(A233)-1,12,1),$A$2:$A$400,0))-1,""))</f>
        <v/>
      </c>
      <c r="E233" s="86">
        <f>IF(B233="","",IFERROR(B233/INDEX($B$2:$B$400,MATCH(DATE(YEAR(A233)-1,MONTH(A233),1),$A$2:$A$400,0))-1,""))</f>
        <v/>
      </c>
    </row>
    <row r="234">
      <c r="A234" s="88" t="n"/>
      <c r="B234" s="89" t="n"/>
      <c r="C234" s="86">
        <f>IF(OR(B234="",B233=""),"",B234/B233-1)</f>
        <v/>
      </c>
      <c r="D234" s="86">
        <f>IF(B234="","",IFERROR(B234/INDEX($B$2:$B$400,MATCH(DATE(YEAR(A234)-1,12,1),$A$2:$A$400,0))-1,""))</f>
        <v/>
      </c>
      <c r="E234" s="86">
        <f>IF(B234="","",IFERROR(B234/INDEX($B$2:$B$400,MATCH(DATE(YEAR(A234)-1,MONTH(A234),1),$A$2:$A$400,0))-1,""))</f>
        <v/>
      </c>
    </row>
    <row r="235">
      <c r="A235" s="88" t="n"/>
      <c r="B235" s="89" t="n"/>
      <c r="C235" s="86">
        <f>IF(OR(B235="",B234=""),"",B235/B234-1)</f>
        <v/>
      </c>
      <c r="D235" s="86">
        <f>IF(B235="","",IFERROR(B235/INDEX($B$2:$B$400,MATCH(DATE(YEAR(A235)-1,12,1),$A$2:$A$400,0))-1,""))</f>
        <v/>
      </c>
      <c r="E235" s="86">
        <f>IF(B235="","",IFERROR(B235/INDEX($B$2:$B$400,MATCH(DATE(YEAR(A235)-1,MONTH(A235),1),$A$2:$A$400,0))-1,""))</f>
        <v/>
      </c>
    </row>
    <row r="236">
      <c r="A236" s="88" t="n"/>
      <c r="B236" s="89" t="n"/>
      <c r="C236" s="86">
        <f>IF(OR(B236="",B235=""),"",B236/B235-1)</f>
        <v/>
      </c>
      <c r="D236" s="86">
        <f>IF(B236="","",IFERROR(B236/INDEX($B$2:$B$400,MATCH(DATE(YEAR(A236)-1,12,1),$A$2:$A$400,0))-1,""))</f>
        <v/>
      </c>
      <c r="E236" s="86">
        <f>IF(B236="","",IFERROR(B236/INDEX($B$2:$B$400,MATCH(DATE(YEAR(A236)-1,MONTH(A236),1),$A$2:$A$400,0))-1,""))</f>
        <v/>
      </c>
    </row>
    <row r="237">
      <c r="A237" s="88" t="n"/>
      <c r="B237" s="89" t="n"/>
      <c r="C237" s="86">
        <f>IF(OR(B237="",B236=""),"",B237/B236-1)</f>
        <v/>
      </c>
      <c r="D237" s="86">
        <f>IF(B237="","",IFERROR(B237/INDEX($B$2:$B$400,MATCH(DATE(YEAR(A237)-1,12,1),$A$2:$A$400,0))-1,""))</f>
        <v/>
      </c>
      <c r="E237" s="86">
        <f>IF(B237="","",IFERROR(B237/INDEX($B$2:$B$400,MATCH(DATE(YEAR(A237)-1,MONTH(A237),1),$A$2:$A$400,0))-1,""))</f>
        <v/>
      </c>
    </row>
    <row r="238">
      <c r="A238" s="88" t="n"/>
      <c r="B238" s="89" t="n"/>
      <c r="C238" s="86">
        <f>IF(OR(B238="",B237=""),"",B238/B237-1)</f>
        <v/>
      </c>
      <c r="D238" s="86">
        <f>IF(B238="","",IFERROR(B238/INDEX($B$2:$B$400,MATCH(DATE(YEAR(A238)-1,12,1),$A$2:$A$400,0))-1,""))</f>
        <v/>
      </c>
      <c r="E238" s="86">
        <f>IF(B238="","",IFERROR(B238/INDEX($B$2:$B$400,MATCH(DATE(YEAR(A238)-1,MONTH(A238),1),$A$2:$A$400,0))-1,""))</f>
        <v/>
      </c>
    </row>
    <row r="239">
      <c r="A239" s="88" t="n"/>
      <c r="B239" s="89" t="n"/>
      <c r="C239" s="86">
        <f>IF(OR(B239="",B238=""),"",B239/B238-1)</f>
        <v/>
      </c>
      <c r="D239" s="86">
        <f>IF(B239="","",IFERROR(B239/INDEX($B$2:$B$400,MATCH(DATE(YEAR(A239)-1,12,1),$A$2:$A$400,0))-1,""))</f>
        <v/>
      </c>
      <c r="E239" s="86">
        <f>IF(B239="","",IFERROR(B239/INDEX($B$2:$B$400,MATCH(DATE(YEAR(A239)-1,MONTH(A239),1),$A$2:$A$400,0))-1,""))</f>
        <v/>
      </c>
    </row>
    <row r="240">
      <c r="A240" s="88" t="n"/>
      <c r="B240" s="89" t="n"/>
      <c r="C240" s="86">
        <f>IF(OR(B240="",B239=""),"",B240/B239-1)</f>
        <v/>
      </c>
      <c r="D240" s="86">
        <f>IF(B240="","",IFERROR(B240/INDEX($B$2:$B$400,MATCH(DATE(YEAR(A240)-1,12,1),$A$2:$A$400,0))-1,""))</f>
        <v/>
      </c>
      <c r="E240" s="86">
        <f>IF(B240="","",IFERROR(B240/INDEX($B$2:$B$400,MATCH(DATE(YEAR(A240)-1,MONTH(A240),1),$A$2:$A$400,0))-1,""))</f>
        <v/>
      </c>
    </row>
    <row r="241">
      <c r="A241" s="88" t="n"/>
      <c r="B241" s="89" t="n"/>
      <c r="C241" s="86">
        <f>IF(OR(B241="",B240=""),"",B241/B240-1)</f>
        <v/>
      </c>
      <c r="D241" s="86">
        <f>IF(B241="","",IFERROR(B241/INDEX($B$2:$B$400,MATCH(DATE(YEAR(A241)-1,12,1),$A$2:$A$400,0))-1,""))</f>
        <v/>
      </c>
      <c r="E241" s="86">
        <f>IF(B241="","",IFERROR(B241/INDEX($B$2:$B$400,MATCH(DATE(YEAR(A241)-1,MONTH(A241),1),$A$2:$A$400,0))-1,""))</f>
        <v/>
      </c>
    </row>
    <row r="242">
      <c r="A242" s="88" t="n"/>
      <c r="B242" s="89" t="n"/>
      <c r="C242" s="86">
        <f>IF(OR(B242="",B241=""),"",B242/B241-1)</f>
        <v/>
      </c>
      <c r="D242" s="86">
        <f>IF(B242="","",IFERROR(B242/INDEX($B$2:$B$400,MATCH(DATE(YEAR(A242)-1,12,1),$A$2:$A$400,0))-1,""))</f>
        <v/>
      </c>
      <c r="E242" s="86">
        <f>IF(B242="","",IFERROR(B242/INDEX($B$2:$B$400,MATCH(DATE(YEAR(A242)-1,MONTH(A242),1),$A$2:$A$400,0))-1,""))</f>
        <v/>
      </c>
    </row>
    <row r="243">
      <c r="A243" s="88" t="n"/>
      <c r="B243" s="89" t="n"/>
      <c r="C243" s="86">
        <f>IF(OR(B243="",B242=""),"",B243/B242-1)</f>
        <v/>
      </c>
      <c r="D243" s="86">
        <f>IF(B243="","",IFERROR(B243/INDEX($B$2:$B$400,MATCH(DATE(YEAR(A243)-1,12,1),$A$2:$A$400,0))-1,""))</f>
        <v/>
      </c>
      <c r="E243" s="86">
        <f>IF(B243="","",IFERROR(B243/INDEX($B$2:$B$400,MATCH(DATE(YEAR(A243)-1,MONTH(A243),1),$A$2:$A$400,0))-1,""))</f>
        <v/>
      </c>
    </row>
    <row r="244">
      <c r="A244" s="88" t="n"/>
      <c r="B244" s="89" t="n"/>
      <c r="C244" s="86">
        <f>IF(OR(B244="",B243=""),"",B244/B243-1)</f>
        <v/>
      </c>
      <c r="D244" s="86">
        <f>IF(B244="","",IFERROR(B244/INDEX($B$2:$B$400,MATCH(DATE(YEAR(A244)-1,12,1),$A$2:$A$400,0))-1,""))</f>
        <v/>
      </c>
      <c r="E244" s="86">
        <f>IF(B244="","",IFERROR(B244/INDEX($B$2:$B$400,MATCH(DATE(YEAR(A244)-1,MONTH(A244),1),$A$2:$A$400,0))-1,""))</f>
        <v/>
      </c>
    </row>
    <row r="245">
      <c r="A245" s="88" t="n"/>
      <c r="B245" s="89" t="n"/>
      <c r="C245" s="86">
        <f>IF(OR(B245="",B244=""),"",B245/B244-1)</f>
        <v/>
      </c>
      <c r="D245" s="86">
        <f>IF(B245="","",IFERROR(B245/INDEX($B$2:$B$400,MATCH(DATE(YEAR(A245)-1,12,1),$A$2:$A$400,0))-1,""))</f>
        <v/>
      </c>
      <c r="E245" s="86">
        <f>IF(B245="","",IFERROR(B245/INDEX($B$2:$B$400,MATCH(DATE(YEAR(A245)-1,MONTH(A245),1),$A$2:$A$400,0))-1,""))</f>
        <v/>
      </c>
    </row>
    <row r="246">
      <c r="A246" s="88" t="n"/>
      <c r="B246" s="89" t="n"/>
      <c r="C246" s="86">
        <f>IF(OR(B246="",B245=""),"",B246/B245-1)</f>
        <v/>
      </c>
      <c r="D246" s="86">
        <f>IF(B246="","",IFERROR(B246/INDEX($B$2:$B$400,MATCH(DATE(YEAR(A246)-1,12,1),$A$2:$A$400,0))-1,""))</f>
        <v/>
      </c>
      <c r="E246" s="86">
        <f>IF(B246="","",IFERROR(B246/INDEX($B$2:$B$400,MATCH(DATE(YEAR(A246)-1,MONTH(A246),1),$A$2:$A$400,0))-1,""))</f>
        <v/>
      </c>
    </row>
    <row r="247">
      <c r="A247" s="88" t="n"/>
      <c r="B247" s="89" t="n"/>
      <c r="C247" s="86">
        <f>IF(OR(B247="",B246=""),"",B247/B246-1)</f>
        <v/>
      </c>
      <c r="D247" s="86">
        <f>IF(B247="","",IFERROR(B247/INDEX($B$2:$B$400,MATCH(DATE(YEAR(A247)-1,12,1),$A$2:$A$400,0))-1,""))</f>
        <v/>
      </c>
      <c r="E247" s="86">
        <f>IF(B247="","",IFERROR(B247/INDEX($B$2:$B$400,MATCH(DATE(YEAR(A247)-1,MONTH(A247),1),$A$2:$A$400,0))-1,""))</f>
        <v/>
      </c>
    </row>
    <row r="248">
      <c r="A248" s="88" t="n"/>
      <c r="B248" s="89" t="n"/>
      <c r="C248" s="86">
        <f>IF(OR(B248="",B247=""),"",B248/B247-1)</f>
        <v/>
      </c>
      <c r="D248" s="86">
        <f>IF(B248="","",IFERROR(B248/INDEX($B$2:$B$400,MATCH(DATE(YEAR(A248)-1,12,1),$A$2:$A$400,0))-1,""))</f>
        <v/>
      </c>
      <c r="E248" s="86">
        <f>IF(B248="","",IFERROR(B248/INDEX($B$2:$B$400,MATCH(DATE(YEAR(A248)-1,MONTH(A248),1),$A$2:$A$400,0))-1,""))</f>
        <v/>
      </c>
    </row>
    <row r="249">
      <c r="A249" s="88" t="n"/>
      <c r="B249" s="89" t="n"/>
      <c r="C249" s="86">
        <f>IF(OR(B249="",B248=""),"",B249/B248-1)</f>
        <v/>
      </c>
      <c r="D249" s="86">
        <f>IF(B249="","",IFERROR(B249/INDEX($B$2:$B$400,MATCH(DATE(YEAR(A249)-1,12,1),$A$2:$A$400,0))-1,""))</f>
        <v/>
      </c>
      <c r="E249" s="86">
        <f>IF(B249="","",IFERROR(B249/INDEX($B$2:$B$400,MATCH(DATE(YEAR(A249)-1,MONTH(A249),1),$A$2:$A$400,0))-1,""))</f>
        <v/>
      </c>
    </row>
    <row r="250">
      <c r="A250" s="88" t="n"/>
      <c r="B250" s="89" t="n"/>
      <c r="C250" s="86">
        <f>IF(OR(B250="",B249=""),"",B250/B249-1)</f>
        <v/>
      </c>
      <c r="D250" s="86">
        <f>IF(B250="","",IFERROR(B250/INDEX($B$2:$B$400,MATCH(DATE(YEAR(A250)-1,12,1),$A$2:$A$400,0))-1,""))</f>
        <v/>
      </c>
      <c r="E250" s="86">
        <f>IF(B250="","",IFERROR(B250/INDEX($B$2:$B$400,MATCH(DATE(YEAR(A250)-1,MONTH(A250),1),$A$2:$A$400,0))-1,""))</f>
        <v/>
      </c>
    </row>
    <row r="251">
      <c r="A251" s="88" t="n"/>
      <c r="B251" s="89" t="n"/>
      <c r="C251" s="86">
        <f>IF(OR(B251="",B250=""),"",B251/B250-1)</f>
        <v/>
      </c>
      <c r="D251" s="86">
        <f>IF(B251="","",IFERROR(B251/INDEX($B$2:$B$400,MATCH(DATE(YEAR(A251)-1,12,1),$A$2:$A$400,0))-1,""))</f>
        <v/>
      </c>
      <c r="E251" s="86">
        <f>IF(B251="","",IFERROR(B251/INDEX($B$2:$B$400,MATCH(DATE(YEAR(A251)-1,MONTH(A251),1),$A$2:$A$400,0))-1,""))</f>
        <v/>
      </c>
    </row>
    <row r="252">
      <c r="A252" s="88" t="n"/>
      <c r="B252" s="89" t="n"/>
      <c r="C252" s="86">
        <f>IF(OR(B252="",B251=""),"",B252/B251-1)</f>
        <v/>
      </c>
      <c r="D252" s="86">
        <f>IF(B252="","",IFERROR(B252/INDEX($B$2:$B$400,MATCH(DATE(YEAR(A252)-1,12,1),$A$2:$A$400,0))-1,""))</f>
        <v/>
      </c>
      <c r="E252" s="86">
        <f>IF(B252="","",IFERROR(B252/INDEX($B$2:$B$400,MATCH(DATE(YEAR(A252)-1,MONTH(A252),1),$A$2:$A$400,0))-1,""))</f>
        <v/>
      </c>
    </row>
    <row r="253">
      <c r="A253" s="88" t="n"/>
      <c r="B253" s="89" t="n"/>
      <c r="C253" s="86">
        <f>IF(OR(B253="",B252=""),"",B253/B252-1)</f>
        <v/>
      </c>
      <c r="D253" s="86">
        <f>IF(B253="","",IFERROR(B253/INDEX($B$2:$B$400,MATCH(DATE(YEAR(A253)-1,12,1),$A$2:$A$400,0))-1,""))</f>
        <v/>
      </c>
      <c r="E253" s="86">
        <f>IF(B253="","",IFERROR(B253/INDEX($B$2:$B$400,MATCH(DATE(YEAR(A253)-1,MONTH(A253),1),$A$2:$A$400,0))-1,""))</f>
        <v/>
      </c>
    </row>
    <row r="254">
      <c r="A254" s="88" t="n"/>
      <c r="B254" s="89" t="n"/>
      <c r="C254" s="86">
        <f>IF(OR(B254="",B253=""),"",B254/B253-1)</f>
        <v/>
      </c>
      <c r="D254" s="86">
        <f>IF(B254="","",IFERROR(B254/INDEX($B$2:$B$400,MATCH(DATE(YEAR(A254)-1,12,1),$A$2:$A$400,0))-1,""))</f>
        <v/>
      </c>
      <c r="E254" s="86">
        <f>IF(B254="","",IFERROR(B254/INDEX($B$2:$B$400,MATCH(DATE(YEAR(A254)-1,MONTH(A254),1),$A$2:$A$400,0))-1,""))</f>
        <v/>
      </c>
    </row>
    <row r="255">
      <c r="A255" s="88" t="n"/>
      <c r="B255" s="89" t="n"/>
      <c r="C255" s="86">
        <f>IF(OR(B255="",B254=""),"",B255/B254-1)</f>
        <v/>
      </c>
      <c r="D255" s="86">
        <f>IF(B255="","",IFERROR(B255/INDEX($B$2:$B$400,MATCH(DATE(YEAR(A255)-1,12,1),$A$2:$A$400,0))-1,""))</f>
        <v/>
      </c>
      <c r="E255" s="86">
        <f>IF(B255="","",IFERROR(B255/INDEX($B$2:$B$400,MATCH(DATE(YEAR(A255)-1,MONTH(A255),1),$A$2:$A$400,0))-1,""))</f>
        <v/>
      </c>
    </row>
    <row r="256">
      <c r="A256" s="88" t="n"/>
      <c r="B256" s="89" t="n"/>
      <c r="C256" s="86">
        <f>IF(OR(B256="",B255=""),"",B256/B255-1)</f>
        <v/>
      </c>
      <c r="D256" s="86">
        <f>IF(B256="","",IFERROR(B256/INDEX($B$2:$B$400,MATCH(DATE(YEAR(A256)-1,12,1),$A$2:$A$400,0))-1,""))</f>
        <v/>
      </c>
      <c r="E256" s="86">
        <f>IF(B256="","",IFERROR(B256/INDEX($B$2:$B$400,MATCH(DATE(YEAR(A256)-1,MONTH(A256),1),$A$2:$A$400,0))-1,""))</f>
        <v/>
      </c>
    </row>
    <row r="257">
      <c r="A257" s="88" t="n"/>
      <c r="B257" s="89" t="n"/>
      <c r="C257" s="86">
        <f>IF(OR(B257="",B256=""),"",B257/B256-1)</f>
        <v/>
      </c>
      <c r="D257" s="86">
        <f>IF(B257="","",IFERROR(B257/INDEX($B$2:$B$400,MATCH(DATE(YEAR(A257)-1,12,1),$A$2:$A$400,0))-1,""))</f>
        <v/>
      </c>
      <c r="E257" s="86">
        <f>IF(B257="","",IFERROR(B257/INDEX($B$2:$B$400,MATCH(DATE(YEAR(A257)-1,MONTH(A257),1),$A$2:$A$400,0))-1,""))</f>
        <v/>
      </c>
    </row>
    <row r="258">
      <c r="A258" s="88" t="n"/>
      <c r="B258" s="89" t="n"/>
      <c r="C258" s="86">
        <f>IF(OR(B258="",B257=""),"",B258/B257-1)</f>
        <v/>
      </c>
      <c r="D258" s="86">
        <f>IF(B258="","",IFERROR(B258/INDEX($B$2:$B$400,MATCH(DATE(YEAR(A258)-1,12,1),$A$2:$A$400,0))-1,""))</f>
        <v/>
      </c>
      <c r="E258" s="86">
        <f>IF(B258="","",IFERROR(B258/INDEX($B$2:$B$400,MATCH(DATE(YEAR(A258)-1,MONTH(A258),1),$A$2:$A$400,0))-1,""))</f>
        <v/>
      </c>
    </row>
    <row r="259">
      <c r="A259" s="88" t="n"/>
      <c r="B259" s="89" t="n"/>
      <c r="C259" s="86">
        <f>IF(OR(B259="",B258=""),"",B259/B258-1)</f>
        <v/>
      </c>
      <c r="D259" s="86">
        <f>IF(B259="","",IFERROR(B259/INDEX($B$2:$B$400,MATCH(DATE(YEAR(A259)-1,12,1),$A$2:$A$400,0))-1,""))</f>
        <v/>
      </c>
      <c r="E259" s="86">
        <f>IF(B259="","",IFERROR(B259/INDEX($B$2:$B$400,MATCH(DATE(YEAR(A259)-1,MONTH(A259),1),$A$2:$A$400,0))-1,""))</f>
        <v/>
      </c>
    </row>
    <row r="260">
      <c r="A260" s="88" t="n"/>
      <c r="B260" s="89" t="n"/>
      <c r="C260" s="86">
        <f>IF(OR(B260="",B259=""),"",B260/B259-1)</f>
        <v/>
      </c>
      <c r="D260" s="86">
        <f>IF(B260="","",IFERROR(B260/INDEX($B$2:$B$400,MATCH(DATE(YEAR(A260)-1,12,1),$A$2:$A$400,0))-1,""))</f>
        <v/>
      </c>
      <c r="E260" s="86">
        <f>IF(B260="","",IFERROR(B260/INDEX($B$2:$B$400,MATCH(DATE(YEAR(A260)-1,MONTH(A260),1),$A$2:$A$400,0))-1,""))</f>
        <v/>
      </c>
    </row>
    <row r="261">
      <c r="A261" s="88" t="n"/>
      <c r="B261" s="89" t="n"/>
      <c r="C261" s="86">
        <f>IF(OR(B261="",B260=""),"",B261/B260-1)</f>
        <v/>
      </c>
      <c r="D261" s="86">
        <f>IF(B261="","",IFERROR(B261/INDEX($B$2:$B$400,MATCH(DATE(YEAR(A261)-1,12,1),$A$2:$A$400,0))-1,""))</f>
        <v/>
      </c>
      <c r="E261" s="86">
        <f>IF(B261="","",IFERROR(B261/INDEX($B$2:$B$400,MATCH(DATE(YEAR(A261)-1,MONTH(A261),1),$A$2:$A$400,0))-1,""))</f>
        <v/>
      </c>
    </row>
    <row r="262">
      <c r="A262" s="88" t="n"/>
      <c r="B262" s="89" t="n"/>
      <c r="C262" s="86">
        <f>IF(OR(B262="",B261=""),"",B262/B261-1)</f>
        <v/>
      </c>
      <c r="D262" s="86">
        <f>IF(B262="","",IFERROR(B262/INDEX($B$2:$B$400,MATCH(DATE(YEAR(A262)-1,12,1),$A$2:$A$400,0))-1,""))</f>
        <v/>
      </c>
      <c r="E262" s="86">
        <f>IF(B262="","",IFERROR(B262/INDEX($B$2:$B$400,MATCH(DATE(YEAR(A262)-1,MONTH(A262),1),$A$2:$A$400,0))-1,""))</f>
        <v/>
      </c>
    </row>
    <row r="263">
      <c r="A263" s="88" t="n"/>
      <c r="B263" s="89" t="n"/>
      <c r="C263" s="86">
        <f>IF(OR(B263="",B262=""),"",B263/B262-1)</f>
        <v/>
      </c>
      <c r="D263" s="86">
        <f>IF(B263="","",IFERROR(B263/INDEX($B$2:$B$400,MATCH(DATE(YEAR(A263)-1,12,1),$A$2:$A$400,0))-1,""))</f>
        <v/>
      </c>
      <c r="E263" s="86">
        <f>IF(B263="","",IFERROR(B263/INDEX($B$2:$B$400,MATCH(DATE(YEAR(A263)-1,MONTH(A263),1),$A$2:$A$400,0))-1,""))</f>
        <v/>
      </c>
    </row>
    <row r="264">
      <c r="A264" s="88" t="n"/>
      <c r="B264" s="89" t="n"/>
      <c r="C264" s="86">
        <f>IF(OR(B264="",B263=""),"",B264/B263-1)</f>
        <v/>
      </c>
      <c r="D264" s="86">
        <f>IF(B264="","",IFERROR(B264/INDEX($B$2:$B$400,MATCH(DATE(YEAR(A264)-1,12,1),$A$2:$A$400,0))-1,""))</f>
        <v/>
      </c>
      <c r="E264" s="86">
        <f>IF(B264="","",IFERROR(B264/INDEX($B$2:$B$400,MATCH(DATE(YEAR(A264)-1,MONTH(A264),1),$A$2:$A$400,0))-1,""))</f>
        <v/>
      </c>
    </row>
    <row r="265">
      <c r="A265" s="88" t="n"/>
      <c r="B265" s="89" t="n"/>
      <c r="C265" s="86">
        <f>IF(OR(B265="",B264=""),"",B265/B264-1)</f>
        <v/>
      </c>
      <c r="D265" s="86">
        <f>IF(B265="","",IFERROR(B265/INDEX($B$2:$B$400,MATCH(DATE(YEAR(A265)-1,12,1),$A$2:$A$400,0))-1,""))</f>
        <v/>
      </c>
      <c r="E265" s="86">
        <f>IF(B265="","",IFERROR(B265/INDEX($B$2:$B$400,MATCH(DATE(YEAR(A265)-1,MONTH(A265),1),$A$2:$A$400,0))-1,""))</f>
        <v/>
      </c>
    </row>
    <row r="266">
      <c r="A266" s="88" t="n"/>
      <c r="B266" s="89" t="n"/>
      <c r="C266" s="86">
        <f>IF(OR(B266="",B265=""),"",B266/B265-1)</f>
        <v/>
      </c>
      <c r="D266" s="86">
        <f>IF(B266="","",IFERROR(B266/INDEX($B$2:$B$400,MATCH(DATE(YEAR(A266)-1,12,1),$A$2:$A$400,0))-1,""))</f>
        <v/>
      </c>
      <c r="E266" s="86">
        <f>IF(B266="","",IFERROR(B266/INDEX($B$2:$B$400,MATCH(DATE(YEAR(A266)-1,MONTH(A266),1),$A$2:$A$400,0))-1,""))</f>
        <v/>
      </c>
    </row>
    <row r="267">
      <c r="A267" s="88" t="n"/>
      <c r="B267" s="89" t="n"/>
      <c r="C267" s="86">
        <f>IF(OR(B267="",B266=""),"",B267/B266-1)</f>
        <v/>
      </c>
      <c r="D267" s="86">
        <f>IF(B267="","",IFERROR(B267/INDEX($B$2:$B$400,MATCH(DATE(YEAR(A267)-1,12,1),$A$2:$A$400,0))-1,""))</f>
        <v/>
      </c>
      <c r="E267" s="86">
        <f>IF(B267="","",IFERROR(B267/INDEX($B$2:$B$400,MATCH(DATE(YEAR(A267)-1,MONTH(A267),1),$A$2:$A$400,0))-1,""))</f>
        <v/>
      </c>
    </row>
    <row r="268">
      <c r="A268" s="88" t="n"/>
      <c r="B268" s="89" t="n"/>
      <c r="C268" s="86">
        <f>IF(OR(B268="",B267=""),"",B268/B267-1)</f>
        <v/>
      </c>
      <c r="D268" s="86">
        <f>IF(B268="","",IFERROR(B268/INDEX($B$2:$B$400,MATCH(DATE(YEAR(A268)-1,12,1),$A$2:$A$400,0))-1,""))</f>
        <v/>
      </c>
      <c r="E268" s="86">
        <f>IF(B268="","",IFERROR(B268/INDEX($B$2:$B$400,MATCH(DATE(YEAR(A268)-1,MONTH(A268),1),$A$2:$A$400,0))-1,""))</f>
        <v/>
      </c>
    </row>
    <row r="269">
      <c r="A269" s="88" t="n"/>
      <c r="B269" s="89" t="n"/>
      <c r="C269" s="86">
        <f>IF(OR(B269="",B268=""),"",B269/B268-1)</f>
        <v/>
      </c>
      <c r="D269" s="86">
        <f>IF(B269="","",IFERROR(B269/INDEX($B$2:$B$400,MATCH(DATE(YEAR(A269)-1,12,1),$A$2:$A$400,0))-1,""))</f>
        <v/>
      </c>
      <c r="E269" s="86">
        <f>IF(B269="","",IFERROR(B269/INDEX($B$2:$B$400,MATCH(DATE(YEAR(A269)-1,MONTH(A269),1),$A$2:$A$400,0))-1,""))</f>
        <v/>
      </c>
    </row>
    <row r="270">
      <c r="A270" s="88" t="n"/>
      <c r="B270" s="89" t="n"/>
      <c r="C270" s="86">
        <f>IF(OR(B270="",B269=""),"",B270/B269-1)</f>
        <v/>
      </c>
      <c r="D270" s="86">
        <f>IF(B270="","",IFERROR(B270/INDEX($B$2:$B$400,MATCH(DATE(YEAR(A270)-1,12,1),$A$2:$A$400,0))-1,""))</f>
        <v/>
      </c>
      <c r="E270" s="86">
        <f>IF(B270="","",IFERROR(B270/INDEX($B$2:$B$400,MATCH(DATE(YEAR(A270)-1,MONTH(A270),1),$A$2:$A$400,0))-1,""))</f>
        <v/>
      </c>
    </row>
    <row r="271">
      <c r="A271" s="88" t="n"/>
      <c r="B271" s="89" t="n"/>
      <c r="C271" s="86">
        <f>IF(OR(B271="",B270=""),"",B271/B270-1)</f>
        <v/>
      </c>
      <c r="D271" s="86">
        <f>IF(B271="","",IFERROR(B271/INDEX($B$2:$B$400,MATCH(DATE(YEAR(A271)-1,12,1),$A$2:$A$400,0))-1,""))</f>
        <v/>
      </c>
      <c r="E271" s="86">
        <f>IF(B271="","",IFERROR(B271/INDEX($B$2:$B$400,MATCH(DATE(YEAR(A271)-1,MONTH(A271),1),$A$2:$A$400,0))-1,""))</f>
        <v/>
      </c>
    </row>
    <row r="272">
      <c r="A272" s="88" t="n"/>
      <c r="B272" s="89" t="n"/>
      <c r="C272" s="86">
        <f>IF(OR(B272="",B271=""),"",B272/B271-1)</f>
        <v/>
      </c>
      <c r="D272" s="86">
        <f>IF(B272="","",IFERROR(B272/INDEX($B$2:$B$400,MATCH(DATE(YEAR(A272)-1,12,1),$A$2:$A$400,0))-1,""))</f>
        <v/>
      </c>
      <c r="E272" s="86">
        <f>IF(B272="","",IFERROR(B272/INDEX($B$2:$B$400,MATCH(DATE(YEAR(A272)-1,MONTH(A272),1),$A$2:$A$400,0))-1,""))</f>
        <v/>
      </c>
    </row>
    <row r="273">
      <c r="A273" s="88" t="n"/>
      <c r="B273" s="89" t="n"/>
      <c r="C273" s="86">
        <f>IF(OR(B273="",B272=""),"",B273/B272-1)</f>
        <v/>
      </c>
      <c r="D273" s="86">
        <f>IF(B273="","",IFERROR(B273/INDEX($B$2:$B$400,MATCH(DATE(YEAR(A273)-1,12,1),$A$2:$A$400,0))-1,""))</f>
        <v/>
      </c>
      <c r="E273" s="86">
        <f>IF(B273="","",IFERROR(B273/INDEX($B$2:$B$400,MATCH(DATE(YEAR(A273)-1,MONTH(A273),1),$A$2:$A$400,0))-1,""))</f>
        <v/>
      </c>
    </row>
    <row r="274">
      <c r="A274" s="88" t="n"/>
      <c r="B274" s="89" t="n"/>
      <c r="C274" s="86">
        <f>IF(OR(B274="",B273=""),"",B274/B273-1)</f>
        <v/>
      </c>
      <c r="D274" s="86">
        <f>IF(B274="","",IFERROR(B274/INDEX($B$2:$B$400,MATCH(DATE(YEAR(A274)-1,12,1),$A$2:$A$400,0))-1,""))</f>
        <v/>
      </c>
      <c r="E274" s="86">
        <f>IF(B274="","",IFERROR(B274/INDEX($B$2:$B$400,MATCH(DATE(YEAR(A274)-1,MONTH(A274),1),$A$2:$A$400,0))-1,""))</f>
        <v/>
      </c>
    </row>
    <row r="275">
      <c r="A275" s="88" t="n"/>
      <c r="B275" s="89" t="n"/>
      <c r="C275" s="86">
        <f>IF(OR(B275="",B274=""),"",B275/B274-1)</f>
        <v/>
      </c>
      <c r="D275" s="86">
        <f>IF(B275="","",IFERROR(B275/INDEX($B$2:$B$400,MATCH(DATE(YEAR(A275)-1,12,1),$A$2:$A$400,0))-1,""))</f>
        <v/>
      </c>
      <c r="E275" s="86">
        <f>IF(B275="","",IFERROR(B275/INDEX($B$2:$B$400,MATCH(DATE(YEAR(A275)-1,MONTH(A275),1),$A$2:$A$400,0))-1,""))</f>
        <v/>
      </c>
    </row>
    <row r="276">
      <c r="A276" s="88" t="n"/>
      <c r="B276" s="89" t="n"/>
      <c r="C276" s="86">
        <f>IF(OR(B276="",B275=""),"",B276/B275-1)</f>
        <v/>
      </c>
      <c r="D276" s="86">
        <f>IF(B276="","",IFERROR(B276/INDEX($B$2:$B$400,MATCH(DATE(YEAR(A276)-1,12,1),$A$2:$A$400,0))-1,""))</f>
        <v/>
      </c>
      <c r="E276" s="86">
        <f>IF(B276="","",IFERROR(B276/INDEX($B$2:$B$400,MATCH(DATE(YEAR(A276)-1,MONTH(A276),1),$A$2:$A$400,0))-1,""))</f>
        <v/>
      </c>
    </row>
    <row r="277">
      <c r="A277" s="88" t="n"/>
      <c r="B277" s="89" t="n"/>
      <c r="C277" s="86">
        <f>IF(OR(B277="",B276=""),"",B277/B276-1)</f>
        <v/>
      </c>
      <c r="D277" s="86">
        <f>IF(B277="","",IFERROR(B277/INDEX($B$2:$B$400,MATCH(DATE(YEAR(A277)-1,12,1),$A$2:$A$400,0))-1,""))</f>
        <v/>
      </c>
      <c r="E277" s="86">
        <f>IF(B277="","",IFERROR(B277/INDEX($B$2:$B$400,MATCH(DATE(YEAR(A277)-1,MONTH(A277),1),$A$2:$A$400,0))-1,""))</f>
        <v/>
      </c>
    </row>
    <row r="278">
      <c r="A278" s="88" t="n"/>
      <c r="B278" s="89" t="n"/>
      <c r="C278" s="86">
        <f>IF(OR(B278="",B277=""),"",B278/B277-1)</f>
        <v/>
      </c>
      <c r="D278" s="86">
        <f>IF(B278="","",IFERROR(B278/INDEX($B$2:$B$400,MATCH(DATE(YEAR(A278)-1,12,1),$A$2:$A$400,0))-1,""))</f>
        <v/>
      </c>
      <c r="E278" s="86">
        <f>IF(B278="","",IFERROR(B278/INDEX($B$2:$B$400,MATCH(DATE(YEAR(A278)-1,MONTH(A278),1),$A$2:$A$400,0))-1,""))</f>
        <v/>
      </c>
    </row>
    <row r="279">
      <c r="A279" s="88" t="n"/>
      <c r="B279" s="89" t="n"/>
      <c r="C279" s="86">
        <f>IF(OR(B279="",B278=""),"",B279/B278-1)</f>
        <v/>
      </c>
      <c r="D279" s="86">
        <f>IF(B279="","",IFERROR(B279/INDEX($B$2:$B$400,MATCH(DATE(YEAR(A279)-1,12,1),$A$2:$A$400,0))-1,""))</f>
        <v/>
      </c>
      <c r="E279" s="86">
        <f>IF(B279="","",IFERROR(B279/INDEX($B$2:$B$400,MATCH(DATE(YEAR(A279)-1,MONTH(A279),1),$A$2:$A$400,0))-1,""))</f>
        <v/>
      </c>
    </row>
    <row r="280">
      <c r="A280" s="88" t="n"/>
      <c r="B280" s="89" t="n"/>
      <c r="C280" s="86">
        <f>IF(OR(B280="",B279=""),"",B280/B279-1)</f>
        <v/>
      </c>
      <c r="D280" s="86">
        <f>IF(B280="","",IFERROR(B280/INDEX($B$2:$B$400,MATCH(DATE(YEAR(A280)-1,12,1),$A$2:$A$400,0))-1,""))</f>
        <v/>
      </c>
      <c r="E280" s="86">
        <f>IF(B280="","",IFERROR(B280/INDEX($B$2:$B$400,MATCH(DATE(YEAR(A280)-1,MONTH(A280),1),$A$2:$A$400,0))-1,""))</f>
        <v/>
      </c>
    </row>
    <row r="281">
      <c r="A281" s="88" t="n"/>
      <c r="B281" s="89" t="n"/>
      <c r="C281" s="86">
        <f>IF(OR(B281="",B280=""),"",B281/B280-1)</f>
        <v/>
      </c>
      <c r="D281" s="86">
        <f>IF(B281="","",IFERROR(B281/INDEX($B$2:$B$400,MATCH(DATE(YEAR(A281)-1,12,1),$A$2:$A$400,0))-1,""))</f>
        <v/>
      </c>
      <c r="E281" s="86">
        <f>IF(B281="","",IFERROR(B281/INDEX($B$2:$B$400,MATCH(DATE(YEAR(A281)-1,MONTH(A281),1),$A$2:$A$400,0))-1,""))</f>
        <v/>
      </c>
    </row>
    <row r="282">
      <c r="A282" s="88" t="n"/>
      <c r="B282" s="89" t="n"/>
      <c r="C282" s="86">
        <f>IF(OR(B282="",B281=""),"",B282/B281-1)</f>
        <v/>
      </c>
      <c r="D282" s="86">
        <f>IF(B282="","",IFERROR(B282/INDEX($B$2:$B$400,MATCH(DATE(YEAR(A282)-1,12,1),$A$2:$A$400,0))-1,""))</f>
        <v/>
      </c>
      <c r="E282" s="86">
        <f>IF(B282="","",IFERROR(B282/INDEX($B$2:$B$400,MATCH(DATE(YEAR(A282)-1,MONTH(A282),1),$A$2:$A$400,0))-1,""))</f>
        <v/>
      </c>
    </row>
    <row r="283">
      <c r="A283" s="88" t="n"/>
      <c r="B283" s="89" t="n"/>
      <c r="C283" s="86">
        <f>IF(OR(B283="",B282=""),"",B283/B282-1)</f>
        <v/>
      </c>
      <c r="D283" s="86">
        <f>IF(B283="","",IFERROR(B283/INDEX($B$2:$B$400,MATCH(DATE(YEAR(A283)-1,12,1),$A$2:$A$400,0))-1,""))</f>
        <v/>
      </c>
      <c r="E283" s="86">
        <f>IF(B283="","",IFERROR(B283/INDEX($B$2:$B$400,MATCH(DATE(YEAR(A283)-1,MONTH(A283),1),$A$2:$A$400,0))-1,""))</f>
        <v/>
      </c>
    </row>
    <row r="284">
      <c r="A284" s="88" t="n"/>
      <c r="B284" s="89" t="n"/>
      <c r="C284" s="86">
        <f>IF(OR(B284="",B283=""),"",B284/B283-1)</f>
        <v/>
      </c>
      <c r="D284" s="86">
        <f>IF(B284="","",IFERROR(B284/INDEX($B$2:$B$400,MATCH(DATE(YEAR(A284)-1,12,1),$A$2:$A$400,0))-1,""))</f>
        <v/>
      </c>
      <c r="E284" s="86">
        <f>IF(B284="","",IFERROR(B284/INDEX($B$2:$B$400,MATCH(DATE(YEAR(A284)-1,MONTH(A284),1),$A$2:$A$400,0))-1,""))</f>
        <v/>
      </c>
    </row>
    <row r="285">
      <c r="A285" s="88" t="n"/>
      <c r="B285" s="89" t="n"/>
      <c r="C285" s="86">
        <f>IF(OR(B285="",B284=""),"",B285/B284-1)</f>
        <v/>
      </c>
      <c r="D285" s="86">
        <f>IF(B285="","",IFERROR(B285/INDEX($B$2:$B$400,MATCH(DATE(YEAR(A285)-1,12,1),$A$2:$A$400,0))-1,""))</f>
        <v/>
      </c>
      <c r="E285" s="86">
        <f>IF(B285="","",IFERROR(B285/INDEX($B$2:$B$400,MATCH(DATE(YEAR(A285)-1,MONTH(A285),1),$A$2:$A$400,0))-1,""))</f>
        <v/>
      </c>
    </row>
    <row r="286">
      <c r="A286" s="88" t="n"/>
      <c r="B286" s="89" t="n"/>
      <c r="C286" s="86">
        <f>IF(OR(B286="",B285=""),"",B286/B285-1)</f>
        <v/>
      </c>
      <c r="D286" s="86">
        <f>IF(B286="","",IFERROR(B286/INDEX($B$2:$B$400,MATCH(DATE(YEAR(A286)-1,12,1),$A$2:$A$400,0))-1,""))</f>
        <v/>
      </c>
      <c r="E286" s="86">
        <f>IF(B286="","",IFERROR(B286/INDEX($B$2:$B$400,MATCH(DATE(YEAR(A286)-1,MONTH(A286),1),$A$2:$A$400,0))-1,""))</f>
        <v/>
      </c>
    </row>
    <row r="287">
      <c r="A287" s="88" t="n"/>
      <c r="B287" s="89" t="n"/>
      <c r="C287" s="86">
        <f>IF(OR(B287="",B286=""),"",B287/B286-1)</f>
        <v/>
      </c>
      <c r="D287" s="86">
        <f>IF(B287="","",IFERROR(B287/INDEX($B$2:$B$400,MATCH(DATE(YEAR(A287)-1,12,1),$A$2:$A$400,0))-1,""))</f>
        <v/>
      </c>
      <c r="E287" s="86">
        <f>IF(B287="","",IFERROR(B287/INDEX($B$2:$B$400,MATCH(DATE(YEAR(A287)-1,MONTH(A287),1),$A$2:$A$400,0))-1,""))</f>
        <v/>
      </c>
    </row>
    <row r="288">
      <c r="A288" s="88" t="n"/>
      <c r="B288" s="89" t="n"/>
      <c r="C288" s="86">
        <f>IF(OR(B288="",B287=""),"",B288/B287-1)</f>
        <v/>
      </c>
      <c r="D288" s="86">
        <f>IF(B288="","",IFERROR(B288/INDEX($B$2:$B$400,MATCH(DATE(YEAR(A288)-1,12,1),$A$2:$A$400,0))-1,""))</f>
        <v/>
      </c>
      <c r="E288" s="86">
        <f>IF(B288="","",IFERROR(B288/INDEX($B$2:$B$400,MATCH(DATE(YEAR(A288)-1,MONTH(A288),1),$A$2:$A$400,0))-1,""))</f>
        <v/>
      </c>
    </row>
    <row r="289">
      <c r="A289" s="88" t="n"/>
      <c r="B289" s="89" t="n"/>
      <c r="C289" s="86">
        <f>IF(OR(B289="",B288=""),"",B289/B288-1)</f>
        <v/>
      </c>
      <c r="D289" s="86">
        <f>IF(B289="","",IFERROR(B289/INDEX($B$2:$B$400,MATCH(DATE(YEAR(A289)-1,12,1),$A$2:$A$400,0))-1,""))</f>
        <v/>
      </c>
      <c r="E289" s="86">
        <f>IF(B289="","",IFERROR(B289/INDEX($B$2:$B$400,MATCH(DATE(YEAR(A289)-1,MONTH(A289),1),$A$2:$A$400,0))-1,""))</f>
        <v/>
      </c>
    </row>
    <row r="290">
      <c r="A290" s="88" t="n"/>
      <c r="B290" s="89" t="n"/>
      <c r="C290" s="86">
        <f>IF(OR(B290="",B289=""),"",B290/B289-1)</f>
        <v/>
      </c>
      <c r="D290" s="86">
        <f>IF(B290="","",IFERROR(B290/INDEX($B$2:$B$400,MATCH(DATE(YEAR(A290)-1,12,1),$A$2:$A$400,0))-1,""))</f>
        <v/>
      </c>
      <c r="E290" s="86">
        <f>IF(B290="","",IFERROR(B290/INDEX($B$2:$B$400,MATCH(DATE(YEAR(A290)-1,MONTH(A290),1),$A$2:$A$400,0))-1,""))</f>
        <v/>
      </c>
    </row>
    <row r="291">
      <c r="A291" s="88" t="n"/>
      <c r="B291" s="89" t="n"/>
      <c r="C291" s="86">
        <f>IF(OR(B291="",B290=""),"",B291/B290-1)</f>
        <v/>
      </c>
      <c r="D291" s="86">
        <f>IF(B291="","",IFERROR(B291/INDEX($B$2:$B$400,MATCH(DATE(YEAR(A291)-1,12,1),$A$2:$A$400,0))-1,""))</f>
        <v/>
      </c>
      <c r="E291" s="86">
        <f>IF(B291="","",IFERROR(B291/INDEX($B$2:$B$400,MATCH(DATE(YEAR(A291)-1,MONTH(A291),1),$A$2:$A$400,0))-1,""))</f>
        <v/>
      </c>
    </row>
    <row r="292">
      <c r="A292" s="88" t="n"/>
      <c r="B292" s="89" t="n"/>
      <c r="C292" s="86">
        <f>IF(OR(B292="",B291=""),"",B292/B291-1)</f>
        <v/>
      </c>
      <c r="D292" s="86">
        <f>IF(B292="","",IFERROR(B292/INDEX($B$2:$B$400,MATCH(DATE(YEAR(A292)-1,12,1),$A$2:$A$400,0))-1,""))</f>
        <v/>
      </c>
      <c r="E292" s="86">
        <f>IF(B292="","",IFERROR(B292/INDEX($B$2:$B$400,MATCH(DATE(YEAR(A292)-1,MONTH(A292),1),$A$2:$A$400,0))-1,""))</f>
        <v/>
      </c>
    </row>
    <row r="293">
      <c r="A293" s="88" t="n"/>
      <c r="B293" s="89" t="n"/>
      <c r="C293" s="86">
        <f>IF(OR(B293="",B292=""),"",B293/B292-1)</f>
        <v/>
      </c>
      <c r="D293" s="86">
        <f>IF(B293="","",IFERROR(B293/INDEX($B$2:$B$400,MATCH(DATE(YEAR(A293)-1,12,1),$A$2:$A$400,0))-1,""))</f>
        <v/>
      </c>
      <c r="E293" s="86">
        <f>IF(B293="","",IFERROR(B293/INDEX($B$2:$B$400,MATCH(DATE(YEAR(A293)-1,MONTH(A293),1),$A$2:$A$400,0))-1,""))</f>
        <v/>
      </c>
    </row>
    <row r="294">
      <c r="A294" s="88" t="n"/>
      <c r="B294" s="89" t="n"/>
      <c r="C294" s="86">
        <f>IF(OR(B294="",B293=""),"",B294/B293-1)</f>
        <v/>
      </c>
      <c r="D294" s="86">
        <f>IF(B294="","",IFERROR(B294/INDEX($B$2:$B$400,MATCH(DATE(YEAR(A294)-1,12,1),$A$2:$A$400,0))-1,""))</f>
        <v/>
      </c>
      <c r="E294" s="86">
        <f>IF(B294="","",IFERROR(B294/INDEX($B$2:$B$400,MATCH(DATE(YEAR(A294)-1,MONTH(A294),1),$A$2:$A$400,0))-1,""))</f>
        <v/>
      </c>
    </row>
    <row r="295">
      <c r="A295" s="88" t="n"/>
      <c r="B295" s="89" t="n"/>
      <c r="C295" s="86">
        <f>IF(OR(B295="",B294=""),"",B295/B294-1)</f>
        <v/>
      </c>
      <c r="D295" s="86">
        <f>IF(B295="","",IFERROR(B295/INDEX($B$2:$B$400,MATCH(DATE(YEAR(A295)-1,12,1),$A$2:$A$400,0))-1,""))</f>
        <v/>
      </c>
      <c r="E295" s="86">
        <f>IF(B295="","",IFERROR(B295/INDEX($B$2:$B$400,MATCH(DATE(YEAR(A295)-1,MONTH(A295),1),$A$2:$A$400,0))-1,""))</f>
        <v/>
      </c>
    </row>
    <row r="296">
      <c r="A296" s="88" t="n"/>
      <c r="B296" s="89" t="n"/>
      <c r="C296" s="86">
        <f>IF(OR(B296="",B295=""),"",B296/B295-1)</f>
        <v/>
      </c>
      <c r="D296" s="86">
        <f>IF(B296="","",IFERROR(B296/INDEX($B$2:$B$400,MATCH(DATE(YEAR(A296)-1,12,1),$A$2:$A$400,0))-1,""))</f>
        <v/>
      </c>
      <c r="E296" s="86">
        <f>IF(B296="","",IFERROR(B296/INDEX($B$2:$B$400,MATCH(DATE(YEAR(A296)-1,MONTH(A296),1),$A$2:$A$400,0))-1,""))</f>
        <v/>
      </c>
    </row>
    <row r="297">
      <c r="A297" s="88" t="n"/>
      <c r="B297" s="89" t="n"/>
      <c r="C297" s="86">
        <f>IF(OR(B297="",B296=""),"",B297/B296-1)</f>
        <v/>
      </c>
      <c r="D297" s="86">
        <f>IF(B297="","",IFERROR(B297/INDEX($B$2:$B$400,MATCH(DATE(YEAR(A297)-1,12,1),$A$2:$A$400,0))-1,""))</f>
        <v/>
      </c>
      <c r="E297" s="86">
        <f>IF(B297="","",IFERROR(B297/INDEX($B$2:$B$400,MATCH(DATE(YEAR(A297)-1,MONTH(A297),1),$A$2:$A$400,0))-1,""))</f>
        <v/>
      </c>
    </row>
    <row r="298">
      <c r="A298" s="88" t="n"/>
      <c r="B298" s="89" t="n"/>
      <c r="C298" s="86">
        <f>IF(OR(B298="",B297=""),"",B298/B297-1)</f>
        <v/>
      </c>
      <c r="D298" s="86">
        <f>IF(B298="","",IFERROR(B298/INDEX($B$2:$B$400,MATCH(DATE(YEAR(A298)-1,12,1),$A$2:$A$400,0))-1,""))</f>
        <v/>
      </c>
      <c r="E298" s="86">
        <f>IF(B298="","",IFERROR(B298/INDEX($B$2:$B$400,MATCH(DATE(YEAR(A298)-1,MONTH(A298),1),$A$2:$A$400,0))-1,""))</f>
        <v/>
      </c>
    </row>
    <row r="299">
      <c r="A299" s="88" t="n"/>
      <c r="B299" s="89" t="n"/>
      <c r="C299" s="86">
        <f>IF(OR(B299="",B298=""),"",B299/B298-1)</f>
        <v/>
      </c>
      <c r="D299" s="86">
        <f>IF(B299="","",IFERROR(B299/INDEX($B$2:$B$400,MATCH(DATE(YEAR(A299)-1,12,1),$A$2:$A$400,0))-1,""))</f>
        <v/>
      </c>
      <c r="E299" s="86">
        <f>IF(B299="","",IFERROR(B299/INDEX($B$2:$B$400,MATCH(DATE(YEAR(A299)-1,MONTH(A299),1),$A$2:$A$400,0))-1,""))</f>
        <v/>
      </c>
    </row>
    <row r="300">
      <c r="A300" s="88" t="n"/>
      <c r="B300" s="89" t="n"/>
      <c r="C300" s="86">
        <f>IF(OR(B300="",B299=""),"",B300/B299-1)</f>
        <v/>
      </c>
      <c r="D300" s="86">
        <f>IF(B300="","",IFERROR(B300/INDEX($B$2:$B$400,MATCH(DATE(YEAR(A300)-1,12,1),$A$2:$A$400,0))-1,""))</f>
        <v/>
      </c>
      <c r="E300" s="86">
        <f>IF(B300="","",IFERROR(B300/INDEX($B$2:$B$400,MATCH(DATE(YEAR(A300)-1,MONTH(A300),1),$A$2:$A$400,0))-1,""))</f>
        <v/>
      </c>
    </row>
    <row r="301">
      <c r="A301" s="88" t="n"/>
      <c r="B301" s="89" t="n"/>
      <c r="C301" s="86">
        <f>IF(OR(B301="",B300=""),"",B301/B300-1)</f>
        <v/>
      </c>
      <c r="D301" s="86">
        <f>IF(B301="","",IFERROR(B301/INDEX($B$2:$B$400,MATCH(DATE(YEAR(A301)-1,12,1),$A$2:$A$400,0))-1,""))</f>
        <v/>
      </c>
      <c r="E301" s="86">
        <f>IF(B301="","",IFERROR(B301/INDEX($B$2:$B$400,MATCH(DATE(YEAR(A301)-1,MONTH(A301),1),$A$2:$A$400,0))-1,""))</f>
        <v/>
      </c>
    </row>
    <row r="302">
      <c r="A302" s="88" t="n"/>
      <c r="B302" s="89" t="n"/>
      <c r="C302" s="86">
        <f>IF(OR(B302="",B301=""),"",B302/B301-1)</f>
        <v/>
      </c>
      <c r="D302" s="86">
        <f>IF(B302="","",IFERROR(B302/INDEX($B$2:$B$400,MATCH(DATE(YEAR(A302)-1,12,1),$A$2:$A$400,0))-1,""))</f>
        <v/>
      </c>
      <c r="E302" s="86">
        <f>IF(B302="","",IFERROR(B302/INDEX($B$2:$B$400,MATCH(DATE(YEAR(A302)-1,MONTH(A302),1),$A$2:$A$400,0))-1,""))</f>
        <v/>
      </c>
    </row>
    <row r="303">
      <c r="A303" s="88" t="n"/>
      <c r="B303" s="89" t="n"/>
      <c r="C303" s="86">
        <f>IF(OR(B303="",B302=""),"",B303/B302-1)</f>
        <v/>
      </c>
      <c r="D303" s="86">
        <f>IF(B303="","",IFERROR(B303/INDEX($B$2:$B$400,MATCH(DATE(YEAR(A303)-1,12,1),$A$2:$A$400,0))-1,""))</f>
        <v/>
      </c>
      <c r="E303" s="86">
        <f>IF(B303="","",IFERROR(B303/INDEX($B$2:$B$400,MATCH(DATE(YEAR(A303)-1,MONTH(A303),1),$A$2:$A$400,0))-1,""))</f>
        <v/>
      </c>
    </row>
    <row r="304">
      <c r="A304" s="88" t="n"/>
      <c r="B304" s="89" t="n"/>
      <c r="C304" s="86">
        <f>IF(OR(B304="",B303=""),"",B304/B303-1)</f>
        <v/>
      </c>
      <c r="D304" s="86">
        <f>IF(B304="","",IFERROR(B304/INDEX($B$2:$B$400,MATCH(DATE(YEAR(A304)-1,12,1),$A$2:$A$400,0))-1,""))</f>
        <v/>
      </c>
      <c r="E304" s="86">
        <f>IF(B304="","",IFERROR(B304/INDEX($B$2:$B$400,MATCH(DATE(YEAR(A304)-1,MONTH(A304),1),$A$2:$A$400,0))-1,""))</f>
        <v/>
      </c>
    </row>
    <row r="305">
      <c r="A305" s="88" t="n"/>
      <c r="B305" s="89" t="n"/>
      <c r="C305" s="86">
        <f>IF(OR(B305="",B304=""),"",B305/B304-1)</f>
        <v/>
      </c>
      <c r="D305" s="86">
        <f>IF(B305="","",IFERROR(B305/INDEX($B$2:$B$400,MATCH(DATE(YEAR(A305)-1,12,1),$A$2:$A$400,0))-1,""))</f>
        <v/>
      </c>
      <c r="E305" s="86">
        <f>IF(B305="","",IFERROR(B305/INDEX($B$2:$B$400,MATCH(DATE(YEAR(A305)-1,MONTH(A305),1),$A$2:$A$400,0))-1,""))</f>
        <v/>
      </c>
    </row>
    <row r="306">
      <c r="A306" s="88" t="n"/>
      <c r="B306" s="89" t="n"/>
      <c r="C306" s="86">
        <f>IF(OR(B306="",B305=""),"",B306/B305-1)</f>
        <v/>
      </c>
      <c r="D306" s="86">
        <f>IF(B306="","",IFERROR(B306/INDEX($B$2:$B$400,MATCH(DATE(YEAR(A306)-1,12,1),$A$2:$A$400,0))-1,""))</f>
        <v/>
      </c>
      <c r="E306" s="86">
        <f>IF(B306="","",IFERROR(B306/INDEX($B$2:$B$400,MATCH(DATE(YEAR(A306)-1,MONTH(A306),1),$A$2:$A$400,0))-1,""))</f>
        <v/>
      </c>
    </row>
    <row r="307">
      <c r="A307" s="88" t="n"/>
      <c r="B307" s="89" t="n"/>
      <c r="C307" s="86">
        <f>IF(OR(B307="",B306=""),"",B307/B306-1)</f>
        <v/>
      </c>
      <c r="D307" s="86">
        <f>IF(B307="","",IFERROR(B307/INDEX($B$2:$B$400,MATCH(DATE(YEAR(A307)-1,12,1),$A$2:$A$400,0))-1,""))</f>
        <v/>
      </c>
      <c r="E307" s="86">
        <f>IF(B307="","",IFERROR(B307/INDEX($B$2:$B$400,MATCH(DATE(YEAR(A307)-1,MONTH(A307),1),$A$2:$A$400,0))-1,""))</f>
        <v/>
      </c>
    </row>
    <row r="308">
      <c r="A308" s="88" t="n"/>
      <c r="B308" s="89" t="n"/>
      <c r="C308" s="86">
        <f>IF(OR(B308="",B307=""),"",B308/B307-1)</f>
        <v/>
      </c>
      <c r="D308" s="86">
        <f>IF(B308="","",IFERROR(B308/INDEX($B$2:$B$400,MATCH(DATE(YEAR(A308)-1,12,1),$A$2:$A$400,0))-1,""))</f>
        <v/>
      </c>
      <c r="E308" s="86">
        <f>IF(B308="","",IFERROR(B308/INDEX($B$2:$B$400,MATCH(DATE(YEAR(A308)-1,MONTH(A308),1),$A$2:$A$400,0))-1,""))</f>
        <v/>
      </c>
    </row>
    <row r="309">
      <c r="A309" s="88" t="n"/>
      <c r="B309" s="89" t="n"/>
      <c r="C309" s="86">
        <f>IF(OR(B309="",B308=""),"",B309/B308-1)</f>
        <v/>
      </c>
      <c r="D309" s="86">
        <f>IF(B309="","",IFERROR(B309/INDEX($B$2:$B$400,MATCH(DATE(YEAR(A309)-1,12,1),$A$2:$A$400,0))-1,""))</f>
        <v/>
      </c>
      <c r="E309" s="86">
        <f>IF(B309="","",IFERROR(B309/INDEX($B$2:$B$400,MATCH(DATE(YEAR(A309)-1,MONTH(A309),1),$A$2:$A$400,0))-1,""))</f>
        <v/>
      </c>
    </row>
    <row r="310">
      <c r="A310" s="88" t="n"/>
      <c r="B310" s="89" t="n"/>
      <c r="C310" s="86">
        <f>IF(OR(B310="",B309=""),"",B310/B309-1)</f>
        <v/>
      </c>
      <c r="D310" s="86">
        <f>IF(B310="","",IFERROR(B310/INDEX($B$2:$B$400,MATCH(DATE(YEAR(A310)-1,12,1),$A$2:$A$400,0))-1,""))</f>
        <v/>
      </c>
      <c r="E310" s="86">
        <f>IF(B310="","",IFERROR(B310/INDEX($B$2:$B$400,MATCH(DATE(YEAR(A310)-1,MONTH(A310),1),$A$2:$A$400,0))-1,""))</f>
        <v/>
      </c>
    </row>
    <row r="311">
      <c r="A311" s="88" t="n"/>
      <c r="B311" s="89" t="n"/>
      <c r="C311" s="86">
        <f>IF(OR(B311="",B310=""),"",B311/B310-1)</f>
        <v/>
      </c>
      <c r="D311" s="86">
        <f>IF(B311="","",IFERROR(B311/INDEX($B$2:$B$400,MATCH(DATE(YEAR(A311)-1,12,1),$A$2:$A$400,0))-1,""))</f>
        <v/>
      </c>
      <c r="E311" s="86">
        <f>IF(B311="","",IFERROR(B311/INDEX($B$2:$B$400,MATCH(DATE(YEAR(A311)-1,MONTH(A311),1),$A$2:$A$400,0))-1,""))</f>
        <v/>
      </c>
    </row>
    <row r="312">
      <c r="A312" s="88" t="n"/>
      <c r="B312" s="89" t="n"/>
      <c r="C312" s="86">
        <f>IF(OR(B312="",B311=""),"",B312/B311-1)</f>
        <v/>
      </c>
      <c r="D312" s="86">
        <f>IF(B312="","",IFERROR(B312/INDEX($B$2:$B$400,MATCH(DATE(YEAR(A312)-1,12,1),$A$2:$A$400,0))-1,""))</f>
        <v/>
      </c>
      <c r="E312" s="86">
        <f>IF(B312="","",IFERROR(B312/INDEX($B$2:$B$400,MATCH(DATE(YEAR(A312)-1,MONTH(A312),1),$A$2:$A$400,0))-1,""))</f>
        <v/>
      </c>
    </row>
    <row r="313">
      <c r="A313" s="88" t="n"/>
      <c r="B313" s="89" t="n"/>
      <c r="C313" s="86">
        <f>IF(OR(B313="",B312=""),"",B313/B312-1)</f>
        <v/>
      </c>
      <c r="D313" s="86">
        <f>IF(B313="","",IFERROR(B313/INDEX($B$2:$B$400,MATCH(DATE(YEAR(A313)-1,12,1),$A$2:$A$400,0))-1,""))</f>
        <v/>
      </c>
      <c r="E313" s="86">
        <f>IF(B313="","",IFERROR(B313/INDEX($B$2:$B$400,MATCH(DATE(YEAR(A313)-1,MONTH(A313),1),$A$2:$A$400,0))-1,""))</f>
        <v/>
      </c>
    </row>
    <row r="314">
      <c r="A314" s="88" t="n"/>
      <c r="B314" s="89" t="n"/>
      <c r="C314" s="86">
        <f>IF(OR(B314="",B313=""),"",B314/B313-1)</f>
        <v/>
      </c>
      <c r="D314" s="86">
        <f>IF(B314="","",IFERROR(B314/INDEX($B$2:$B$400,MATCH(DATE(YEAR(A314)-1,12,1),$A$2:$A$400,0))-1,""))</f>
        <v/>
      </c>
      <c r="E314" s="86">
        <f>IF(B314="","",IFERROR(B314/INDEX($B$2:$B$400,MATCH(DATE(YEAR(A314)-1,MONTH(A314),1),$A$2:$A$400,0))-1,""))</f>
        <v/>
      </c>
    </row>
    <row r="315">
      <c r="A315" s="88" t="n"/>
      <c r="B315" s="89" t="n"/>
      <c r="C315" s="86">
        <f>IF(OR(B315="",B314=""),"",B315/B314-1)</f>
        <v/>
      </c>
      <c r="D315" s="86">
        <f>IF(B315="","",IFERROR(B315/INDEX($B$2:$B$400,MATCH(DATE(YEAR(A315)-1,12,1),$A$2:$A$400,0))-1,""))</f>
        <v/>
      </c>
      <c r="E315" s="86">
        <f>IF(B315="","",IFERROR(B315/INDEX($B$2:$B$400,MATCH(DATE(YEAR(A315)-1,MONTH(A315),1),$A$2:$A$400,0))-1,""))</f>
        <v/>
      </c>
    </row>
    <row r="316">
      <c r="A316" s="88" t="n"/>
      <c r="B316" s="89" t="n"/>
      <c r="C316" s="86">
        <f>IF(OR(B316="",B315=""),"",B316/B315-1)</f>
        <v/>
      </c>
      <c r="D316" s="86">
        <f>IF(B316="","",IFERROR(B316/INDEX($B$2:$B$400,MATCH(DATE(YEAR(A316)-1,12,1),$A$2:$A$400,0))-1,""))</f>
        <v/>
      </c>
      <c r="E316" s="86">
        <f>IF(B316="","",IFERROR(B316/INDEX($B$2:$B$400,MATCH(DATE(YEAR(A316)-1,MONTH(A316),1),$A$2:$A$400,0))-1,""))</f>
        <v/>
      </c>
    </row>
    <row r="317">
      <c r="A317" s="88" t="n"/>
      <c r="B317" s="89" t="n"/>
      <c r="C317" s="86">
        <f>IF(OR(B317="",B316=""),"",B317/B316-1)</f>
        <v/>
      </c>
      <c r="D317" s="86">
        <f>IF(B317="","",IFERROR(B317/INDEX($B$2:$B$400,MATCH(DATE(YEAR(A317)-1,12,1),$A$2:$A$400,0))-1,""))</f>
        <v/>
      </c>
      <c r="E317" s="86">
        <f>IF(B317="","",IFERROR(B317/INDEX($B$2:$B$400,MATCH(DATE(YEAR(A317)-1,MONTH(A317),1),$A$2:$A$400,0))-1,""))</f>
        <v/>
      </c>
    </row>
    <row r="318">
      <c r="A318" s="88" t="n"/>
      <c r="B318" s="89" t="n"/>
      <c r="C318" s="86">
        <f>IF(OR(B318="",B317=""),"",B318/B317-1)</f>
        <v/>
      </c>
      <c r="D318" s="86">
        <f>IF(B318="","",IFERROR(B318/INDEX($B$2:$B$400,MATCH(DATE(YEAR(A318)-1,12,1),$A$2:$A$400,0))-1,""))</f>
        <v/>
      </c>
      <c r="E318" s="86">
        <f>IF(B318="","",IFERROR(B318/INDEX($B$2:$B$400,MATCH(DATE(YEAR(A318)-1,MONTH(A318),1),$A$2:$A$400,0))-1,""))</f>
        <v/>
      </c>
    </row>
    <row r="319">
      <c r="A319" s="88" t="n"/>
      <c r="B319" s="89" t="n"/>
      <c r="C319" s="86">
        <f>IF(OR(B319="",B318=""),"",B319/B318-1)</f>
        <v/>
      </c>
      <c r="D319" s="86">
        <f>IF(B319="","",IFERROR(B319/INDEX($B$2:$B$400,MATCH(DATE(YEAR(A319)-1,12,1),$A$2:$A$400,0))-1,""))</f>
        <v/>
      </c>
      <c r="E319" s="86">
        <f>IF(B319="","",IFERROR(B319/INDEX($B$2:$B$400,MATCH(DATE(YEAR(A319)-1,MONTH(A319),1),$A$2:$A$400,0))-1,""))</f>
        <v/>
      </c>
    </row>
    <row r="320">
      <c r="A320" s="88" t="n"/>
      <c r="B320" s="89" t="n"/>
      <c r="C320" s="86">
        <f>IF(OR(B320="",B319=""),"",B320/B319-1)</f>
        <v/>
      </c>
      <c r="D320" s="86">
        <f>IF(B320="","",IFERROR(B320/INDEX($B$2:$B$400,MATCH(DATE(YEAR(A320)-1,12,1),$A$2:$A$400,0))-1,""))</f>
        <v/>
      </c>
      <c r="E320" s="86">
        <f>IF(B320="","",IFERROR(B320/INDEX($B$2:$B$400,MATCH(DATE(YEAR(A320)-1,MONTH(A320),1),$A$2:$A$400,0))-1,""))</f>
        <v/>
      </c>
    </row>
    <row r="321">
      <c r="A321" s="88" t="n"/>
      <c r="B321" s="89" t="n"/>
      <c r="C321" s="86">
        <f>IF(OR(B321="",B320=""),"",B321/B320-1)</f>
        <v/>
      </c>
      <c r="D321" s="86">
        <f>IF(B321="","",IFERROR(B321/INDEX($B$2:$B$400,MATCH(DATE(YEAR(A321)-1,12,1),$A$2:$A$400,0))-1,""))</f>
        <v/>
      </c>
      <c r="E321" s="86">
        <f>IF(B321="","",IFERROR(B321/INDEX($B$2:$B$400,MATCH(DATE(YEAR(A321)-1,MONTH(A321),1),$A$2:$A$400,0))-1,""))</f>
        <v/>
      </c>
    </row>
    <row r="322">
      <c r="A322" s="88" t="n"/>
      <c r="B322" s="89" t="n"/>
      <c r="C322" s="86">
        <f>IF(OR(B322="",B321=""),"",B322/B321-1)</f>
        <v/>
      </c>
      <c r="D322" s="86">
        <f>IF(B322="","",IFERROR(B322/INDEX($B$2:$B$400,MATCH(DATE(YEAR(A322)-1,12,1),$A$2:$A$400,0))-1,""))</f>
        <v/>
      </c>
      <c r="E322" s="86">
        <f>IF(B322="","",IFERROR(B322/INDEX($B$2:$B$400,MATCH(DATE(YEAR(A322)-1,MONTH(A322),1),$A$2:$A$400,0))-1,""))</f>
        <v/>
      </c>
    </row>
    <row r="323">
      <c r="A323" s="88" t="n"/>
      <c r="B323" s="89" t="n"/>
      <c r="C323" s="86">
        <f>IF(OR(B323="",B322=""),"",B323/B322-1)</f>
        <v/>
      </c>
      <c r="D323" s="86">
        <f>IF(B323="","",IFERROR(B323/INDEX($B$2:$B$400,MATCH(DATE(YEAR(A323)-1,12,1),$A$2:$A$400,0))-1,""))</f>
        <v/>
      </c>
      <c r="E323" s="86">
        <f>IF(B323="","",IFERROR(B323/INDEX($B$2:$B$400,MATCH(DATE(YEAR(A323)-1,MONTH(A323),1),$A$2:$A$400,0))-1,""))</f>
        <v/>
      </c>
    </row>
    <row r="324">
      <c r="A324" s="88" t="n"/>
      <c r="B324" s="89" t="n"/>
      <c r="C324" s="86">
        <f>IF(OR(B324="",B323=""),"",B324/B323-1)</f>
        <v/>
      </c>
      <c r="D324" s="86">
        <f>IF(B324="","",IFERROR(B324/INDEX($B$2:$B$400,MATCH(DATE(YEAR(A324)-1,12,1),$A$2:$A$400,0))-1,""))</f>
        <v/>
      </c>
      <c r="E324" s="86">
        <f>IF(B324="","",IFERROR(B324/INDEX($B$2:$B$400,MATCH(DATE(YEAR(A324)-1,MONTH(A324),1),$A$2:$A$400,0))-1,""))</f>
        <v/>
      </c>
    </row>
    <row r="325">
      <c r="A325" s="88" t="n"/>
      <c r="B325" s="89" t="n"/>
      <c r="C325" s="86">
        <f>IF(OR(B325="",B324=""),"",B325/B324-1)</f>
        <v/>
      </c>
      <c r="D325" s="86">
        <f>IF(B325="","",IFERROR(B325/INDEX($B$2:$B$400,MATCH(DATE(YEAR(A325)-1,12,1),$A$2:$A$400,0))-1,""))</f>
        <v/>
      </c>
      <c r="E325" s="86">
        <f>IF(B325="","",IFERROR(B325/INDEX($B$2:$B$400,MATCH(DATE(YEAR(A325)-1,MONTH(A325),1),$A$2:$A$400,0))-1,""))</f>
        <v/>
      </c>
    </row>
    <row r="326">
      <c r="A326" s="88" t="n"/>
      <c r="B326" s="89" t="n"/>
      <c r="C326" s="86">
        <f>IF(OR(B326="",B325=""),"",B326/B325-1)</f>
        <v/>
      </c>
      <c r="D326" s="86">
        <f>IF(B326="","",IFERROR(B326/INDEX($B$2:$B$400,MATCH(DATE(YEAR(A326)-1,12,1),$A$2:$A$400,0))-1,""))</f>
        <v/>
      </c>
      <c r="E326" s="86">
        <f>IF(B326="","",IFERROR(B326/INDEX($B$2:$B$400,MATCH(DATE(YEAR(A326)-1,MONTH(A326),1),$A$2:$A$400,0))-1,""))</f>
        <v/>
      </c>
    </row>
    <row r="327">
      <c r="A327" s="88" t="n"/>
      <c r="B327" s="89" t="n"/>
      <c r="C327" s="86">
        <f>IF(OR(B327="",B326=""),"",B327/B326-1)</f>
        <v/>
      </c>
      <c r="D327" s="86">
        <f>IF(B327="","",IFERROR(B327/INDEX($B$2:$B$400,MATCH(DATE(YEAR(A327)-1,12,1),$A$2:$A$400,0))-1,""))</f>
        <v/>
      </c>
      <c r="E327" s="86">
        <f>IF(B327="","",IFERROR(B327/INDEX($B$2:$B$400,MATCH(DATE(YEAR(A327)-1,MONTH(A327),1),$A$2:$A$400,0))-1,""))</f>
        <v/>
      </c>
    </row>
    <row r="328">
      <c r="A328" s="88" t="n"/>
      <c r="B328" s="89" t="n"/>
      <c r="C328" s="86">
        <f>IF(OR(B328="",B327=""),"",B328/B327-1)</f>
        <v/>
      </c>
      <c r="D328" s="86">
        <f>IF(B328="","",IFERROR(B328/INDEX($B$2:$B$400,MATCH(DATE(YEAR(A328)-1,12,1),$A$2:$A$400,0))-1,""))</f>
        <v/>
      </c>
      <c r="E328" s="86">
        <f>IF(B328="","",IFERROR(B328/INDEX($B$2:$B$400,MATCH(DATE(YEAR(A328)-1,MONTH(A328),1),$A$2:$A$400,0))-1,""))</f>
        <v/>
      </c>
    </row>
    <row r="329">
      <c r="A329" s="88" t="n"/>
      <c r="B329" s="89" t="n"/>
      <c r="C329" s="86">
        <f>IF(OR(B329="",B328=""),"",B329/B328-1)</f>
        <v/>
      </c>
      <c r="D329" s="86">
        <f>IF(B329="","",IFERROR(B329/INDEX($B$2:$B$400,MATCH(DATE(YEAR(A329)-1,12,1),$A$2:$A$400,0))-1,""))</f>
        <v/>
      </c>
      <c r="E329" s="86">
        <f>IF(B329="","",IFERROR(B329/INDEX($B$2:$B$400,MATCH(DATE(YEAR(A329)-1,MONTH(A329),1),$A$2:$A$400,0))-1,""))</f>
        <v/>
      </c>
    </row>
    <row r="330">
      <c r="A330" s="88" t="n"/>
      <c r="B330" s="89" t="n"/>
      <c r="C330" s="86">
        <f>IF(OR(B330="",B329=""),"",B330/B329-1)</f>
        <v/>
      </c>
      <c r="D330" s="86">
        <f>IF(B330="","",IFERROR(B330/INDEX($B$2:$B$400,MATCH(DATE(YEAR(A330)-1,12,1),$A$2:$A$400,0))-1,""))</f>
        <v/>
      </c>
      <c r="E330" s="86">
        <f>IF(B330="","",IFERROR(B330/INDEX($B$2:$B$400,MATCH(DATE(YEAR(A330)-1,MONTH(A330),1),$A$2:$A$400,0))-1,""))</f>
        <v/>
      </c>
    </row>
    <row r="331">
      <c r="A331" s="88" t="n"/>
      <c r="B331" s="89" t="n"/>
      <c r="C331" s="86">
        <f>IF(OR(B331="",B330=""),"",B331/B330-1)</f>
        <v/>
      </c>
      <c r="D331" s="86">
        <f>IF(B331="","",IFERROR(B331/INDEX($B$2:$B$400,MATCH(DATE(YEAR(A331)-1,12,1),$A$2:$A$400,0))-1,""))</f>
        <v/>
      </c>
      <c r="E331" s="86">
        <f>IF(B331="","",IFERROR(B331/INDEX($B$2:$B$400,MATCH(DATE(YEAR(A331)-1,MONTH(A331),1),$A$2:$A$400,0))-1,""))</f>
        <v/>
      </c>
    </row>
    <row r="332">
      <c r="A332" s="88" t="n"/>
      <c r="B332" s="89" t="n"/>
      <c r="C332" s="86">
        <f>IF(OR(B332="",B331=""),"",B332/B331-1)</f>
        <v/>
      </c>
      <c r="D332" s="86">
        <f>IF(B332="","",IFERROR(B332/INDEX($B$2:$B$400,MATCH(DATE(YEAR(A332)-1,12,1),$A$2:$A$400,0))-1,""))</f>
        <v/>
      </c>
      <c r="E332" s="86">
        <f>IF(B332="","",IFERROR(B332/INDEX($B$2:$B$400,MATCH(DATE(YEAR(A332)-1,MONTH(A332),1),$A$2:$A$400,0))-1,""))</f>
        <v/>
      </c>
    </row>
    <row r="333">
      <c r="A333" s="88" t="n"/>
      <c r="B333" s="89" t="n"/>
      <c r="C333" s="86">
        <f>IF(OR(B333="",B332=""),"",B333/B332-1)</f>
        <v/>
      </c>
      <c r="D333" s="86">
        <f>IF(B333="","",IFERROR(B333/INDEX($B$2:$B$400,MATCH(DATE(YEAR(A333)-1,12,1),$A$2:$A$400,0))-1,""))</f>
        <v/>
      </c>
      <c r="E333" s="86">
        <f>IF(B333="","",IFERROR(B333/INDEX($B$2:$B$400,MATCH(DATE(YEAR(A333)-1,MONTH(A333),1),$A$2:$A$400,0))-1,""))</f>
        <v/>
      </c>
    </row>
    <row r="334">
      <c r="A334" s="88" t="n"/>
      <c r="B334" s="89" t="n"/>
      <c r="C334" s="86">
        <f>IF(OR(B334="",B333=""),"",B334/B333-1)</f>
        <v/>
      </c>
      <c r="D334" s="86">
        <f>IF(B334="","",IFERROR(B334/INDEX($B$2:$B$400,MATCH(DATE(YEAR(A334)-1,12,1),$A$2:$A$400,0))-1,""))</f>
        <v/>
      </c>
      <c r="E334" s="86">
        <f>IF(B334="","",IFERROR(B334/INDEX($B$2:$B$400,MATCH(DATE(YEAR(A334)-1,MONTH(A334),1),$A$2:$A$400,0))-1,""))</f>
        <v/>
      </c>
    </row>
    <row r="335">
      <c r="A335" s="88" t="n"/>
      <c r="B335" s="89" t="n"/>
      <c r="C335" s="86">
        <f>IF(OR(B335="",B334=""),"",B335/B334-1)</f>
        <v/>
      </c>
      <c r="D335" s="86">
        <f>IF(B335="","",IFERROR(B335/INDEX($B$2:$B$400,MATCH(DATE(YEAR(A335)-1,12,1),$A$2:$A$400,0))-1,""))</f>
        <v/>
      </c>
      <c r="E335" s="86">
        <f>IF(B335="","",IFERROR(B335/INDEX($B$2:$B$400,MATCH(DATE(YEAR(A335)-1,MONTH(A335),1),$A$2:$A$400,0))-1,""))</f>
        <v/>
      </c>
    </row>
    <row r="336">
      <c r="A336" s="88" t="n"/>
      <c r="B336" s="89" t="n"/>
      <c r="C336" s="86">
        <f>IF(OR(B336="",B335=""),"",B336/B335-1)</f>
        <v/>
      </c>
      <c r="D336" s="86">
        <f>IF(B336="","",IFERROR(B336/INDEX($B$2:$B$400,MATCH(DATE(YEAR(A336)-1,12,1),$A$2:$A$400,0))-1,""))</f>
        <v/>
      </c>
      <c r="E336" s="86">
        <f>IF(B336="","",IFERROR(B336/INDEX($B$2:$B$400,MATCH(DATE(YEAR(A336)-1,MONTH(A336),1),$A$2:$A$400,0))-1,""))</f>
        <v/>
      </c>
    </row>
    <row r="337">
      <c r="A337" s="88" t="n"/>
      <c r="B337" s="89" t="n"/>
      <c r="C337" s="86">
        <f>IF(OR(B337="",B336=""),"",B337/B336-1)</f>
        <v/>
      </c>
      <c r="D337" s="86">
        <f>IF(B337="","",IFERROR(B337/INDEX($B$2:$B$400,MATCH(DATE(YEAR(A337)-1,12,1),$A$2:$A$400,0))-1,""))</f>
        <v/>
      </c>
      <c r="E337" s="86">
        <f>IF(B337="","",IFERROR(B337/INDEX($B$2:$B$400,MATCH(DATE(YEAR(A337)-1,MONTH(A337),1),$A$2:$A$400,0))-1,""))</f>
        <v/>
      </c>
    </row>
    <row r="338">
      <c r="A338" s="88" t="n"/>
      <c r="B338" s="89" t="n"/>
      <c r="C338" s="86">
        <f>IF(OR(B338="",B337=""),"",B338/B337-1)</f>
        <v/>
      </c>
      <c r="D338" s="86">
        <f>IF(B338="","",IFERROR(B338/INDEX($B$2:$B$400,MATCH(DATE(YEAR(A338)-1,12,1),$A$2:$A$400,0))-1,""))</f>
        <v/>
      </c>
      <c r="E338" s="86">
        <f>IF(B338="","",IFERROR(B338/INDEX($B$2:$B$400,MATCH(DATE(YEAR(A338)-1,MONTH(A338),1),$A$2:$A$400,0))-1,""))</f>
        <v/>
      </c>
    </row>
    <row r="339">
      <c r="A339" s="88" t="n"/>
      <c r="B339" s="89" t="n"/>
      <c r="C339" s="86">
        <f>IF(OR(B339="",B338=""),"",B339/B338-1)</f>
        <v/>
      </c>
      <c r="D339" s="86">
        <f>IF(B339="","",IFERROR(B339/INDEX($B$2:$B$400,MATCH(DATE(YEAR(A339)-1,12,1),$A$2:$A$400,0))-1,""))</f>
        <v/>
      </c>
      <c r="E339" s="86">
        <f>IF(B339="","",IFERROR(B339/INDEX($B$2:$B$400,MATCH(DATE(YEAR(A339)-1,MONTH(A339),1),$A$2:$A$400,0))-1,""))</f>
        <v/>
      </c>
    </row>
    <row r="340">
      <c r="A340" s="88" t="n"/>
      <c r="B340" s="89" t="n"/>
      <c r="C340" s="86">
        <f>IF(OR(B340="",B339=""),"",B340/B339-1)</f>
        <v/>
      </c>
      <c r="D340" s="86">
        <f>IF(B340="","",IFERROR(B340/INDEX($B$2:$B$400,MATCH(DATE(YEAR(A340)-1,12,1),$A$2:$A$400,0))-1,""))</f>
        <v/>
      </c>
      <c r="E340" s="86">
        <f>IF(B340="","",IFERROR(B340/INDEX($B$2:$B$400,MATCH(DATE(YEAR(A340)-1,MONTH(A340),1),$A$2:$A$400,0))-1,""))</f>
        <v/>
      </c>
    </row>
    <row r="341">
      <c r="A341" s="88" t="n"/>
      <c r="B341" s="89" t="n"/>
      <c r="C341" s="86">
        <f>IF(OR(B341="",B340=""),"",B341/B340-1)</f>
        <v/>
      </c>
      <c r="D341" s="86">
        <f>IF(B341="","",IFERROR(B341/INDEX($B$2:$B$400,MATCH(DATE(YEAR(A341)-1,12,1),$A$2:$A$400,0))-1,""))</f>
        <v/>
      </c>
      <c r="E341" s="86">
        <f>IF(B341="","",IFERROR(B341/INDEX($B$2:$B$400,MATCH(DATE(YEAR(A341)-1,MONTH(A341),1),$A$2:$A$400,0))-1,""))</f>
        <v/>
      </c>
    </row>
    <row r="342">
      <c r="A342" s="88" t="n"/>
      <c r="B342" s="89" t="n"/>
      <c r="C342" s="86">
        <f>IF(OR(B342="",B341=""),"",B342/B341-1)</f>
        <v/>
      </c>
      <c r="D342" s="86">
        <f>IF(B342="","",IFERROR(B342/INDEX($B$2:$B$400,MATCH(DATE(YEAR(A342)-1,12,1),$A$2:$A$400,0))-1,""))</f>
        <v/>
      </c>
      <c r="E342" s="86">
        <f>IF(B342="","",IFERROR(B342/INDEX($B$2:$B$400,MATCH(DATE(YEAR(A342)-1,MONTH(A342),1),$A$2:$A$400,0))-1,""))</f>
        <v/>
      </c>
    </row>
    <row r="343">
      <c r="A343" s="88" t="n"/>
      <c r="B343" s="89" t="n"/>
      <c r="C343" s="86">
        <f>IF(OR(B343="",B342=""),"",B343/B342-1)</f>
        <v/>
      </c>
      <c r="D343" s="86">
        <f>IF(B343="","",IFERROR(B343/INDEX($B$2:$B$400,MATCH(DATE(YEAR(A343)-1,12,1),$A$2:$A$400,0))-1,""))</f>
        <v/>
      </c>
      <c r="E343" s="86">
        <f>IF(B343="","",IFERROR(B343/INDEX($B$2:$B$400,MATCH(DATE(YEAR(A343)-1,MONTH(A343),1),$A$2:$A$400,0))-1,""))</f>
        <v/>
      </c>
    </row>
    <row r="344">
      <c r="A344" s="88" t="n"/>
      <c r="B344" s="89" t="n"/>
      <c r="C344" s="86">
        <f>IF(OR(B344="",B343=""),"",B344/B343-1)</f>
        <v/>
      </c>
      <c r="D344" s="86">
        <f>IF(B344="","",IFERROR(B344/INDEX($B$2:$B$400,MATCH(DATE(YEAR(A344)-1,12,1),$A$2:$A$400,0))-1,""))</f>
        <v/>
      </c>
      <c r="E344" s="86">
        <f>IF(B344="","",IFERROR(B344/INDEX($B$2:$B$400,MATCH(DATE(YEAR(A344)-1,MONTH(A344),1),$A$2:$A$400,0))-1,""))</f>
        <v/>
      </c>
    </row>
    <row r="345">
      <c r="A345" s="88" t="n"/>
      <c r="B345" s="89" t="n"/>
      <c r="C345" s="86">
        <f>IF(OR(B345="",B344=""),"",B345/B344-1)</f>
        <v/>
      </c>
      <c r="D345" s="86">
        <f>IF(B345="","",IFERROR(B345/INDEX($B$2:$B$400,MATCH(DATE(YEAR(A345)-1,12,1),$A$2:$A$400,0))-1,""))</f>
        <v/>
      </c>
      <c r="E345" s="86">
        <f>IF(B345="","",IFERROR(B345/INDEX($B$2:$B$400,MATCH(DATE(YEAR(A345)-1,MONTH(A345),1),$A$2:$A$400,0))-1,""))</f>
        <v/>
      </c>
    </row>
    <row r="346">
      <c r="A346" s="88" t="n"/>
      <c r="B346" s="89" t="n"/>
      <c r="C346" s="86">
        <f>IF(OR(B346="",B345=""),"",B346/B345-1)</f>
        <v/>
      </c>
      <c r="D346" s="86">
        <f>IF(B346="","",IFERROR(B346/INDEX($B$2:$B$400,MATCH(DATE(YEAR(A346)-1,12,1),$A$2:$A$400,0))-1,""))</f>
        <v/>
      </c>
      <c r="E346" s="86">
        <f>IF(B346="","",IFERROR(B346/INDEX($B$2:$B$400,MATCH(DATE(YEAR(A346)-1,MONTH(A346),1),$A$2:$A$400,0))-1,""))</f>
        <v/>
      </c>
    </row>
    <row r="347">
      <c r="A347" s="88" t="n"/>
      <c r="B347" s="89" t="n"/>
      <c r="C347" s="86">
        <f>IF(OR(B347="",B346=""),"",B347/B346-1)</f>
        <v/>
      </c>
      <c r="D347" s="86">
        <f>IF(B347="","",IFERROR(B347/INDEX($B$2:$B$400,MATCH(DATE(YEAR(A347)-1,12,1),$A$2:$A$400,0))-1,""))</f>
        <v/>
      </c>
      <c r="E347" s="86">
        <f>IF(B347="","",IFERROR(B347/INDEX($B$2:$B$400,MATCH(DATE(YEAR(A347)-1,MONTH(A347),1),$A$2:$A$400,0))-1,""))</f>
        <v/>
      </c>
    </row>
    <row r="348">
      <c r="A348" s="88" t="n"/>
      <c r="B348" s="89" t="n"/>
      <c r="C348" s="86">
        <f>IF(OR(B348="",B347=""),"",B348/B347-1)</f>
        <v/>
      </c>
      <c r="D348" s="86">
        <f>IF(B348="","",IFERROR(B348/INDEX($B$2:$B$400,MATCH(DATE(YEAR(A348)-1,12,1),$A$2:$A$400,0))-1,""))</f>
        <v/>
      </c>
      <c r="E348" s="86">
        <f>IF(B348="","",IFERROR(B348/INDEX($B$2:$B$400,MATCH(DATE(YEAR(A348)-1,MONTH(A348),1),$A$2:$A$400,0))-1,""))</f>
        <v/>
      </c>
    </row>
    <row r="349">
      <c r="A349" s="88" t="n"/>
      <c r="B349" s="89" t="n"/>
      <c r="C349" s="86">
        <f>IF(OR(B349="",B348=""),"",B349/B348-1)</f>
        <v/>
      </c>
      <c r="D349" s="86">
        <f>IF(B349="","",IFERROR(B349/INDEX($B$2:$B$400,MATCH(DATE(YEAR(A349)-1,12,1),$A$2:$A$400,0))-1,""))</f>
        <v/>
      </c>
      <c r="E349" s="86">
        <f>IF(B349="","",IFERROR(B349/INDEX($B$2:$B$400,MATCH(DATE(YEAR(A349)-1,MONTH(A349),1),$A$2:$A$400,0))-1,""))</f>
        <v/>
      </c>
    </row>
    <row r="350">
      <c r="A350" s="88" t="n"/>
      <c r="B350" s="89" t="n"/>
      <c r="C350" s="86">
        <f>IF(OR(B350="",B349=""),"",B350/B349-1)</f>
        <v/>
      </c>
      <c r="D350" s="86">
        <f>IF(B350="","",IFERROR(B350/INDEX($B$2:$B$400,MATCH(DATE(YEAR(A350)-1,12,1),$A$2:$A$400,0))-1,""))</f>
        <v/>
      </c>
      <c r="E350" s="86">
        <f>IF(B350="","",IFERROR(B350/INDEX($B$2:$B$400,MATCH(DATE(YEAR(A350)-1,MONTH(A350),1),$A$2:$A$400,0))-1,""))</f>
        <v/>
      </c>
    </row>
    <row r="351">
      <c r="A351" s="88" t="n"/>
      <c r="B351" s="89" t="n"/>
      <c r="C351" s="86">
        <f>IF(OR(B351="",B350=""),"",B351/B350-1)</f>
        <v/>
      </c>
      <c r="D351" s="86">
        <f>IF(B351="","",IFERROR(B351/INDEX($B$2:$B$400,MATCH(DATE(YEAR(A351)-1,12,1),$A$2:$A$400,0))-1,""))</f>
        <v/>
      </c>
      <c r="E351" s="86">
        <f>IF(B351="","",IFERROR(B351/INDEX($B$2:$B$400,MATCH(DATE(YEAR(A351)-1,MONTH(A351),1),$A$2:$A$400,0))-1,""))</f>
        <v/>
      </c>
    </row>
    <row r="352">
      <c r="A352" s="88" t="n"/>
      <c r="B352" s="89" t="n"/>
      <c r="C352" s="86">
        <f>IF(OR(B352="",B351=""),"",B352/B351-1)</f>
        <v/>
      </c>
      <c r="D352" s="86">
        <f>IF(B352="","",IFERROR(B352/INDEX($B$2:$B$400,MATCH(DATE(YEAR(A352)-1,12,1),$A$2:$A$400,0))-1,""))</f>
        <v/>
      </c>
      <c r="E352" s="86">
        <f>IF(B352="","",IFERROR(B352/INDEX($B$2:$B$400,MATCH(DATE(YEAR(A352)-1,MONTH(A352),1),$A$2:$A$400,0))-1,""))</f>
        <v/>
      </c>
    </row>
    <row r="353">
      <c r="A353" s="88" t="n"/>
      <c r="B353" s="89" t="n"/>
      <c r="C353" s="86">
        <f>IF(OR(B353="",B352=""),"",B353/B352-1)</f>
        <v/>
      </c>
      <c r="D353" s="86">
        <f>IF(B353="","",IFERROR(B353/INDEX($B$2:$B$400,MATCH(DATE(YEAR(A353)-1,12,1),$A$2:$A$400,0))-1,""))</f>
        <v/>
      </c>
      <c r="E353" s="86">
        <f>IF(B353="","",IFERROR(B353/INDEX($B$2:$B$400,MATCH(DATE(YEAR(A353)-1,MONTH(A353),1),$A$2:$A$400,0))-1,""))</f>
        <v/>
      </c>
    </row>
    <row r="354">
      <c r="A354" s="88" t="n"/>
      <c r="B354" s="89" t="n"/>
      <c r="C354" s="86">
        <f>IF(OR(B354="",B353=""),"",B354/B353-1)</f>
        <v/>
      </c>
      <c r="D354" s="86">
        <f>IF(B354="","",IFERROR(B354/INDEX($B$2:$B$400,MATCH(DATE(YEAR(A354)-1,12,1),$A$2:$A$400,0))-1,""))</f>
        <v/>
      </c>
      <c r="E354" s="86">
        <f>IF(B354="","",IFERROR(B354/INDEX($B$2:$B$400,MATCH(DATE(YEAR(A354)-1,MONTH(A354),1),$A$2:$A$400,0))-1,""))</f>
        <v/>
      </c>
    </row>
    <row r="355">
      <c r="A355" s="88" t="n"/>
      <c r="B355" s="89" t="n"/>
      <c r="C355" s="86">
        <f>IF(OR(B355="",B354=""),"",B355/B354-1)</f>
        <v/>
      </c>
      <c r="D355" s="86">
        <f>IF(B355="","",IFERROR(B355/INDEX($B$2:$B$400,MATCH(DATE(YEAR(A355)-1,12,1),$A$2:$A$400,0))-1,""))</f>
        <v/>
      </c>
      <c r="E355" s="86">
        <f>IF(B355="","",IFERROR(B355/INDEX($B$2:$B$400,MATCH(DATE(YEAR(A355)-1,MONTH(A355),1),$A$2:$A$400,0))-1,""))</f>
        <v/>
      </c>
    </row>
    <row r="356">
      <c r="A356" s="88" t="n"/>
      <c r="B356" s="89" t="n"/>
      <c r="C356" s="86">
        <f>IF(OR(B356="",B355=""),"",B356/B355-1)</f>
        <v/>
      </c>
      <c r="D356" s="86">
        <f>IF(B356="","",IFERROR(B356/INDEX($B$2:$B$400,MATCH(DATE(YEAR(A356)-1,12,1),$A$2:$A$400,0))-1,""))</f>
        <v/>
      </c>
      <c r="E356" s="86">
        <f>IF(B356="","",IFERROR(B356/INDEX($B$2:$B$400,MATCH(DATE(YEAR(A356)-1,MONTH(A356),1),$A$2:$A$400,0))-1,""))</f>
        <v/>
      </c>
    </row>
    <row r="357">
      <c r="A357" s="88" t="n"/>
      <c r="B357" s="89" t="n"/>
      <c r="C357" s="86">
        <f>IF(OR(B357="",B356=""),"",B357/B356-1)</f>
        <v/>
      </c>
      <c r="D357" s="86">
        <f>IF(B357="","",IFERROR(B357/INDEX($B$2:$B$400,MATCH(DATE(YEAR(A357)-1,12,1),$A$2:$A$400,0))-1,""))</f>
        <v/>
      </c>
      <c r="E357" s="86">
        <f>IF(B357="","",IFERROR(B357/INDEX($B$2:$B$400,MATCH(DATE(YEAR(A357)-1,MONTH(A357),1),$A$2:$A$400,0))-1,""))</f>
        <v/>
      </c>
    </row>
    <row r="358">
      <c r="A358" s="88" t="n"/>
      <c r="B358" s="89" t="n"/>
      <c r="C358" s="86">
        <f>IF(OR(B358="",B357=""),"",B358/B357-1)</f>
        <v/>
      </c>
      <c r="D358" s="86">
        <f>IF(B358="","",IFERROR(B358/INDEX($B$2:$B$400,MATCH(DATE(YEAR(A358)-1,12,1),$A$2:$A$400,0))-1,""))</f>
        <v/>
      </c>
      <c r="E358" s="86">
        <f>IF(B358="","",IFERROR(B358/INDEX($B$2:$B$400,MATCH(DATE(YEAR(A358)-1,MONTH(A358),1),$A$2:$A$400,0))-1,""))</f>
        <v/>
      </c>
    </row>
    <row r="359">
      <c r="A359" s="88" t="n"/>
      <c r="B359" s="89" t="n"/>
      <c r="C359" s="86">
        <f>IF(OR(B359="",B358=""),"",B359/B358-1)</f>
        <v/>
      </c>
      <c r="D359" s="86">
        <f>IF(B359="","",IFERROR(B359/INDEX($B$2:$B$400,MATCH(DATE(YEAR(A359)-1,12,1),$A$2:$A$400,0))-1,""))</f>
        <v/>
      </c>
      <c r="E359" s="86">
        <f>IF(B359="","",IFERROR(B359/INDEX($B$2:$B$400,MATCH(DATE(YEAR(A359)-1,MONTH(A359),1),$A$2:$A$400,0))-1,""))</f>
        <v/>
      </c>
    </row>
    <row r="360">
      <c r="A360" s="88" t="n"/>
      <c r="B360" s="89" t="n"/>
      <c r="C360" s="86">
        <f>IF(OR(B360="",B359=""),"",B360/B359-1)</f>
        <v/>
      </c>
      <c r="D360" s="86">
        <f>IF(B360="","",IFERROR(B360/INDEX($B$2:$B$400,MATCH(DATE(YEAR(A360)-1,12,1),$A$2:$A$400,0))-1,""))</f>
        <v/>
      </c>
      <c r="E360" s="86">
        <f>IF(B360="","",IFERROR(B360/INDEX($B$2:$B$400,MATCH(DATE(YEAR(A360)-1,MONTH(A360),1),$A$2:$A$400,0))-1,""))</f>
        <v/>
      </c>
    </row>
    <row r="361">
      <c r="A361" s="88" t="n"/>
      <c r="B361" s="89" t="n"/>
      <c r="C361" s="86">
        <f>IF(OR(B361="",B360=""),"",B361/B360-1)</f>
        <v/>
      </c>
      <c r="D361" s="86">
        <f>IF(B361="","",IFERROR(B361/INDEX($B$2:$B$400,MATCH(DATE(YEAR(A361)-1,12,1),$A$2:$A$400,0))-1,""))</f>
        <v/>
      </c>
      <c r="E361" s="86">
        <f>IF(B361="","",IFERROR(B361/INDEX($B$2:$B$400,MATCH(DATE(YEAR(A361)-1,MONTH(A361),1),$A$2:$A$400,0))-1,""))</f>
        <v/>
      </c>
    </row>
    <row r="362">
      <c r="A362" s="88" t="n"/>
      <c r="B362" s="89" t="n"/>
      <c r="C362" s="86">
        <f>IF(OR(B362="",B361=""),"",B362/B361-1)</f>
        <v/>
      </c>
      <c r="D362" s="86">
        <f>IF(B362="","",IFERROR(B362/INDEX($B$2:$B$400,MATCH(DATE(YEAR(A362)-1,12,1),$A$2:$A$400,0))-1,""))</f>
        <v/>
      </c>
      <c r="E362" s="86">
        <f>IF(B362="","",IFERROR(B362/INDEX($B$2:$B$400,MATCH(DATE(YEAR(A362)-1,MONTH(A362),1),$A$2:$A$400,0))-1,""))</f>
        <v/>
      </c>
    </row>
    <row r="363">
      <c r="A363" s="88" t="n"/>
      <c r="B363" s="89" t="n"/>
      <c r="C363" s="86">
        <f>IF(OR(B363="",B362=""),"",B363/B362-1)</f>
        <v/>
      </c>
      <c r="D363" s="86">
        <f>IF(B363="","",IFERROR(B363/INDEX($B$2:$B$400,MATCH(DATE(YEAR(A363)-1,12,1),$A$2:$A$400,0))-1,""))</f>
        <v/>
      </c>
      <c r="E363" s="86">
        <f>IF(B363="","",IFERROR(B363/INDEX($B$2:$B$400,MATCH(DATE(YEAR(A363)-1,MONTH(A363),1),$A$2:$A$400,0))-1,""))</f>
        <v/>
      </c>
    </row>
    <row r="364">
      <c r="A364" s="88" t="n"/>
      <c r="B364" s="89" t="n"/>
      <c r="C364" s="86">
        <f>IF(OR(B364="",B363=""),"",B364/B363-1)</f>
        <v/>
      </c>
      <c r="D364" s="86">
        <f>IF(B364="","",IFERROR(B364/INDEX($B$2:$B$400,MATCH(DATE(YEAR(A364)-1,12,1),$A$2:$A$400,0))-1,""))</f>
        <v/>
      </c>
      <c r="E364" s="86">
        <f>IF(B364="","",IFERROR(B364/INDEX($B$2:$B$400,MATCH(DATE(YEAR(A364)-1,MONTH(A364),1),$A$2:$A$400,0))-1,""))</f>
        <v/>
      </c>
    </row>
    <row r="365">
      <c r="A365" s="88" t="n"/>
      <c r="B365" s="89" t="n"/>
      <c r="C365" s="86">
        <f>IF(OR(B365="",B364=""),"",B365/B364-1)</f>
        <v/>
      </c>
      <c r="D365" s="86">
        <f>IF(B365="","",IFERROR(B365/INDEX($B$2:$B$400,MATCH(DATE(YEAR(A365)-1,12,1),$A$2:$A$400,0))-1,""))</f>
        <v/>
      </c>
      <c r="E365" s="86">
        <f>IF(B365="","",IFERROR(B365/INDEX($B$2:$B$400,MATCH(DATE(YEAR(A365)-1,MONTH(A365),1),$A$2:$A$400,0))-1,""))</f>
        <v/>
      </c>
    </row>
    <row r="366">
      <c r="A366" s="88" t="n"/>
      <c r="B366" s="89" t="n"/>
      <c r="C366" s="86">
        <f>IF(OR(B366="",B365=""),"",B366/B365-1)</f>
        <v/>
      </c>
      <c r="D366" s="86">
        <f>IF(B366="","",IFERROR(B366/INDEX($B$2:$B$400,MATCH(DATE(YEAR(A366)-1,12,1),$A$2:$A$400,0))-1,""))</f>
        <v/>
      </c>
      <c r="E366" s="86">
        <f>IF(B366="","",IFERROR(B366/INDEX($B$2:$B$400,MATCH(DATE(YEAR(A366)-1,MONTH(A366),1),$A$2:$A$400,0))-1,""))</f>
        <v/>
      </c>
    </row>
    <row r="367">
      <c r="A367" s="88" t="n"/>
      <c r="B367" s="89" t="n"/>
      <c r="C367" s="86">
        <f>IF(OR(B367="",B366=""),"",B367/B366-1)</f>
        <v/>
      </c>
      <c r="D367" s="86">
        <f>IF(B367="","",IFERROR(B367/INDEX($B$2:$B$400,MATCH(DATE(YEAR(A367)-1,12,1),$A$2:$A$400,0))-1,""))</f>
        <v/>
      </c>
      <c r="E367" s="86">
        <f>IF(B367="","",IFERROR(B367/INDEX($B$2:$B$400,MATCH(DATE(YEAR(A367)-1,MONTH(A367),1),$A$2:$A$400,0))-1,""))</f>
        <v/>
      </c>
    </row>
    <row r="368">
      <c r="A368" s="88" t="n"/>
      <c r="B368" s="89" t="n"/>
      <c r="C368" s="86">
        <f>IF(OR(B368="",B367=""),"",B368/B367-1)</f>
        <v/>
      </c>
      <c r="D368" s="86">
        <f>IF(B368="","",IFERROR(B368/INDEX($B$2:$B$400,MATCH(DATE(YEAR(A368)-1,12,1),$A$2:$A$400,0))-1,""))</f>
        <v/>
      </c>
      <c r="E368" s="86">
        <f>IF(B368="","",IFERROR(B368/INDEX($B$2:$B$400,MATCH(DATE(YEAR(A368)-1,MONTH(A368),1),$A$2:$A$400,0))-1,""))</f>
        <v/>
      </c>
    </row>
    <row r="369">
      <c r="A369" s="88" t="n"/>
      <c r="B369" s="89" t="n"/>
      <c r="C369" s="86">
        <f>IF(OR(B369="",B368=""),"",B369/B368-1)</f>
        <v/>
      </c>
      <c r="D369" s="86">
        <f>IF(B369="","",IFERROR(B369/INDEX($B$2:$B$400,MATCH(DATE(YEAR(A369)-1,12,1),$A$2:$A$400,0))-1,""))</f>
        <v/>
      </c>
      <c r="E369" s="86">
        <f>IF(B369="","",IFERROR(B369/INDEX($B$2:$B$400,MATCH(DATE(YEAR(A369)-1,MONTH(A369),1),$A$2:$A$400,0))-1,""))</f>
        <v/>
      </c>
    </row>
    <row r="370">
      <c r="A370" s="88" t="n"/>
      <c r="B370" s="89" t="n"/>
      <c r="C370" s="86">
        <f>IF(OR(B370="",B369=""),"",B370/B369-1)</f>
        <v/>
      </c>
      <c r="D370" s="86">
        <f>IF(B370="","",IFERROR(B370/INDEX($B$2:$B$400,MATCH(DATE(YEAR(A370)-1,12,1),$A$2:$A$400,0))-1,""))</f>
        <v/>
      </c>
      <c r="E370" s="86">
        <f>IF(B370="","",IFERROR(B370/INDEX($B$2:$B$400,MATCH(DATE(YEAR(A370)-1,MONTH(A370),1),$A$2:$A$400,0))-1,""))</f>
        <v/>
      </c>
    </row>
    <row r="371">
      <c r="A371" s="88" t="n"/>
      <c r="B371" s="89" t="n"/>
      <c r="C371" s="86">
        <f>IF(OR(B371="",B370=""),"",B371/B370-1)</f>
        <v/>
      </c>
      <c r="D371" s="86">
        <f>IF(B371="","",IFERROR(B371/INDEX($B$2:$B$400,MATCH(DATE(YEAR(A371)-1,12,1),$A$2:$A$400,0))-1,""))</f>
        <v/>
      </c>
      <c r="E371" s="86">
        <f>IF(B371="","",IFERROR(B371/INDEX($B$2:$B$400,MATCH(DATE(YEAR(A371)-1,MONTH(A371),1),$A$2:$A$400,0))-1,""))</f>
        <v/>
      </c>
    </row>
    <row r="372">
      <c r="A372" s="88" t="n"/>
      <c r="B372" s="89" t="n"/>
      <c r="C372" s="86">
        <f>IF(OR(B372="",B371=""),"",B372/B371-1)</f>
        <v/>
      </c>
      <c r="D372" s="86">
        <f>IF(B372="","",IFERROR(B372/INDEX($B$2:$B$400,MATCH(DATE(YEAR(A372)-1,12,1),$A$2:$A$400,0))-1,""))</f>
        <v/>
      </c>
      <c r="E372" s="86">
        <f>IF(B372="","",IFERROR(B372/INDEX($B$2:$B$400,MATCH(DATE(YEAR(A372)-1,MONTH(A372),1),$A$2:$A$400,0))-1,""))</f>
        <v/>
      </c>
    </row>
    <row r="373">
      <c r="A373" s="88" t="n"/>
      <c r="B373" s="89" t="n"/>
      <c r="C373" s="86">
        <f>IF(OR(B373="",B372=""),"",B373/B372-1)</f>
        <v/>
      </c>
      <c r="D373" s="86">
        <f>IF(B373="","",IFERROR(B373/INDEX($B$2:$B$400,MATCH(DATE(YEAR(A373)-1,12,1),$A$2:$A$400,0))-1,""))</f>
        <v/>
      </c>
      <c r="E373" s="86">
        <f>IF(B373="","",IFERROR(B373/INDEX($B$2:$B$400,MATCH(DATE(YEAR(A373)-1,MONTH(A373),1),$A$2:$A$400,0))-1,""))</f>
        <v/>
      </c>
    </row>
    <row r="374">
      <c r="A374" s="88" t="n"/>
      <c r="B374" s="89" t="n"/>
      <c r="C374" s="86">
        <f>IF(OR(B374="",B373=""),"",B374/B373-1)</f>
        <v/>
      </c>
      <c r="D374" s="86">
        <f>IF(B374="","",IFERROR(B374/INDEX($B$2:$B$400,MATCH(DATE(YEAR(A374)-1,12,1),$A$2:$A$400,0))-1,""))</f>
        <v/>
      </c>
      <c r="E374" s="86">
        <f>IF(B374="","",IFERROR(B374/INDEX($B$2:$B$400,MATCH(DATE(YEAR(A374)-1,MONTH(A374),1),$A$2:$A$400,0))-1,""))</f>
        <v/>
      </c>
    </row>
    <row r="375">
      <c r="A375" s="88" t="n"/>
      <c r="B375" s="89" t="n"/>
      <c r="C375" s="86">
        <f>IF(OR(B375="",B374=""),"",B375/B374-1)</f>
        <v/>
      </c>
      <c r="D375" s="86">
        <f>IF(B375="","",IFERROR(B375/INDEX($B$2:$B$400,MATCH(DATE(YEAR(A375)-1,12,1),$A$2:$A$400,0))-1,""))</f>
        <v/>
      </c>
      <c r="E375" s="86">
        <f>IF(B375="","",IFERROR(B375/INDEX($B$2:$B$400,MATCH(DATE(YEAR(A375)-1,MONTH(A375),1),$A$2:$A$400,0))-1,""))</f>
        <v/>
      </c>
    </row>
    <row r="376">
      <c r="A376" s="88" t="n"/>
      <c r="B376" s="89" t="n"/>
      <c r="C376" s="86">
        <f>IF(OR(B376="",B375=""),"",B376/B375-1)</f>
        <v/>
      </c>
      <c r="D376" s="86">
        <f>IF(B376="","",IFERROR(B376/INDEX($B$2:$B$400,MATCH(DATE(YEAR(A376)-1,12,1),$A$2:$A$400,0))-1,""))</f>
        <v/>
      </c>
      <c r="E376" s="86">
        <f>IF(B376="","",IFERROR(B376/INDEX($B$2:$B$400,MATCH(DATE(YEAR(A376)-1,MONTH(A376),1),$A$2:$A$400,0))-1,""))</f>
        <v/>
      </c>
    </row>
    <row r="377">
      <c r="A377" s="88" t="n"/>
      <c r="B377" s="89" t="n"/>
      <c r="C377" s="86">
        <f>IF(OR(B377="",B376=""),"",B377/B376-1)</f>
        <v/>
      </c>
      <c r="D377" s="86">
        <f>IF(B377="","",IFERROR(B377/INDEX($B$2:$B$400,MATCH(DATE(YEAR(A377)-1,12,1),$A$2:$A$400,0))-1,""))</f>
        <v/>
      </c>
      <c r="E377" s="86">
        <f>IF(B377="","",IFERROR(B377/INDEX($B$2:$B$400,MATCH(DATE(YEAR(A377)-1,MONTH(A377),1),$A$2:$A$400,0))-1,""))</f>
        <v/>
      </c>
    </row>
    <row r="378">
      <c r="A378" s="88" t="n"/>
      <c r="B378" s="89" t="n"/>
      <c r="C378" s="86">
        <f>IF(OR(B378="",B377=""),"",B378/B377-1)</f>
        <v/>
      </c>
      <c r="D378" s="86">
        <f>IF(B378="","",IFERROR(B378/INDEX($B$2:$B$400,MATCH(DATE(YEAR(A378)-1,12,1),$A$2:$A$400,0))-1,""))</f>
        <v/>
      </c>
      <c r="E378" s="86">
        <f>IF(B378="","",IFERROR(B378/INDEX($B$2:$B$400,MATCH(DATE(YEAR(A378)-1,MONTH(A378),1),$A$2:$A$400,0))-1,""))</f>
        <v/>
      </c>
    </row>
    <row r="379">
      <c r="A379" s="88" t="n"/>
      <c r="B379" s="89" t="n"/>
      <c r="C379" s="86">
        <f>IF(OR(B379="",B378=""),"",B379/B378-1)</f>
        <v/>
      </c>
      <c r="D379" s="86">
        <f>IF(B379="","",IFERROR(B379/INDEX($B$2:$B$400,MATCH(DATE(YEAR(A379)-1,12,1),$A$2:$A$400,0))-1,""))</f>
        <v/>
      </c>
      <c r="E379" s="86">
        <f>IF(B379="","",IFERROR(B379/INDEX($B$2:$B$400,MATCH(DATE(YEAR(A379)-1,MONTH(A379),1),$A$2:$A$400,0))-1,""))</f>
        <v/>
      </c>
    </row>
    <row r="380">
      <c r="A380" s="88" t="n"/>
      <c r="B380" s="89" t="n"/>
      <c r="C380" s="86">
        <f>IF(OR(B380="",B379=""),"",B380/B379-1)</f>
        <v/>
      </c>
      <c r="D380" s="86">
        <f>IF(B380="","",IFERROR(B380/INDEX($B$2:$B$400,MATCH(DATE(YEAR(A380)-1,12,1),$A$2:$A$400,0))-1,""))</f>
        <v/>
      </c>
      <c r="E380" s="86">
        <f>IF(B380="","",IFERROR(B380/INDEX($B$2:$B$400,MATCH(DATE(YEAR(A380)-1,MONTH(A380),1),$A$2:$A$400,0))-1,""))</f>
        <v/>
      </c>
    </row>
    <row r="381">
      <c r="A381" s="88" t="n"/>
      <c r="B381" s="89" t="n"/>
      <c r="C381" s="86">
        <f>IF(OR(B381="",B380=""),"",B381/B380-1)</f>
        <v/>
      </c>
      <c r="D381" s="86">
        <f>IF(B381="","",IFERROR(B381/INDEX($B$2:$B$400,MATCH(DATE(YEAR(A381)-1,12,1),$A$2:$A$400,0))-1,""))</f>
        <v/>
      </c>
      <c r="E381" s="86">
        <f>IF(B381="","",IFERROR(B381/INDEX($B$2:$B$400,MATCH(DATE(YEAR(A381)-1,MONTH(A381),1),$A$2:$A$400,0))-1,""))</f>
        <v/>
      </c>
    </row>
    <row r="382">
      <c r="A382" s="88" t="n"/>
      <c r="B382" s="89" t="n"/>
      <c r="C382" s="86">
        <f>IF(OR(B382="",B381=""),"",B382/B381-1)</f>
        <v/>
      </c>
      <c r="D382" s="86">
        <f>IF(B382="","",IFERROR(B382/INDEX($B$2:$B$400,MATCH(DATE(YEAR(A382)-1,12,1),$A$2:$A$400,0))-1,""))</f>
        <v/>
      </c>
      <c r="E382" s="86">
        <f>IF(B382="","",IFERROR(B382/INDEX($B$2:$B$400,MATCH(DATE(YEAR(A382)-1,MONTH(A382),1),$A$2:$A$400,0))-1,""))</f>
        <v/>
      </c>
    </row>
    <row r="383">
      <c r="A383" s="88" t="n"/>
      <c r="B383" s="89" t="n"/>
      <c r="C383" s="86">
        <f>IF(OR(B383="",B382=""),"",B383/B382-1)</f>
        <v/>
      </c>
      <c r="D383" s="86">
        <f>IF(B383="","",IFERROR(B383/INDEX($B$2:$B$400,MATCH(DATE(YEAR(A383)-1,12,1),$A$2:$A$400,0))-1,""))</f>
        <v/>
      </c>
      <c r="E383" s="86">
        <f>IF(B383="","",IFERROR(B383/INDEX($B$2:$B$400,MATCH(DATE(YEAR(A383)-1,MONTH(A383),1),$A$2:$A$400,0))-1,""))</f>
        <v/>
      </c>
    </row>
    <row r="384">
      <c r="A384" s="88" t="n"/>
      <c r="B384" s="89" t="n"/>
      <c r="C384" s="86">
        <f>IF(OR(B384="",B383=""),"",B384/B383-1)</f>
        <v/>
      </c>
      <c r="D384" s="86">
        <f>IF(B384="","",IFERROR(B384/INDEX($B$2:$B$400,MATCH(DATE(YEAR(A384)-1,12,1),$A$2:$A$400,0))-1,""))</f>
        <v/>
      </c>
      <c r="E384" s="86">
        <f>IF(B384="","",IFERROR(B384/INDEX($B$2:$B$400,MATCH(DATE(YEAR(A384)-1,MONTH(A384),1),$A$2:$A$400,0))-1,""))</f>
        <v/>
      </c>
    </row>
    <row r="385">
      <c r="A385" s="88" t="n"/>
      <c r="B385" s="89" t="n"/>
      <c r="C385" s="86">
        <f>IF(OR(B385="",B384=""),"",B385/B384-1)</f>
        <v/>
      </c>
      <c r="D385" s="86">
        <f>IF(B385="","",IFERROR(B385/INDEX($B$2:$B$400,MATCH(DATE(YEAR(A385)-1,12,1),$A$2:$A$400,0))-1,""))</f>
        <v/>
      </c>
      <c r="E385" s="86">
        <f>IF(B385="","",IFERROR(B385/INDEX($B$2:$B$400,MATCH(DATE(YEAR(A385)-1,MONTH(A385),1),$A$2:$A$400,0))-1,""))</f>
        <v/>
      </c>
    </row>
    <row r="386">
      <c r="A386" s="88" t="n"/>
      <c r="B386" s="89" t="n"/>
      <c r="C386" s="86">
        <f>IF(OR(B386="",B385=""),"",B386/B385-1)</f>
        <v/>
      </c>
      <c r="D386" s="86">
        <f>IF(B386="","",IFERROR(B386/INDEX($B$2:$B$400,MATCH(DATE(YEAR(A386)-1,12,1),$A$2:$A$400,0))-1,""))</f>
        <v/>
      </c>
      <c r="E386" s="86">
        <f>IF(B386="","",IFERROR(B386/INDEX($B$2:$B$400,MATCH(DATE(YEAR(A386)-1,MONTH(A386),1),$A$2:$A$400,0))-1,""))</f>
        <v/>
      </c>
    </row>
    <row r="387">
      <c r="A387" s="88" t="n"/>
      <c r="B387" s="89" t="n"/>
      <c r="C387" s="86">
        <f>IF(OR(B387="",B386=""),"",B387/B386-1)</f>
        <v/>
      </c>
      <c r="D387" s="86">
        <f>IF(B387="","",IFERROR(B387/INDEX($B$2:$B$400,MATCH(DATE(YEAR(A387)-1,12,1),$A$2:$A$400,0))-1,""))</f>
        <v/>
      </c>
      <c r="E387" s="86">
        <f>IF(B387="","",IFERROR(B387/INDEX($B$2:$B$400,MATCH(DATE(YEAR(A387)-1,MONTH(A387),1),$A$2:$A$400,0))-1,""))</f>
        <v/>
      </c>
    </row>
    <row r="388">
      <c r="A388" s="88" t="n"/>
      <c r="B388" s="89" t="n"/>
      <c r="C388" s="86">
        <f>IF(OR(B388="",B387=""),"",B388/B387-1)</f>
        <v/>
      </c>
      <c r="D388" s="86">
        <f>IF(B388="","",IFERROR(B388/INDEX($B$2:$B$400,MATCH(DATE(YEAR(A388)-1,12,1),$A$2:$A$400,0))-1,""))</f>
        <v/>
      </c>
      <c r="E388" s="86">
        <f>IF(B388="","",IFERROR(B388/INDEX($B$2:$B$400,MATCH(DATE(YEAR(A388)-1,MONTH(A388),1),$A$2:$A$400,0))-1,""))</f>
        <v/>
      </c>
    </row>
    <row r="389">
      <c r="A389" s="88" t="n"/>
      <c r="B389" s="89" t="n"/>
      <c r="C389" s="86">
        <f>IF(OR(B389="",B388=""),"",B389/B388-1)</f>
        <v/>
      </c>
      <c r="D389" s="86">
        <f>IF(B389="","",IFERROR(B389/INDEX($B$2:$B$400,MATCH(DATE(YEAR(A389)-1,12,1),$A$2:$A$400,0))-1,""))</f>
        <v/>
      </c>
      <c r="E389" s="86">
        <f>IF(B389="","",IFERROR(B389/INDEX($B$2:$B$400,MATCH(DATE(YEAR(A389)-1,MONTH(A389),1),$A$2:$A$400,0))-1,""))</f>
        <v/>
      </c>
    </row>
    <row r="390">
      <c r="A390" s="88" t="n"/>
      <c r="B390" s="89" t="n"/>
      <c r="C390" s="86">
        <f>IF(OR(B390="",B389=""),"",B390/B389-1)</f>
        <v/>
      </c>
      <c r="D390" s="86">
        <f>IF(B390="","",IFERROR(B390/INDEX($B$2:$B$400,MATCH(DATE(YEAR(A390)-1,12,1),$A$2:$A$400,0))-1,""))</f>
        <v/>
      </c>
      <c r="E390" s="86">
        <f>IF(B390="","",IFERROR(B390/INDEX($B$2:$B$400,MATCH(DATE(YEAR(A390)-1,MONTH(A390),1),$A$2:$A$400,0))-1,""))</f>
        <v/>
      </c>
    </row>
    <row r="391">
      <c r="A391" s="88" t="n"/>
      <c r="B391" s="89" t="n"/>
      <c r="C391" s="86">
        <f>IF(OR(B391="",B390=""),"",B391/B390-1)</f>
        <v/>
      </c>
      <c r="D391" s="86">
        <f>IF(B391="","",IFERROR(B391/INDEX($B$2:$B$400,MATCH(DATE(YEAR(A391)-1,12,1),$A$2:$A$400,0))-1,""))</f>
        <v/>
      </c>
      <c r="E391" s="86">
        <f>IF(B391="","",IFERROR(B391/INDEX($B$2:$B$400,MATCH(DATE(YEAR(A391)-1,MONTH(A391),1),$A$2:$A$400,0))-1,""))</f>
        <v/>
      </c>
    </row>
    <row r="392">
      <c r="A392" s="88" t="n"/>
      <c r="B392" s="89" t="n"/>
      <c r="C392" s="86">
        <f>IF(OR(B392="",B391=""),"",B392/B391-1)</f>
        <v/>
      </c>
      <c r="D392" s="86">
        <f>IF(B392="","",IFERROR(B392/INDEX($B$2:$B$400,MATCH(DATE(YEAR(A392)-1,12,1),$A$2:$A$400,0))-1,""))</f>
        <v/>
      </c>
      <c r="E392" s="86">
        <f>IF(B392="","",IFERROR(B392/INDEX($B$2:$B$400,MATCH(DATE(YEAR(A392)-1,MONTH(A392),1),$A$2:$A$400,0))-1,""))</f>
        <v/>
      </c>
    </row>
    <row r="393">
      <c r="A393" s="88" t="n"/>
      <c r="B393" s="89" t="n"/>
      <c r="C393" s="86">
        <f>IF(OR(B393="",B392=""),"",B393/B392-1)</f>
        <v/>
      </c>
      <c r="D393" s="86">
        <f>IF(B393="","",IFERROR(B393/INDEX($B$2:$B$400,MATCH(DATE(YEAR(A393)-1,12,1),$A$2:$A$400,0))-1,""))</f>
        <v/>
      </c>
      <c r="E393" s="86">
        <f>IF(B393="","",IFERROR(B393/INDEX($B$2:$B$400,MATCH(DATE(YEAR(A393)-1,MONTH(A393),1),$A$2:$A$400,0))-1,""))</f>
        <v/>
      </c>
    </row>
    <row r="394">
      <c r="A394" s="88" t="n"/>
      <c r="B394" s="89" t="n"/>
      <c r="C394" s="86">
        <f>IF(OR(B394="",B393=""),"",B394/B393-1)</f>
        <v/>
      </c>
      <c r="D394" s="86">
        <f>IF(B394="","",IFERROR(B394/INDEX($B$2:$B$400,MATCH(DATE(YEAR(A394)-1,12,1),$A$2:$A$400,0))-1,""))</f>
        <v/>
      </c>
      <c r="E394" s="86">
        <f>IF(B394="","",IFERROR(B394/INDEX($B$2:$B$400,MATCH(DATE(YEAR(A394)-1,MONTH(A394),1),$A$2:$A$400,0))-1,""))</f>
        <v/>
      </c>
    </row>
    <row r="395">
      <c r="A395" s="88" t="n"/>
      <c r="B395" s="89" t="n"/>
      <c r="C395" s="86">
        <f>IF(OR(B395="",B394=""),"",B395/B394-1)</f>
        <v/>
      </c>
      <c r="D395" s="86">
        <f>IF(B395="","",IFERROR(B395/INDEX($B$2:$B$400,MATCH(DATE(YEAR(A395)-1,12,1),$A$2:$A$400,0))-1,""))</f>
        <v/>
      </c>
      <c r="E395" s="86">
        <f>IF(B395="","",IFERROR(B395/INDEX($B$2:$B$400,MATCH(DATE(YEAR(A395)-1,MONTH(A395),1),$A$2:$A$400,0))-1,""))</f>
        <v/>
      </c>
    </row>
    <row r="396">
      <c r="A396" s="88" t="n"/>
      <c r="B396" s="89" t="n"/>
      <c r="C396" s="86">
        <f>IF(OR(B396="",B395=""),"",B396/B395-1)</f>
        <v/>
      </c>
      <c r="D396" s="86">
        <f>IF(B396="","",IFERROR(B396/INDEX($B$2:$B$400,MATCH(DATE(YEAR(A396)-1,12,1),$A$2:$A$400,0))-1,""))</f>
        <v/>
      </c>
      <c r="E396" s="86">
        <f>IF(B396="","",IFERROR(B396/INDEX($B$2:$B$400,MATCH(DATE(YEAR(A396)-1,MONTH(A396),1),$A$2:$A$400,0))-1,""))</f>
        <v/>
      </c>
    </row>
    <row r="397">
      <c r="A397" s="88" t="n"/>
      <c r="B397" s="89" t="n"/>
      <c r="C397" s="86">
        <f>IF(OR(B397="",B396=""),"",B397/B396-1)</f>
        <v/>
      </c>
      <c r="D397" s="86">
        <f>IF(B397="","",IFERROR(B397/INDEX($B$2:$B$400,MATCH(DATE(YEAR(A397)-1,12,1),$A$2:$A$400,0))-1,""))</f>
        <v/>
      </c>
      <c r="E397" s="86">
        <f>IF(B397="","",IFERROR(B397/INDEX($B$2:$B$400,MATCH(DATE(YEAR(A397)-1,MONTH(A397),1),$A$2:$A$400,0))-1,""))</f>
        <v/>
      </c>
    </row>
    <row r="398">
      <c r="A398" s="88" t="n"/>
      <c r="B398" s="89" t="n"/>
      <c r="C398" s="86">
        <f>IF(OR(B398="",B397=""),"",B398/B397-1)</f>
        <v/>
      </c>
      <c r="D398" s="86">
        <f>IF(B398="","",IFERROR(B398/INDEX($B$2:$B$400,MATCH(DATE(YEAR(A398)-1,12,1),$A$2:$A$400,0))-1,""))</f>
        <v/>
      </c>
      <c r="E398" s="86">
        <f>IF(B398="","",IFERROR(B398/INDEX($B$2:$B$400,MATCH(DATE(YEAR(A398)-1,MONTH(A398),1),$A$2:$A$400,0))-1,""))</f>
        <v/>
      </c>
    </row>
    <row r="399">
      <c r="A399" s="88" t="n"/>
      <c r="B399" s="89" t="n"/>
      <c r="C399" s="86">
        <f>IF(OR(B399="",B398=""),"",B399/B398-1)</f>
        <v/>
      </c>
      <c r="D399" s="86">
        <f>IF(B399="","",IFERROR(B399/INDEX($B$2:$B$400,MATCH(DATE(YEAR(A399)-1,12,1),$A$2:$A$400,0))-1,""))</f>
        <v/>
      </c>
      <c r="E399" s="86">
        <f>IF(B399="","",IFERROR(B399/INDEX($B$2:$B$400,MATCH(DATE(YEAR(A399)-1,MONTH(A399),1),$A$2:$A$400,0))-1,""))</f>
        <v/>
      </c>
    </row>
    <row r="400">
      <c r="A400" s="88" t="n"/>
      <c r="B400" s="89" t="n"/>
      <c r="C400" s="86">
        <f>IF(OR(B400="",B399=""),"",B400/B399-1)</f>
        <v/>
      </c>
      <c r="D400" s="86">
        <f>IF(B400="","",IFERROR(B400/INDEX($B$2:$B$400,MATCH(DATE(YEAR(A400)-1,12,1),$A$2:$A$400,0))-1,""))</f>
        <v/>
      </c>
      <c r="E400" s="86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9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7">
        <f>COUNTIF('CURVA PREVISION'!$I$2:$KZ$2,"??/??/????")+COUNT('CURVA PREVISION'!$I$2:$KZ$2)</f>
        <v/>
      </c>
    </row>
    <row r="3">
      <c r="C3" s="87" t="inlineStr">
        <is>
          <t>índice do mês →</t>
        </is>
      </c>
      <c r="D3" s="91">
        <f>IF($B$2="","",(YEAR(D4)-YEAR($B$2))*12+MONTH(D4)-MONTH($B$2))</f>
        <v/>
      </c>
      <c r="E3" s="91">
        <f>IF($B$2="","",(YEAR(E4)-YEAR($B$2))*12+MONTH(E4)-MONTH($B$2))</f>
        <v/>
      </c>
      <c r="F3" s="91">
        <f>IF($B$2="","",(YEAR(F4)-YEAR($B$2))*12+MONTH(F4)-MONTH($B$2))</f>
        <v/>
      </c>
      <c r="G3" s="91">
        <f>IF($B$2="","",(YEAR(G4)-YEAR($B$2))*12+MONTH(G4)-MONTH($B$2))</f>
        <v/>
      </c>
      <c r="H3" s="91">
        <f>IF($B$2="","",(YEAR(H4)-YEAR($B$2))*12+MONTH(H4)-MONTH($B$2))</f>
        <v/>
      </c>
      <c r="I3" s="91">
        <f>IF($B$2="","",(YEAR(I4)-YEAR($B$2))*12+MONTH(I4)-MONTH($B$2))</f>
        <v/>
      </c>
      <c r="J3" s="91">
        <f>IF($B$2="","",(YEAR(J4)-YEAR($B$2))*12+MONTH(J4)-MONTH($B$2))</f>
        <v/>
      </c>
      <c r="K3" s="91">
        <f>IF($B$2="","",(YEAR(K4)-YEAR($B$2))*12+MONTH(K4)-MONTH($B$2))</f>
        <v/>
      </c>
      <c r="L3" s="91">
        <f>IF($B$2="","",(YEAR(L4)-YEAR($B$2))*12+MONTH(L4)-MONTH($B$2))</f>
        <v/>
      </c>
      <c r="M3" s="91">
        <f>IF($B$2="","",(YEAR(M4)-YEAR($B$2))*12+MONTH(M4)-MONTH($B$2))</f>
        <v/>
      </c>
      <c r="N3" s="91">
        <f>IF($B$2="","",(YEAR(N4)-YEAR($B$2))*12+MONTH(N4)-MONTH($B$2))</f>
        <v/>
      </c>
      <c r="O3" s="91">
        <f>IF($B$2="","",(YEAR(O4)-YEAR($B$2))*12+MONTH(O4)-MONTH($B$2))</f>
        <v/>
      </c>
      <c r="P3" s="91">
        <f>IF($B$2="","",(YEAR(P4)-YEAR($B$2))*12+MONTH(P4)-MONTH($B$2))</f>
        <v/>
      </c>
      <c r="Q3" s="91">
        <f>IF($B$2="","",(YEAR(Q4)-YEAR($B$2))*12+MONTH(Q4)-MONTH($B$2))</f>
        <v/>
      </c>
      <c r="R3" s="91">
        <f>IF($B$2="","",(YEAR(R4)-YEAR($B$2))*12+MONTH(R4)-MONTH($B$2))</f>
        <v/>
      </c>
      <c r="S3" s="91">
        <f>IF($B$2="","",(YEAR(S4)-YEAR($B$2))*12+MONTH(S4)-MONTH($B$2))</f>
        <v/>
      </c>
      <c r="T3" s="91">
        <f>IF($B$2="","",(YEAR(T4)-YEAR($B$2))*12+MONTH(T4)-MONTH($B$2))</f>
        <v/>
      </c>
      <c r="U3" s="91">
        <f>IF($B$2="","",(YEAR(U4)-YEAR($B$2))*12+MONTH(U4)-MONTH($B$2))</f>
        <v/>
      </c>
      <c r="V3" s="91">
        <f>IF($B$2="","",(YEAR(V4)-YEAR($B$2))*12+MONTH(V4)-MONTH($B$2))</f>
        <v/>
      </c>
      <c r="W3" s="91">
        <f>IF($B$2="","",(YEAR(W4)-YEAR($B$2))*12+MONTH(W4)-MONTH($B$2))</f>
        <v/>
      </c>
      <c r="X3" s="91">
        <f>IF($B$2="","",(YEAR(X4)-YEAR($B$2))*12+MONTH(X4)-MONTH($B$2))</f>
        <v/>
      </c>
      <c r="Y3" s="91">
        <f>IF($B$2="","",(YEAR(Y4)-YEAR($B$2))*12+MONTH(Y4)-MONTH($B$2))</f>
        <v/>
      </c>
      <c r="Z3" s="91">
        <f>IF($B$2="","",(YEAR(Z4)-YEAR($B$2))*12+MONTH(Z4)-MONTH($B$2))</f>
        <v/>
      </c>
      <c r="AA3" s="91">
        <f>IF($B$2="","",(YEAR(AA4)-YEAR($B$2))*12+MONTH(AA4)-MONTH($B$2))</f>
        <v/>
      </c>
      <c r="AB3" s="91">
        <f>IF($B$2="","",(YEAR(AB4)-YEAR($B$2))*12+MONTH(AB4)-MONTH($B$2))</f>
        <v/>
      </c>
      <c r="AC3" s="91">
        <f>IF($B$2="","",(YEAR(AC4)-YEAR($B$2))*12+MONTH(AC4)-MONTH($B$2))</f>
        <v/>
      </c>
      <c r="AD3" s="91">
        <f>IF($B$2="","",(YEAR(AD4)-YEAR($B$2))*12+MONTH(AD4)-MONTH($B$2))</f>
        <v/>
      </c>
      <c r="AE3" s="91">
        <f>IF($B$2="","",(YEAR(AE4)-YEAR($B$2))*12+MONTH(AE4)-MONTH($B$2))</f>
        <v/>
      </c>
      <c r="AF3" s="91">
        <f>IF($B$2="","",(YEAR(AF4)-YEAR($B$2))*12+MONTH(AF4)-MONTH($B$2))</f>
        <v/>
      </c>
      <c r="AG3" s="91">
        <f>IF($B$2="","",(YEAR(AG4)-YEAR($B$2))*12+MONTH(AG4)-MONTH($B$2))</f>
        <v/>
      </c>
      <c r="AH3" s="91">
        <f>IF($B$2="","",(YEAR(AH4)-YEAR($B$2))*12+MONTH(AH4)-MONTH($B$2))</f>
        <v/>
      </c>
      <c r="AI3" s="91">
        <f>IF($B$2="","",(YEAR(AI4)-YEAR($B$2))*12+MONTH(AI4)-MONTH($B$2))</f>
        <v/>
      </c>
      <c r="AJ3" s="91">
        <f>IF($B$2="","",(YEAR(AJ4)-YEAR($B$2))*12+MONTH(AJ4)-MONTH($B$2))</f>
        <v/>
      </c>
      <c r="AK3" s="91">
        <f>IF($B$2="","",(YEAR(AK4)-YEAR($B$2))*12+MONTH(AK4)-MONTH($B$2))</f>
        <v/>
      </c>
      <c r="AL3" s="91">
        <f>IF($B$2="","",(YEAR(AL4)-YEAR($B$2))*12+MONTH(AL4)-MONTH($B$2))</f>
        <v/>
      </c>
      <c r="AM3" s="91">
        <f>IF($B$2="","",(YEAR(AM4)-YEAR($B$2))*12+MONTH(AM4)-MONTH($B$2))</f>
        <v/>
      </c>
      <c r="AN3" s="91">
        <f>IF($B$2="","",(YEAR(AN4)-YEAR($B$2))*12+MONTH(AN4)-MONTH($B$2))</f>
        <v/>
      </c>
      <c r="AO3" s="91">
        <f>IF($B$2="","",(YEAR(AO4)-YEAR($B$2))*12+MONTH(AO4)-MONTH($B$2))</f>
        <v/>
      </c>
      <c r="AP3" s="91">
        <f>IF($B$2="","",(YEAR(AP4)-YEAR($B$2))*12+MONTH(AP4)-MONTH($B$2))</f>
        <v/>
      </c>
      <c r="AQ3" s="91">
        <f>IF($B$2="","",(YEAR(AQ4)-YEAR($B$2))*12+MONTH(AQ4)-MONTH($B$2))</f>
        <v/>
      </c>
      <c r="AR3" s="91">
        <f>IF($B$2="","",(YEAR(AR4)-YEAR($B$2))*12+MONTH(AR4)-MONTH($B$2))</f>
        <v/>
      </c>
      <c r="AS3" s="91">
        <f>IF($B$2="","",(YEAR(AS4)-YEAR($B$2))*12+MONTH(AS4)-MONTH($B$2))</f>
        <v/>
      </c>
      <c r="AT3" s="91">
        <f>IF($B$2="","",(YEAR(AT4)-YEAR($B$2))*12+MONTH(AT4)-MONTH($B$2))</f>
        <v/>
      </c>
      <c r="AU3" s="91">
        <f>IF($B$2="","",(YEAR(AU4)-YEAR($B$2))*12+MONTH(AU4)-MONTH($B$2))</f>
        <v/>
      </c>
      <c r="AV3" s="91">
        <f>IF($B$2="","",(YEAR(AV4)-YEAR($B$2))*12+MONTH(AV4)-MONTH($B$2))</f>
        <v/>
      </c>
      <c r="AW3" s="91">
        <f>IF($B$2="","",(YEAR(AW4)-YEAR($B$2))*12+MONTH(AW4)-MONTH($B$2))</f>
        <v/>
      </c>
      <c r="AX3" s="91">
        <f>IF($B$2="","",(YEAR(AX4)-YEAR($B$2))*12+MONTH(AX4)-MONTH($B$2))</f>
        <v/>
      </c>
      <c r="AY3" s="91">
        <f>IF($B$2="","",(YEAR(AY4)-YEAR($B$2))*12+MONTH(AY4)-MONTH($B$2))</f>
        <v/>
      </c>
      <c r="AZ3" s="91">
        <f>IF($B$2="","",(YEAR(AZ4)-YEAR($B$2))*12+MONTH(AZ4)-MONTH($B$2))</f>
        <v/>
      </c>
      <c r="BA3" s="91">
        <f>IF($B$2="","",(YEAR(BA4)-YEAR($B$2))*12+MONTH(BA4)-MONTH($B$2))</f>
        <v/>
      </c>
      <c r="BB3" s="91">
        <f>IF($B$2="","",(YEAR(BB4)-YEAR($B$2))*12+MONTH(BB4)-MONTH($B$2))</f>
        <v/>
      </c>
      <c r="BC3" s="91">
        <f>IF($B$2="","",(YEAR(BC4)-YEAR($B$2))*12+MONTH(BC4)-MONTH($B$2))</f>
        <v/>
      </c>
      <c r="BD3" s="91">
        <f>IF($B$2="","",(YEAR(BD4)-YEAR($B$2))*12+MONTH(BD4)-MONTH($B$2))</f>
        <v/>
      </c>
      <c r="BE3" s="91">
        <f>IF($B$2="","",(YEAR(BE4)-YEAR($B$2))*12+MONTH(BE4)-MONTH($B$2))</f>
        <v/>
      </c>
      <c r="BF3" s="91">
        <f>IF($B$2="","",(YEAR(BF4)-YEAR($B$2))*12+MONTH(BF4)-MONTH($B$2))</f>
        <v/>
      </c>
      <c r="BG3" s="91">
        <f>IF($B$2="","",(YEAR(BG4)-YEAR($B$2))*12+MONTH(BG4)-MONTH($B$2))</f>
        <v/>
      </c>
      <c r="BH3" s="91">
        <f>IF($B$2="","",(YEAR(BH4)-YEAR($B$2))*12+MONTH(BH4)-MONTH($B$2))</f>
        <v/>
      </c>
      <c r="BI3" s="91">
        <f>IF($B$2="","",(YEAR(BI4)-YEAR($B$2))*12+MONTH(BI4)-MONTH($B$2))</f>
        <v/>
      </c>
      <c r="BJ3" s="91">
        <f>IF($B$2="","",(YEAR(BJ4)-YEAR($B$2))*12+MONTH(BJ4)-MONTH($B$2))</f>
        <v/>
      </c>
      <c r="BK3" s="91">
        <f>IF($B$2="","",(YEAR(BK4)-YEAR($B$2))*12+MONTH(BK4)-MONTH($B$2))</f>
        <v/>
      </c>
      <c r="BL3" s="91">
        <f>IF($B$2="","",(YEAR(BL4)-YEAR($B$2))*12+MONTH(BL4)-MONTH($B$2))</f>
        <v/>
      </c>
      <c r="BM3" s="91">
        <f>IF($B$2="","",(YEAR(BM4)-YEAR($B$2))*12+MONTH(BM4)-MONTH($B$2))</f>
        <v/>
      </c>
      <c r="BN3" s="91">
        <f>IF($B$2="","",(YEAR(BN4)-YEAR($B$2))*12+MONTH(BN4)-MONTH($B$2))</f>
        <v/>
      </c>
      <c r="BO3" s="91">
        <f>IF($B$2="","",(YEAR(BO4)-YEAR($B$2))*12+MONTH(BO4)-MONTH($B$2))</f>
        <v/>
      </c>
      <c r="BP3" s="91">
        <f>IF($B$2="","",(YEAR(BP4)-YEAR($B$2))*12+MONTH(BP4)-MONTH($B$2))</f>
        <v/>
      </c>
      <c r="BQ3" s="91">
        <f>IF($B$2="","",(YEAR(BQ4)-YEAR($B$2))*12+MONTH(BQ4)-MONTH($B$2))</f>
        <v/>
      </c>
      <c r="BR3" s="91">
        <f>IF($B$2="","",(YEAR(BR4)-YEAR($B$2))*12+MONTH(BR4)-MONTH($B$2))</f>
        <v/>
      </c>
      <c r="BS3" s="91">
        <f>IF($B$2="","",(YEAR(BS4)-YEAR($B$2))*12+MONTH(BS4)-MONTH($B$2))</f>
        <v/>
      </c>
      <c r="BT3" s="91">
        <f>IF($B$2="","",(YEAR(BT4)-YEAR($B$2))*12+MONTH(BT4)-MONTH($B$2))</f>
        <v/>
      </c>
      <c r="BU3" s="91">
        <f>IF($B$2="","",(YEAR(BU4)-YEAR($B$2))*12+MONTH(BU4)-MONTH($B$2))</f>
        <v/>
      </c>
      <c r="BV3" s="91">
        <f>IF($B$2="","",(YEAR(BV4)-YEAR($B$2))*12+MONTH(BV4)-MONTH($B$2))</f>
        <v/>
      </c>
      <c r="BW3" s="91">
        <f>IF($B$2="","",(YEAR(BW4)-YEAR($B$2))*12+MONTH(BW4)-MONTH($B$2))</f>
        <v/>
      </c>
    </row>
    <row r="4" ht="32" customHeight="1">
      <c r="A4" s="57" t="inlineStr">
        <is>
          <t>PL</t>
        </is>
      </c>
      <c r="B4" s="57" t="inlineStr">
        <is>
          <t>DESCRIÇÃO</t>
        </is>
      </c>
      <c r="C4" s="57" t="inlineStr">
        <is>
          <t>LINHA NO
PREVISION</t>
        </is>
      </c>
      <c r="D4" s="92">
        <f>'MODELO PARA BI'!H1</f>
        <v/>
      </c>
      <c r="E4" s="92">
        <f>'MODELO PARA BI'!I1</f>
        <v/>
      </c>
      <c r="F4" s="92">
        <f>'MODELO PARA BI'!J1</f>
        <v/>
      </c>
      <c r="G4" s="92">
        <f>'MODELO PARA BI'!K1</f>
        <v/>
      </c>
      <c r="H4" s="92">
        <f>'MODELO PARA BI'!L1</f>
        <v/>
      </c>
      <c r="I4" s="92">
        <f>'MODELO PARA BI'!M1</f>
        <v/>
      </c>
      <c r="J4" s="92">
        <f>'MODELO PARA BI'!N1</f>
        <v/>
      </c>
      <c r="K4" s="92">
        <f>'MODELO PARA BI'!O1</f>
        <v/>
      </c>
      <c r="L4" s="92">
        <f>'MODELO PARA BI'!P1</f>
        <v/>
      </c>
      <c r="M4" s="92">
        <f>'MODELO PARA BI'!Q1</f>
        <v/>
      </c>
      <c r="N4" s="92">
        <f>'MODELO PARA BI'!R1</f>
        <v/>
      </c>
      <c r="O4" s="92">
        <f>'MODELO PARA BI'!S1</f>
        <v/>
      </c>
      <c r="P4" s="92">
        <f>'MODELO PARA BI'!T1</f>
        <v/>
      </c>
      <c r="Q4" s="92">
        <f>'MODELO PARA BI'!U1</f>
        <v/>
      </c>
      <c r="R4" s="92">
        <f>'MODELO PARA BI'!V1</f>
        <v/>
      </c>
      <c r="S4" s="92">
        <f>'MODELO PARA BI'!W1</f>
        <v/>
      </c>
      <c r="T4" s="92">
        <f>'MODELO PARA BI'!X1</f>
        <v/>
      </c>
      <c r="U4" s="92">
        <f>'MODELO PARA BI'!Y1</f>
        <v/>
      </c>
      <c r="V4" s="92">
        <f>'MODELO PARA BI'!Z1</f>
        <v/>
      </c>
      <c r="W4" s="92">
        <f>'MODELO PARA BI'!AA1</f>
        <v/>
      </c>
      <c r="X4" s="92">
        <f>'MODELO PARA BI'!AB1</f>
        <v/>
      </c>
      <c r="Y4" s="92">
        <f>'MODELO PARA BI'!AC1</f>
        <v/>
      </c>
      <c r="Z4" s="92">
        <f>'MODELO PARA BI'!AD1</f>
        <v/>
      </c>
      <c r="AA4" s="92">
        <f>'MODELO PARA BI'!AE1</f>
        <v/>
      </c>
      <c r="AB4" s="92">
        <f>'MODELO PARA BI'!AF1</f>
        <v/>
      </c>
      <c r="AC4" s="92">
        <f>'MODELO PARA BI'!AG1</f>
        <v/>
      </c>
      <c r="AD4" s="92">
        <f>'MODELO PARA BI'!AH1</f>
        <v/>
      </c>
      <c r="AE4" s="92">
        <f>'MODELO PARA BI'!AI1</f>
        <v/>
      </c>
      <c r="AF4" s="92">
        <f>'MODELO PARA BI'!AJ1</f>
        <v/>
      </c>
      <c r="AG4" s="92">
        <f>'MODELO PARA BI'!AK1</f>
        <v/>
      </c>
      <c r="AH4" s="92">
        <f>'MODELO PARA BI'!AL1</f>
        <v/>
      </c>
      <c r="AI4" s="92">
        <f>'MODELO PARA BI'!AM1</f>
        <v/>
      </c>
      <c r="AJ4" s="92">
        <f>'MODELO PARA BI'!AN1</f>
        <v/>
      </c>
      <c r="AK4" s="92">
        <f>'MODELO PARA BI'!AO1</f>
        <v/>
      </c>
      <c r="AL4" s="92">
        <f>'MODELO PARA BI'!AP1</f>
        <v/>
      </c>
      <c r="AM4" s="92">
        <f>'MODELO PARA BI'!AQ1</f>
        <v/>
      </c>
      <c r="AN4" s="92">
        <f>'MODELO PARA BI'!AR1</f>
        <v/>
      </c>
      <c r="AO4" s="92">
        <f>'MODELO PARA BI'!AS1</f>
        <v/>
      </c>
      <c r="AP4" s="92">
        <f>'MODELO PARA BI'!AT1</f>
        <v/>
      </c>
      <c r="AQ4" s="92">
        <f>'MODELO PARA BI'!AU1</f>
        <v/>
      </c>
      <c r="AR4" s="92">
        <f>'MODELO PARA BI'!AV1</f>
        <v/>
      </c>
      <c r="AS4" s="92">
        <f>'MODELO PARA BI'!AW1</f>
        <v/>
      </c>
      <c r="AT4" s="92">
        <f>'MODELO PARA BI'!AX1</f>
        <v/>
      </c>
      <c r="AU4" s="92">
        <f>'MODELO PARA BI'!AY1</f>
        <v/>
      </c>
      <c r="AV4" s="92">
        <f>'MODELO PARA BI'!AZ1</f>
        <v/>
      </c>
      <c r="AW4" s="92">
        <f>'MODELO PARA BI'!BA1</f>
        <v/>
      </c>
      <c r="AX4" s="92">
        <f>'MODELO PARA BI'!BB1</f>
        <v/>
      </c>
      <c r="AY4" s="92">
        <f>'MODELO PARA BI'!BC1</f>
        <v/>
      </c>
      <c r="AZ4" s="92">
        <f>'MODELO PARA BI'!BD1</f>
        <v/>
      </c>
      <c r="BA4" s="92">
        <f>'MODELO PARA BI'!BE1</f>
        <v/>
      </c>
      <c r="BB4" s="92">
        <f>'MODELO PARA BI'!BF1</f>
        <v/>
      </c>
      <c r="BC4" s="92">
        <f>'MODELO PARA BI'!BG1</f>
        <v/>
      </c>
      <c r="BD4" s="92">
        <f>'MODELO PARA BI'!BH1</f>
        <v/>
      </c>
      <c r="BE4" s="92">
        <f>'MODELO PARA BI'!BI1</f>
        <v/>
      </c>
      <c r="BF4" s="92">
        <f>'MODELO PARA BI'!BJ1</f>
        <v/>
      </c>
      <c r="BG4" s="92">
        <f>'MODELO PARA BI'!BK1</f>
        <v/>
      </c>
      <c r="BH4" s="92">
        <f>'MODELO PARA BI'!BL1</f>
        <v/>
      </c>
      <c r="BI4" s="92">
        <f>'MODELO PARA BI'!BM1</f>
        <v/>
      </c>
      <c r="BJ4" s="92">
        <f>'MODELO PARA BI'!BN1</f>
        <v/>
      </c>
      <c r="BK4" s="92">
        <f>'MODELO PARA BI'!BO1</f>
        <v/>
      </c>
      <c r="BL4" s="92">
        <f>'MODELO PARA BI'!BP1</f>
        <v/>
      </c>
      <c r="BM4" s="92">
        <f>'MODELO PARA BI'!BQ1</f>
        <v/>
      </c>
      <c r="BN4" s="92">
        <f>'MODELO PARA BI'!BR1</f>
        <v/>
      </c>
      <c r="BO4" s="92">
        <f>'MODELO PARA BI'!BS1</f>
        <v/>
      </c>
      <c r="BP4" s="92">
        <f>'MODELO PARA BI'!BT1</f>
        <v/>
      </c>
      <c r="BQ4" s="92">
        <f>'MODELO PARA BI'!BU1</f>
        <v/>
      </c>
      <c r="BR4" s="92">
        <f>'MODELO PARA BI'!BV1</f>
        <v/>
      </c>
      <c r="BS4" s="92">
        <f>'MODELO PARA BI'!BW1</f>
        <v/>
      </c>
      <c r="BT4" s="92">
        <f>'MODELO PARA BI'!BX1</f>
        <v/>
      </c>
      <c r="BU4" s="92">
        <f>'MODELO PARA BI'!BY1</f>
        <v/>
      </c>
      <c r="BV4" s="92">
        <f>'MODELO PARA BI'!BZ1</f>
        <v/>
      </c>
      <c r="BW4" s="92">
        <f>'MODELO PARA BI'!CA1</f>
        <v/>
      </c>
    </row>
    <row r="5">
      <c r="A5" s="59">
        <f>'VALOR POR PL'!C11</f>
        <v/>
      </c>
      <c r="B5" s="59">
        <f>'VALOR POR PL'!D11</f>
        <v/>
      </c>
      <c r="C5" s="67">
        <f>IFERROR(MATCH(A5,'CURVA PREVISION'!$B$1:$B$3000,0),"")</f>
        <v/>
      </c>
      <c r="D5" s="93">
        <f>IF(OR($C5="",$B$2="",$D$2=0),0,IF(D$3&lt;0,0,N(INDEX('CURVA PREVISION'!$A$1:$KZ$3000,$C5,10+3*MIN(D$3,$D$2-1)))))</f>
        <v/>
      </c>
      <c r="E5" s="93">
        <f>IF(OR($C5="",$B$2="",$D$2=0),0,IF(E$3&lt;0,0,N(INDEX('CURVA PREVISION'!$A$1:$KZ$3000,$C5,10+3*MIN(E$3,$D$2-1)))))</f>
        <v/>
      </c>
      <c r="F5" s="93">
        <f>IF(OR($C5="",$B$2="",$D$2=0),0,IF(F$3&lt;0,0,N(INDEX('CURVA PREVISION'!$A$1:$KZ$3000,$C5,10+3*MIN(F$3,$D$2-1)))))</f>
        <v/>
      </c>
      <c r="G5" s="93">
        <f>IF(OR($C5="",$B$2="",$D$2=0),0,IF(G$3&lt;0,0,N(INDEX('CURVA PREVISION'!$A$1:$KZ$3000,$C5,10+3*MIN(G$3,$D$2-1)))))</f>
        <v/>
      </c>
      <c r="H5" s="93">
        <f>IF(OR($C5="",$B$2="",$D$2=0),0,IF(H$3&lt;0,0,N(INDEX('CURVA PREVISION'!$A$1:$KZ$3000,$C5,10+3*MIN(H$3,$D$2-1)))))</f>
        <v/>
      </c>
      <c r="I5" s="93">
        <f>IF(OR($C5="",$B$2="",$D$2=0),0,IF(I$3&lt;0,0,N(INDEX('CURVA PREVISION'!$A$1:$KZ$3000,$C5,10+3*MIN(I$3,$D$2-1)))))</f>
        <v/>
      </c>
      <c r="J5" s="93">
        <f>IF(OR($C5="",$B$2="",$D$2=0),0,IF(J$3&lt;0,0,N(INDEX('CURVA PREVISION'!$A$1:$KZ$3000,$C5,10+3*MIN(J$3,$D$2-1)))))</f>
        <v/>
      </c>
      <c r="K5" s="93">
        <f>IF(OR($C5="",$B$2="",$D$2=0),0,IF(K$3&lt;0,0,N(INDEX('CURVA PREVISION'!$A$1:$KZ$3000,$C5,10+3*MIN(K$3,$D$2-1)))))</f>
        <v/>
      </c>
      <c r="L5" s="93">
        <f>IF(OR($C5="",$B$2="",$D$2=0),0,IF(L$3&lt;0,0,N(INDEX('CURVA PREVISION'!$A$1:$KZ$3000,$C5,10+3*MIN(L$3,$D$2-1)))))</f>
        <v/>
      </c>
      <c r="M5" s="93">
        <f>IF(OR($C5="",$B$2="",$D$2=0),0,IF(M$3&lt;0,0,N(INDEX('CURVA PREVISION'!$A$1:$KZ$3000,$C5,10+3*MIN(M$3,$D$2-1)))))</f>
        <v/>
      </c>
      <c r="N5" s="93">
        <f>IF(OR($C5="",$B$2="",$D$2=0),0,IF(N$3&lt;0,0,N(INDEX('CURVA PREVISION'!$A$1:$KZ$3000,$C5,10+3*MIN(N$3,$D$2-1)))))</f>
        <v/>
      </c>
      <c r="O5" s="93">
        <f>IF(OR($C5="",$B$2="",$D$2=0),0,IF(O$3&lt;0,0,N(INDEX('CURVA PREVISION'!$A$1:$KZ$3000,$C5,10+3*MIN(O$3,$D$2-1)))))</f>
        <v/>
      </c>
      <c r="P5" s="93">
        <f>IF(OR($C5="",$B$2="",$D$2=0),0,IF(P$3&lt;0,0,N(INDEX('CURVA PREVISION'!$A$1:$KZ$3000,$C5,10+3*MIN(P$3,$D$2-1)))))</f>
        <v/>
      </c>
      <c r="Q5" s="93">
        <f>IF(OR($C5="",$B$2="",$D$2=0),0,IF(Q$3&lt;0,0,N(INDEX('CURVA PREVISION'!$A$1:$KZ$3000,$C5,10+3*MIN(Q$3,$D$2-1)))))</f>
        <v/>
      </c>
      <c r="R5" s="93">
        <f>IF(OR($C5="",$B$2="",$D$2=0),0,IF(R$3&lt;0,0,N(INDEX('CURVA PREVISION'!$A$1:$KZ$3000,$C5,10+3*MIN(R$3,$D$2-1)))))</f>
        <v/>
      </c>
      <c r="S5" s="93">
        <f>IF(OR($C5="",$B$2="",$D$2=0),0,IF(S$3&lt;0,0,N(INDEX('CURVA PREVISION'!$A$1:$KZ$3000,$C5,10+3*MIN(S$3,$D$2-1)))))</f>
        <v/>
      </c>
      <c r="T5" s="93">
        <f>IF(OR($C5="",$B$2="",$D$2=0),0,IF(T$3&lt;0,0,N(INDEX('CURVA PREVISION'!$A$1:$KZ$3000,$C5,10+3*MIN(T$3,$D$2-1)))))</f>
        <v/>
      </c>
      <c r="U5" s="93">
        <f>IF(OR($C5="",$B$2="",$D$2=0),0,IF(U$3&lt;0,0,N(INDEX('CURVA PREVISION'!$A$1:$KZ$3000,$C5,10+3*MIN(U$3,$D$2-1)))))</f>
        <v/>
      </c>
      <c r="V5" s="93">
        <f>IF(OR($C5="",$B$2="",$D$2=0),0,IF(V$3&lt;0,0,N(INDEX('CURVA PREVISION'!$A$1:$KZ$3000,$C5,10+3*MIN(V$3,$D$2-1)))))</f>
        <v/>
      </c>
      <c r="W5" s="93">
        <f>IF(OR($C5="",$B$2="",$D$2=0),0,IF(W$3&lt;0,0,N(INDEX('CURVA PREVISION'!$A$1:$KZ$3000,$C5,10+3*MIN(W$3,$D$2-1)))))</f>
        <v/>
      </c>
      <c r="X5" s="93">
        <f>IF(OR($C5="",$B$2="",$D$2=0),0,IF(X$3&lt;0,0,N(INDEX('CURVA PREVISION'!$A$1:$KZ$3000,$C5,10+3*MIN(X$3,$D$2-1)))))</f>
        <v/>
      </c>
      <c r="Y5" s="93">
        <f>IF(OR($C5="",$B$2="",$D$2=0),0,IF(Y$3&lt;0,0,N(INDEX('CURVA PREVISION'!$A$1:$KZ$3000,$C5,10+3*MIN(Y$3,$D$2-1)))))</f>
        <v/>
      </c>
      <c r="Z5" s="93">
        <f>IF(OR($C5="",$B$2="",$D$2=0),0,IF(Z$3&lt;0,0,N(INDEX('CURVA PREVISION'!$A$1:$KZ$3000,$C5,10+3*MIN(Z$3,$D$2-1)))))</f>
        <v/>
      </c>
      <c r="AA5" s="93">
        <f>IF(OR($C5="",$B$2="",$D$2=0),0,IF(AA$3&lt;0,0,N(INDEX('CURVA PREVISION'!$A$1:$KZ$3000,$C5,10+3*MIN(AA$3,$D$2-1)))))</f>
        <v/>
      </c>
      <c r="AB5" s="93">
        <f>IF(OR($C5="",$B$2="",$D$2=0),0,IF(AB$3&lt;0,0,N(INDEX('CURVA PREVISION'!$A$1:$KZ$3000,$C5,10+3*MIN(AB$3,$D$2-1)))))</f>
        <v/>
      </c>
      <c r="AC5" s="93">
        <f>IF(OR($C5="",$B$2="",$D$2=0),0,IF(AC$3&lt;0,0,N(INDEX('CURVA PREVISION'!$A$1:$KZ$3000,$C5,10+3*MIN(AC$3,$D$2-1)))))</f>
        <v/>
      </c>
      <c r="AD5" s="93">
        <f>IF(OR($C5="",$B$2="",$D$2=0),0,IF(AD$3&lt;0,0,N(INDEX('CURVA PREVISION'!$A$1:$KZ$3000,$C5,10+3*MIN(AD$3,$D$2-1)))))</f>
        <v/>
      </c>
      <c r="AE5" s="93">
        <f>IF(OR($C5="",$B$2="",$D$2=0),0,IF(AE$3&lt;0,0,N(INDEX('CURVA PREVISION'!$A$1:$KZ$3000,$C5,10+3*MIN(AE$3,$D$2-1)))))</f>
        <v/>
      </c>
      <c r="AF5" s="93">
        <f>IF(OR($C5="",$B$2="",$D$2=0),0,IF(AF$3&lt;0,0,N(INDEX('CURVA PREVISION'!$A$1:$KZ$3000,$C5,10+3*MIN(AF$3,$D$2-1)))))</f>
        <v/>
      </c>
      <c r="AG5" s="93">
        <f>IF(OR($C5="",$B$2="",$D$2=0),0,IF(AG$3&lt;0,0,N(INDEX('CURVA PREVISION'!$A$1:$KZ$3000,$C5,10+3*MIN(AG$3,$D$2-1)))))</f>
        <v/>
      </c>
      <c r="AH5" s="93">
        <f>IF(OR($C5="",$B$2="",$D$2=0),0,IF(AH$3&lt;0,0,N(INDEX('CURVA PREVISION'!$A$1:$KZ$3000,$C5,10+3*MIN(AH$3,$D$2-1)))))</f>
        <v/>
      </c>
      <c r="AI5" s="93">
        <f>IF(OR($C5="",$B$2="",$D$2=0),0,IF(AI$3&lt;0,0,N(INDEX('CURVA PREVISION'!$A$1:$KZ$3000,$C5,10+3*MIN(AI$3,$D$2-1)))))</f>
        <v/>
      </c>
      <c r="AJ5" s="93">
        <f>IF(OR($C5="",$B$2="",$D$2=0),0,IF(AJ$3&lt;0,0,N(INDEX('CURVA PREVISION'!$A$1:$KZ$3000,$C5,10+3*MIN(AJ$3,$D$2-1)))))</f>
        <v/>
      </c>
      <c r="AK5" s="93">
        <f>IF(OR($C5="",$B$2="",$D$2=0),0,IF(AK$3&lt;0,0,N(INDEX('CURVA PREVISION'!$A$1:$KZ$3000,$C5,10+3*MIN(AK$3,$D$2-1)))))</f>
        <v/>
      </c>
      <c r="AL5" s="93">
        <f>IF(OR($C5="",$B$2="",$D$2=0),0,IF(AL$3&lt;0,0,N(INDEX('CURVA PREVISION'!$A$1:$KZ$3000,$C5,10+3*MIN(AL$3,$D$2-1)))))</f>
        <v/>
      </c>
      <c r="AM5" s="93">
        <f>IF(OR($C5="",$B$2="",$D$2=0),0,IF(AM$3&lt;0,0,N(INDEX('CURVA PREVISION'!$A$1:$KZ$3000,$C5,10+3*MIN(AM$3,$D$2-1)))))</f>
        <v/>
      </c>
      <c r="AN5" s="93">
        <f>IF(OR($C5="",$B$2="",$D$2=0),0,IF(AN$3&lt;0,0,N(INDEX('CURVA PREVISION'!$A$1:$KZ$3000,$C5,10+3*MIN(AN$3,$D$2-1)))))</f>
        <v/>
      </c>
      <c r="AO5" s="93">
        <f>IF(OR($C5="",$B$2="",$D$2=0),0,IF(AO$3&lt;0,0,N(INDEX('CURVA PREVISION'!$A$1:$KZ$3000,$C5,10+3*MIN(AO$3,$D$2-1)))))</f>
        <v/>
      </c>
      <c r="AP5" s="93">
        <f>IF(OR($C5="",$B$2="",$D$2=0),0,IF(AP$3&lt;0,0,N(INDEX('CURVA PREVISION'!$A$1:$KZ$3000,$C5,10+3*MIN(AP$3,$D$2-1)))))</f>
        <v/>
      </c>
      <c r="AQ5" s="93">
        <f>IF(OR($C5="",$B$2="",$D$2=0),0,IF(AQ$3&lt;0,0,N(INDEX('CURVA PREVISION'!$A$1:$KZ$3000,$C5,10+3*MIN(AQ$3,$D$2-1)))))</f>
        <v/>
      </c>
      <c r="AR5" s="93">
        <f>IF(OR($C5="",$B$2="",$D$2=0),0,IF(AR$3&lt;0,0,N(INDEX('CURVA PREVISION'!$A$1:$KZ$3000,$C5,10+3*MIN(AR$3,$D$2-1)))))</f>
        <v/>
      </c>
      <c r="AS5" s="93">
        <f>IF(OR($C5="",$B$2="",$D$2=0),0,IF(AS$3&lt;0,0,N(INDEX('CURVA PREVISION'!$A$1:$KZ$3000,$C5,10+3*MIN(AS$3,$D$2-1)))))</f>
        <v/>
      </c>
      <c r="AT5" s="93">
        <f>IF(OR($C5="",$B$2="",$D$2=0),0,IF(AT$3&lt;0,0,N(INDEX('CURVA PREVISION'!$A$1:$KZ$3000,$C5,10+3*MIN(AT$3,$D$2-1)))))</f>
        <v/>
      </c>
      <c r="AU5" s="93">
        <f>IF(OR($C5="",$B$2="",$D$2=0),0,IF(AU$3&lt;0,0,N(INDEX('CURVA PREVISION'!$A$1:$KZ$3000,$C5,10+3*MIN(AU$3,$D$2-1)))))</f>
        <v/>
      </c>
      <c r="AV5" s="93">
        <f>IF(OR($C5="",$B$2="",$D$2=0),0,IF(AV$3&lt;0,0,N(INDEX('CURVA PREVISION'!$A$1:$KZ$3000,$C5,10+3*MIN(AV$3,$D$2-1)))))</f>
        <v/>
      </c>
      <c r="AW5" s="93">
        <f>IF(OR($C5="",$B$2="",$D$2=0),0,IF(AW$3&lt;0,0,N(INDEX('CURVA PREVISION'!$A$1:$KZ$3000,$C5,10+3*MIN(AW$3,$D$2-1)))))</f>
        <v/>
      </c>
      <c r="AX5" s="93">
        <f>IF(OR($C5="",$B$2="",$D$2=0),0,IF(AX$3&lt;0,0,N(INDEX('CURVA PREVISION'!$A$1:$KZ$3000,$C5,10+3*MIN(AX$3,$D$2-1)))))</f>
        <v/>
      </c>
      <c r="AY5" s="93">
        <f>IF(OR($C5="",$B$2="",$D$2=0),0,IF(AY$3&lt;0,0,N(INDEX('CURVA PREVISION'!$A$1:$KZ$3000,$C5,10+3*MIN(AY$3,$D$2-1)))))</f>
        <v/>
      </c>
      <c r="AZ5" s="93">
        <f>IF(OR($C5="",$B$2="",$D$2=0),0,IF(AZ$3&lt;0,0,N(INDEX('CURVA PREVISION'!$A$1:$KZ$3000,$C5,10+3*MIN(AZ$3,$D$2-1)))))</f>
        <v/>
      </c>
      <c r="BA5" s="93">
        <f>IF(OR($C5="",$B$2="",$D$2=0),0,IF(BA$3&lt;0,0,N(INDEX('CURVA PREVISION'!$A$1:$KZ$3000,$C5,10+3*MIN(BA$3,$D$2-1)))))</f>
        <v/>
      </c>
      <c r="BB5" s="93">
        <f>IF(OR($C5="",$B$2="",$D$2=0),0,IF(BB$3&lt;0,0,N(INDEX('CURVA PREVISION'!$A$1:$KZ$3000,$C5,10+3*MIN(BB$3,$D$2-1)))))</f>
        <v/>
      </c>
      <c r="BC5" s="93">
        <f>IF(OR($C5="",$B$2="",$D$2=0),0,IF(BC$3&lt;0,0,N(INDEX('CURVA PREVISION'!$A$1:$KZ$3000,$C5,10+3*MIN(BC$3,$D$2-1)))))</f>
        <v/>
      </c>
      <c r="BD5" s="93">
        <f>IF(OR($C5="",$B$2="",$D$2=0),0,IF(BD$3&lt;0,0,N(INDEX('CURVA PREVISION'!$A$1:$KZ$3000,$C5,10+3*MIN(BD$3,$D$2-1)))))</f>
        <v/>
      </c>
      <c r="BE5" s="93">
        <f>IF(OR($C5="",$B$2="",$D$2=0),0,IF(BE$3&lt;0,0,N(INDEX('CURVA PREVISION'!$A$1:$KZ$3000,$C5,10+3*MIN(BE$3,$D$2-1)))))</f>
        <v/>
      </c>
      <c r="BF5" s="93">
        <f>IF(OR($C5="",$B$2="",$D$2=0),0,IF(BF$3&lt;0,0,N(INDEX('CURVA PREVISION'!$A$1:$KZ$3000,$C5,10+3*MIN(BF$3,$D$2-1)))))</f>
        <v/>
      </c>
      <c r="BG5" s="93">
        <f>IF(OR($C5="",$B$2="",$D$2=0),0,IF(BG$3&lt;0,0,N(INDEX('CURVA PREVISION'!$A$1:$KZ$3000,$C5,10+3*MIN(BG$3,$D$2-1)))))</f>
        <v/>
      </c>
      <c r="BH5" s="93">
        <f>IF(OR($C5="",$B$2="",$D$2=0),0,IF(BH$3&lt;0,0,N(INDEX('CURVA PREVISION'!$A$1:$KZ$3000,$C5,10+3*MIN(BH$3,$D$2-1)))))</f>
        <v/>
      </c>
      <c r="BI5" s="93">
        <f>IF(OR($C5="",$B$2="",$D$2=0),0,IF(BI$3&lt;0,0,N(INDEX('CURVA PREVISION'!$A$1:$KZ$3000,$C5,10+3*MIN(BI$3,$D$2-1)))))</f>
        <v/>
      </c>
      <c r="BJ5" s="93">
        <f>IF(OR($C5="",$B$2="",$D$2=0),0,IF(BJ$3&lt;0,0,N(INDEX('CURVA PREVISION'!$A$1:$KZ$3000,$C5,10+3*MIN(BJ$3,$D$2-1)))))</f>
        <v/>
      </c>
      <c r="BK5" s="93">
        <f>IF(OR($C5="",$B$2="",$D$2=0),0,IF(BK$3&lt;0,0,N(INDEX('CURVA PREVISION'!$A$1:$KZ$3000,$C5,10+3*MIN(BK$3,$D$2-1)))))</f>
        <v/>
      </c>
      <c r="BL5" s="93">
        <f>IF(OR($C5="",$B$2="",$D$2=0),0,IF(BL$3&lt;0,0,N(INDEX('CURVA PREVISION'!$A$1:$KZ$3000,$C5,10+3*MIN(BL$3,$D$2-1)))))</f>
        <v/>
      </c>
      <c r="BM5" s="93">
        <f>IF(OR($C5="",$B$2="",$D$2=0),0,IF(BM$3&lt;0,0,N(INDEX('CURVA PREVISION'!$A$1:$KZ$3000,$C5,10+3*MIN(BM$3,$D$2-1)))))</f>
        <v/>
      </c>
      <c r="BN5" s="93">
        <f>IF(OR($C5="",$B$2="",$D$2=0),0,IF(BN$3&lt;0,0,N(INDEX('CURVA PREVISION'!$A$1:$KZ$3000,$C5,10+3*MIN(BN$3,$D$2-1)))))</f>
        <v/>
      </c>
      <c r="BO5" s="93">
        <f>IF(OR($C5="",$B$2="",$D$2=0),0,IF(BO$3&lt;0,0,N(INDEX('CURVA PREVISION'!$A$1:$KZ$3000,$C5,10+3*MIN(BO$3,$D$2-1)))))</f>
        <v/>
      </c>
      <c r="BP5" s="93">
        <f>IF(OR($C5="",$B$2="",$D$2=0),0,IF(BP$3&lt;0,0,N(INDEX('CURVA PREVISION'!$A$1:$KZ$3000,$C5,10+3*MIN(BP$3,$D$2-1)))))</f>
        <v/>
      </c>
      <c r="BQ5" s="93">
        <f>IF(OR($C5="",$B$2="",$D$2=0),0,IF(BQ$3&lt;0,0,N(INDEX('CURVA PREVISION'!$A$1:$KZ$3000,$C5,10+3*MIN(BQ$3,$D$2-1)))))</f>
        <v/>
      </c>
      <c r="BR5" s="93">
        <f>IF(OR($C5="",$B$2="",$D$2=0),0,IF(BR$3&lt;0,0,N(INDEX('CURVA PREVISION'!$A$1:$KZ$3000,$C5,10+3*MIN(BR$3,$D$2-1)))))</f>
        <v/>
      </c>
      <c r="BS5" s="93">
        <f>IF(OR($C5="",$B$2="",$D$2=0),0,IF(BS$3&lt;0,0,N(INDEX('CURVA PREVISION'!$A$1:$KZ$3000,$C5,10+3*MIN(BS$3,$D$2-1)))))</f>
        <v/>
      </c>
      <c r="BT5" s="93">
        <f>IF(OR($C5="",$B$2="",$D$2=0),0,IF(BT$3&lt;0,0,N(INDEX('CURVA PREVISION'!$A$1:$KZ$3000,$C5,10+3*MIN(BT$3,$D$2-1)))))</f>
        <v/>
      </c>
      <c r="BU5" s="93">
        <f>IF(OR($C5="",$B$2="",$D$2=0),0,IF(BU$3&lt;0,0,N(INDEX('CURVA PREVISION'!$A$1:$KZ$3000,$C5,10+3*MIN(BU$3,$D$2-1)))))</f>
        <v/>
      </c>
      <c r="BV5" s="93">
        <f>IF(OR($C5="",$B$2="",$D$2=0),0,IF(BV$3&lt;0,0,N(INDEX('CURVA PREVISION'!$A$1:$KZ$3000,$C5,10+3*MIN(BV$3,$D$2-1)))))</f>
        <v/>
      </c>
      <c r="BW5" s="93">
        <f>IF(OR($C5="",$B$2="",$D$2=0),0,IF(BW$3&lt;0,0,N(INDEX('CURVA PREVISION'!$A$1:$KZ$3000,$C5,10+3*MIN(BW$3,$D$2-1)))))</f>
        <v/>
      </c>
    </row>
    <row r="6">
      <c r="A6" s="59">
        <f>'VALOR POR PL'!C12</f>
        <v/>
      </c>
      <c r="B6" s="59">
        <f>'VALOR POR PL'!D12</f>
        <v/>
      </c>
      <c r="C6" s="67">
        <f>IFERROR(MATCH(A6,'CURVA PREVISION'!$B$1:$B$3000,0),"")</f>
        <v/>
      </c>
      <c r="D6" s="93">
        <f>IF(OR($C6="",$B$2="",$D$2=0),0,IF(D$3&lt;0,0,N(INDEX('CURVA PREVISION'!$A$1:$KZ$3000,$C6,10+3*MIN(D$3,$D$2-1)))))</f>
        <v/>
      </c>
      <c r="E6" s="93">
        <f>IF(OR($C6="",$B$2="",$D$2=0),0,IF(E$3&lt;0,0,N(INDEX('CURVA PREVISION'!$A$1:$KZ$3000,$C6,10+3*MIN(E$3,$D$2-1)))))</f>
        <v/>
      </c>
      <c r="F6" s="93">
        <f>IF(OR($C6="",$B$2="",$D$2=0),0,IF(F$3&lt;0,0,N(INDEX('CURVA PREVISION'!$A$1:$KZ$3000,$C6,10+3*MIN(F$3,$D$2-1)))))</f>
        <v/>
      </c>
      <c r="G6" s="93">
        <f>IF(OR($C6="",$B$2="",$D$2=0),0,IF(G$3&lt;0,0,N(INDEX('CURVA PREVISION'!$A$1:$KZ$3000,$C6,10+3*MIN(G$3,$D$2-1)))))</f>
        <v/>
      </c>
      <c r="H6" s="93">
        <f>IF(OR($C6="",$B$2="",$D$2=0),0,IF(H$3&lt;0,0,N(INDEX('CURVA PREVISION'!$A$1:$KZ$3000,$C6,10+3*MIN(H$3,$D$2-1)))))</f>
        <v/>
      </c>
      <c r="I6" s="93">
        <f>IF(OR($C6="",$B$2="",$D$2=0),0,IF(I$3&lt;0,0,N(INDEX('CURVA PREVISION'!$A$1:$KZ$3000,$C6,10+3*MIN(I$3,$D$2-1)))))</f>
        <v/>
      </c>
      <c r="J6" s="93">
        <f>IF(OR($C6="",$B$2="",$D$2=0),0,IF(J$3&lt;0,0,N(INDEX('CURVA PREVISION'!$A$1:$KZ$3000,$C6,10+3*MIN(J$3,$D$2-1)))))</f>
        <v/>
      </c>
      <c r="K6" s="93">
        <f>IF(OR($C6="",$B$2="",$D$2=0),0,IF(K$3&lt;0,0,N(INDEX('CURVA PREVISION'!$A$1:$KZ$3000,$C6,10+3*MIN(K$3,$D$2-1)))))</f>
        <v/>
      </c>
      <c r="L6" s="93">
        <f>IF(OR($C6="",$B$2="",$D$2=0),0,IF(L$3&lt;0,0,N(INDEX('CURVA PREVISION'!$A$1:$KZ$3000,$C6,10+3*MIN(L$3,$D$2-1)))))</f>
        <v/>
      </c>
      <c r="M6" s="93">
        <f>IF(OR($C6="",$B$2="",$D$2=0),0,IF(M$3&lt;0,0,N(INDEX('CURVA PREVISION'!$A$1:$KZ$3000,$C6,10+3*MIN(M$3,$D$2-1)))))</f>
        <v/>
      </c>
      <c r="N6" s="93">
        <f>IF(OR($C6="",$B$2="",$D$2=0),0,IF(N$3&lt;0,0,N(INDEX('CURVA PREVISION'!$A$1:$KZ$3000,$C6,10+3*MIN(N$3,$D$2-1)))))</f>
        <v/>
      </c>
      <c r="O6" s="93">
        <f>IF(OR($C6="",$B$2="",$D$2=0),0,IF(O$3&lt;0,0,N(INDEX('CURVA PREVISION'!$A$1:$KZ$3000,$C6,10+3*MIN(O$3,$D$2-1)))))</f>
        <v/>
      </c>
      <c r="P6" s="93">
        <f>IF(OR($C6="",$B$2="",$D$2=0),0,IF(P$3&lt;0,0,N(INDEX('CURVA PREVISION'!$A$1:$KZ$3000,$C6,10+3*MIN(P$3,$D$2-1)))))</f>
        <v/>
      </c>
      <c r="Q6" s="93">
        <f>IF(OR($C6="",$B$2="",$D$2=0),0,IF(Q$3&lt;0,0,N(INDEX('CURVA PREVISION'!$A$1:$KZ$3000,$C6,10+3*MIN(Q$3,$D$2-1)))))</f>
        <v/>
      </c>
      <c r="R6" s="93">
        <f>IF(OR($C6="",$B$2="",$D$2=0),0,IF(R$3&lt;0,0,N(INDEX('CURVA PREVISION'!$A$1:$KZ$3000,$C6,10+3*MIN(R$3,$D$2-1)))))</f>
        <v/>
      </c>
      <c r="S6" s="93">
        <f>IF(OR($C6="",$B$2="",$D$2=0),0,IF(S$3&lt;0,0,N(INDEX('CURVA PREVISION'!$A$1:$KZ$3000,$C6,10+3*MIN(S$3,$D$2-1)))))</f>
        <v/>
      </c>
      <c r="T6" s="93">
        <f>IF(OR($C6="",$B$2="",$D$2=0),0,IF(T$3&lt;0,0,N(INDEX('CURVA PREVISION'!$A$1:$KZ$3000,$C6,10+3*MIN(T$3,$D$2-1)))))</f>
        <v/>
      </c>
      <c r="U6" s="93">
        <f>IF(OR($C6="",$B$2="",$D$2=0),0,IF(U$3&lt;0,0,N(INDEX('CURVA PREVISION'!$A$1:$KZ$3000,$C6,10+3*MIN(U$3,$D$2-1)))))</f>
        <v/>
      </c>
      <c r="V6" s="93">
        <f>IF(OR($C6="",$B$2="",$D$2=0),0,IF(V$3&lt;0,0,N(INDEX('CURVA PREVISION'!$A$1:$KZ$3000,$C6,10+3*MIN(V$3,$D$2-1)))))</f>
        <v/>
      </c>
      <c r="W6" s="93">
        <f>IF(OR($C6="",$B$2="",$D$2=0),0,IF(W$3&lt;0,0,N(INDEX('CURVA PREVISION'!$A$1:$KZ$3000,$C6,10+3*MIN(W$3,$D$2-1)))))</f>
        <v/>
      </c>
      <c r="X6" s="93">
        <f>IF(OR($C6="",$B$2="",$D$2=0),0,IF(X$3&lt;0,0,N(INDEX('CURVA PREVISION'!$A$1:$KZ$3000,$C6,10+3*MIN(X$3,$D$2-1)))))</f>
        <v/>
      </c>
      <c r="Y6" s="93">
        <f>IF(OR($C6="",$B$2="",$D$2=0),0,IF(Y$3&lt;0,0,N(INDEX('CURVA PREVISION'!$A$1:$KZ$3000,$C6,10+3*MIN(Y$3,$D$2-1)))))</f>
        <v/>
      </c>
      <c r="Z6" s="93">
        <f>IF(OR($C6="",$B$2="",$D$2=0),0,IF(Z$3&lt;0,0,N(INDEX('CURVA PREVISION'!$A$1:$KZ$3000,$C6,10+3*MIN(Z$3,$D$2-1)))))</f>
        <v/>
      </c>
      <c r="AA6" s="93">
        <f>IF(OR($C6="",$B$2="",$D$2=0),0,IF(AA$3&lt;0,0,N(INDEX('CURVA PREVISION'!$A$1:$KZ$3000,$C6,10+3*MIN(AA$3,$D$2-1)))))</f>
        <v/>
      </c>
      <c r="AB6" s="93">
        <f>IF(OR($C6="",$B$2="",$D$2=0),0,IF(AB$3&lt;0,0,N(INDEX('CURVA PREVISION'!$A$1:$KZ$3000,$C6,10+3*MIN(AB$3,$D$2-1)))))</f>
        <v/>
      </c>
      <c r="AC6" s="93">
        <f>IF(OR($C6="",$B$2="",$D$2=0),0,IF(AC$3&lt;0,0,N(INDEX('CURVA PREVISION'!$A$1:$KZ$3000,$C6,10+3*MIN(AC$3,$D$2-1)))))</f>
        <v/>
      </c>
      <c r="AD6" s="93">
        <f>IF(OR($C6="",$B$2="",$D$2=0),0,IF(AD$3&lt;0,0,N(INDEX('CURVA PREVISION'!$A$1:$KZ$3000,$C6,10+3*MIN(AD$3,$D$2-1)))))</f>
        <v/>
      </c>
      <c r="AE6" s="93">
        <f>IF(OR($C6="",$B$2="",$D$2=0),0,IF(AE$3&lt;0,0,N(INDEX('CURVA PREVISION'!$A$1:$KZ$3000,$C6,10+3*MIN(AE$3,$D$2-1)))))</f>
        <v/>
      </c>
      <c r="AF6" s="93">
        <f>IF(OR($C6="",$B$2="",$D$2=0),0,IF(AF$3&lt;0,0,N(INDEX('CURVA PREVISION'!$A$1:$KZ$3000,$C6,10+3*MIN(AF$3,$D$2-1)))))</f>
        <v/>
      </c>
      <c r="AG6" s="93">
        <f>IF(OR($C6="",$B$2="",$D$2=0),0,IF(AG$3&lt;0,0,N(INDEX('CURVA PREVISION'!$A$1:$KZ$3000,$C6,10+3*MIN(AG$3,$D$2-1)))))</f>
        <v/>
      </c>
      <c r="AH6" s="93">
        <f>IF(OR($C6="",$B$2="",$D$2=0),0,IF(AH$3&lt;0,0,N(INDEX('CURVA PREVISION'!$A$1:$KZ$3000,$C6,10+3*MIN(AH$3,$D$2-1)))))</f>
        <v/>
      </c>
      <c r="AI6" s="93">
        <f>IF(OR($C6="",$B$2="",$D$2=0),0,IF(AI$3&lt;0,0,N(INDEX('CURVA PREVISION'!$A$1:$KZ$3000,$C6,10+3*MIN(AI$3,$D$2-1)))))</f>
        <v/>
      </c>
      <c r="AJ6" s="93">
        <f>IF(OR($C6="",$B$2="",$D$2=0),0,IF(AJ$3&lt;0,0,N(INDEX('CURVA PREVISION'!$A$1:$KZ$3000,$C6,10+3*MIN(AJ$3,$D$2-1)))))</f>
        <v/>
      </c>
      <c r="AK6" s="93">
        <f>IF(OR($C6="",$B$2="",$D$2=0),0,IF(AK$3&lt;0,0,N(INDEX('CURVA PREVISION'!$A$1:$KZ$3000,$C6,10+3*MIN(AK$3,$D$2-1)))))</f>
        <v/>
      </c>
      <c r="AL6" s="93">
        <f>IF(OR($C6="",$B$2="",$D$2=0),0,IF(AL$3&lt;0,0,N(INDEX('CURVA PREVISION'!$A$1:$KZ$3000,$C6,10+3*MIN(AL$3,$D$2-1)))))</f>
        <v/>
      </c>
      <c r="AM6" s="93">
        <f>IF(OR($C6="",$B$2="",$D$2=0),0,IF(AM$3&lt;0,0,N(INDEX('CURVA PREVISION'!$A$1:$KZ$3000,$C6,10+3*MIN(AM$3,$D$2-1)))))</f>
        <v/>
      </c>
      <c r="AN6" s="93">
        <f>IF(OR($C6="",$B$2="",$D$2=0),0,IF(AN$3&lt;0,0,N(INDEX('CURVA PREVISION'!$A$1:$KZ$3000,$C6,10+3*MIN(AN$3,$D$2-1)))))</f>
        <v/>
      </c>
      <c r="AO6" s="93">
        <f>IF(OR($C6="",$B$2="",$D$2=0),0,IF(AO$3&lt;0,0,N(INDEX('CURVA PREVISION'!$A$1:$KZ$3000,$C6,10+3*MIN(AO$3,$D$2-1)))))</f>
        <v/>
      </c>
      <c r="AP6" s="93">
        <f>IF(OR($C6="",$B$2="",$D$2=0),0,IF(AP$3&lt;0,0,N(INDEX('CURVA PREVISION'!$A$1:$KZ$3000,$C6,10+3*MIN(AP$3,$D$2-1)))))</f>
        <v/>
      </c>
      <c r="AQ6" s="93">
        <f>IF(OR($C6="",$B$2="",$D$2=0),0,IF(AQ$3&lt;0,0,N(INDEX('CURVA PREVISION'!$A$1:$KZ$3000,$C6,10+3*MIN(AQ$3,$D$2-1)))))</f>
        <v/>
      </c>
      <c r="AR6" s="93">
        <f>IF(OR($C6="",$B$2="",$D$2=0),0,IF(AR$3&lt;0,0,N(INDEX('CURVA PREVISION'!$A$1:$KZ$3000,$C6,10+3*MIN(AR$3,$D$2-1)))))</f>
        <v/>
      </c>
      <c r="AS6" s="93">
        <f>IF(OR($C6="",$B$2="",$D$2=0),0,IF(AS$3&lt;0,0,N(INDEX('CURVA PREVISION'!$A$1:$KZ$3000,$C6,10+3*MIN(AS$3,$D$2-1)))))</f>
        <v/>
      </c>
      <c r="AT6" s="93">
        <f>IF(OR($C6="",$B$2="",$D$2=0),0,IF(AT$3&lt;0,0,N(INDEX('CURVA PREVISION'!$A$1:$KZ$3000,$C6,10+3*MIN(AT$3,$D$2-1)))))</f>
        <v/>
      </c>
      <c r="AU6" s="93">
        <f>IF(OR($C6="",$B$2="",$D$2=0),0,IF(AU$3&lt;0,0,N(INDEX('CURVA PREVISION'!$A$1:$KZ$3000,$C6,10+3*MIN(AU$3,$D$2-1)))))</f>
        <v/>
      </c>
      <c r="AV6" s="93">
        <f>IF(OR($C6="",$B$2="",$D$2=0),0,IF(AV$3&lt;0,0,N(INDEX('CURVA PREVISION'!$A$1:$KZ$3000,$C6,10+3*MIN(AV$3,$D$2-1)))))</f>
        <v/>
      </c>
      <c r="AW6" s="93">
        <f>IF(OR($C6="",$B$2="",$D$2=0),0,IF(AW$3&lt;0,0,N(INDEX('CURVA PREVISION'!$A$1:$KZ$3000,$C6,10+3*MIN(AW$3,$D$2-1)))))</f>
        <v/>
      </c>
      <c r="AX6" s="93">
        <f>IF(OR($C6="",$B$2="",$D$2=0),0,IF(AX$3&lt;0,0,N(INDEX('CURVA PREVISION'!$A$1:$KZ$3000,$C6,10+3*MIN(AX$3,$D$2-1)))))</f>
        <v/>
      </c>
      <c r="AY6" s="93">
        <f>IF(OR($C6="",$B$2="",$D$2=0),0,IF(AY$3&lt;0,0,N(INDEX('CURVA PREVISION'!$A$1:$KZ$3000,$C6,10+3*MIN(AY$3,$D$2-1)))))</f>
        <v/>
      </c>
      <c r="AZ6" s="93">
        <f>IF(OR($C6="",$B$2="",$D$2=0),0,IF(AZ$3&lt;0,0,N(INDEX('CURVA PREVISION'!$A$1:$KZ$3000,$C6,10+3*MIN(AZ$3,$D$2-1)))))</f>
        <v/>
      </c>
      <c r="BA6" s="93">
        <f>IF(OR($C6="",$B$2="",$D$2=0),0,IF(BA$3&lt;0,0,N(INDEX('CURVA PREVISION'!$A$1:$KZ$3000,$C6,10+3*MIN(BA$3,$D$2-1)))))</f>
        <v/>
      </c>
      <c r="BB6" s="93">
        <f>IF(OR($C6="",$B$2="",$D$2=0),0,IF(BB$3&lt;0,0,N(INDEX('CURVA PREVISION'!$A$1:$KZ$3000,$C6,10+3*MIN(BB$3,$D$2-1)))))</f>
        <v/>
      </c>
      <c r="BC6" s="93">
        <f>IF(OR($C6="",$B$2="",$D$2=0),0,IF(BC$3&lt;0,0,N(INDEX('CURVA PREVISION'!$A$1:$KZ$3000,$C6,10+3*MIN(BC$3,$D$2-1)))))</f>
        <v/>
      </c>
      <c r="BD6" s="93">
        <f>IF(OR($C6="",$B$2="",$D$2=0),0,IF(BD$3&lt;0,0,N(INDEX('CURVA PREVISION'!$A$1:$KZ$3000,$C6,10+3*MIN(BD$3,$D$2-1)))))</f>
        <v/>
      </c>
      <c r="BE6" s="93">
        <f>IF(OR($C6="",$B$2="",$D$2=0),0,IF(BE$3&lt;0,0,N(INDEX('CURVA PREVISION'!$A$1:$KZ$3000,$C6,10+3*MIN(BE$3,$D$2-1)))))</f>
        <v/>
      </c>
      <c r="BF6" s="93">
        <f>IF(OR($C6="",$B$2="",$D$2=0),0,IF(BF$3&lt;0,0,N(INDEX('CURVA PREVISION'!$A$1:$KZ$3000,$C6,10+3*MIN(BF$3,$D$2-1)))))</f>
        <v/>
      </c>
      <c r="BG6" s="93">
        <f>IF(OR($C6="",$B$2="",$D$2=0),0,IF(BG$3&lt;0,0,N(INDEX('CURVA PREVISION'!$A$1:$KZ$3000,$C6,10+3*MIN(BG$3,$D$2-1)))))</f>
        <v/>
      </c>
      <c r="BH6" s="93">
        <f>IF(OR($C6="",$B$2="",$D$2=0),0,IF(BH$3&lt;0,0,N(INDEX('CURVA PREVISION'!$A$1:$KZ$3000,$C6,10+3*MIN(BH$3,$D$2-1)))))</f>
        <v/>
      </c>
      <c r="BI6" s="93">
        <f>IF(OR($C6="",$B$2="",$D$2=0),0,IF(BI$3&lt;0,0,N(INDEX('CURVA PREVISION'!$A$1:$KZ$3000,$C6,10+3*MIN(BI$3,$D$2-1)))))</f>
        <v/>
      </c>
      <c r="BJ6" s="93">
        <f>IF(OR($C6="",$B$2="",$D$2=0),0,IF(BJ$3&lt;0,0,N(INDEX('CURVA PREVISION'!$A$1:$KZ$3000,$C6,10+3*MIN(BJ$3,$D$2-1)))))</f>
        <v/>
      </c>
      <c r="BK6" s="93">
        <f>IF(OR($C6="",$B$2="",$D$2=0),0,IF(BK$3&lt;0,0,N(INDEX('CURVA PREVISION'!$A$1:$KZ$3000,$C6,10+3*MIN(BK$3,$D$2-1)))))</f>
        <v/>
      </c>
      <c r="BL6" s="93">
        <f>IF(OR($C6="",$B$2="",$D$2=0),0,IF(BL$3&lt;0,0,N(INDEX('CURVA PREVISION'!$A$1:$KZ$3000,$C6,10+3*MIN(BL$3,$D$2-1)))))</f>
        <v/>
      </c>
      <c r="BM6" s="93">
        <f>IF(OR($C6="",$B$2="",$D$2=0),0,IF(BM$3&lt;0,0,N(INDEX('CURVA PREVISION'!$A$1:$KZ$3000,$C6,10+3*MIN(BM$3,$D$2-1)))))</f>
        <v/>
      </c>
      <c r="BN6" s="93">
        <f>IF(OR($C6="",$B$2="",$D$2=0),0,IF(BN$3&lt;0,0,N(INDEX('CURVA PREVISION'!$A$1:$KZ$3000,$C6,10+3*MIN(BN$3,$D$2-1)))))</f>
        <v/>
      </c>
      <c r="BO6" s="93">
        <f>IF(OR($C6="",$B$2="",$D$2=0),0,IF(BO$3&lt;0,0,N(INDEX('CURVA PREVISION'!$A$1:$KZ$3000,$C6,10+3*MIN(BO$3,$D$2-1)))))</f>
        <v/>
      </c>
      <c r="BP6" s="93">
        <f>IF(OR($C6="",$B$2="",$D$2=0),0,IF(BP$3&lt;0,0,N(INDEX('CURVA PREVISION'!$A$1:$KZ$3000,$C6,10+3*MIN(BP$3,$D$2-1)))))</f>
        <v/>
      </c>
      <c r="BQ6" s="93">
        <f>IF(OR($C6="",$B$2="",$D$2=0),0,IF(BQ$3&lt;0,0,N(INDEX('CURVA PREVISION'!$A$1:$KZ$3000,$C6,10+3*MIN(BQ$3,$D$2-1)))))</f>
        <v/>
      </c>
      <c r="BR6" s="93">
        <f>IF(OR($C6="",$B$2="",$D$2=0),0,IF(BR$3&lt;0,0,N(INDEX('CURVA PREVISION'!$A$1:$KZ$3000,$C6,10+3*MIN(BR$3,$D$2-1)))))</f>
        <v/>
      </c>
      <c r="BS6" s="93">
        <f>IF(OR($C6="",$B$2="",$D$2=0),0,IF(BS$3&lt;0,0,N(INDEX('CURVA PREVISION'!$A$1:$KZ$3000,$C6,10+3*MIN(BS$3,$D$2-1)))))</f>
        <v/>
      </c>
      <c r="BT6" s="93">
        <f>IF(OR($C6="",$B$2="",$D$2=0),0,IF(BT$3&lt;0,0,N(INDEX('CURVA PREVISION'!$A$1:$KZ$3000,$C6,10+3*MIN(BT$3,$D$2-1)))))</f>
        <v/>
      </c>
      <c r="BU6" s="93">
        <f>IF(OR($C6="",$B$2="",$D$2=0),0,IF(BU$3&lt;0,0,N(INDEX('CURVA PREVISION'!$A$1:$KZ$3000,$C6,10+3*MIN(BU$3,$D$2-1)))))</f>
        <v/>
      </c>
      <c r="BV6" s="93">
        <f>IF(OR($C6="",$B$2="",$D$2=0),0,IF(BV$3&lt;0,0,N(INDEX('CURVA PREVISION'!$A$1:$KZ$3000,$C6,10+3*MIN(BV$3,$D$2-1)))))</f>
        <v/>
      </c>
      <c r="BW6" s="93">
        <f>IF(OR($C6="",$B$2="",$D$2=0),0,IF(BW$3&lt;0,0,N(INDEX('CURVA PREVISION'!$A$1:$KZ$3000,$C6,10+3*MIN(BW$3,$D$2-1)))))</f>
        <v/>
      </c>
    </row>
    <row r="7">
      <c r="A7" s="59">
        <f>'VALOR POR PL'!C13</f>
        <v/>
      </c>
      <c r="B7" s="59">
        <f>'VALOR POR PL'!D13</f>
        <v/>
      </c>
      <c r="C7" s="67">
        <f>IFERROR(MATCH(A7,'CURVA PREVISION'!$B$1:$B$3000,0),"")</f>
        <v/>
      </c>
      <c r="D7" s="93">
        <f>IF(OR($C7="",$B$2="",$D$2=0),0,IF(D$3&lt;0,0,N(INDEX('CURVA PREVISION'!$A$1:$KZ$3000,$C7,10+3*MIN(D$3,$D$2-1)))))</f>
        <v/>
      </c>
      <c r="E7" s="93">
        <f>IF(OR($C7="",$B$2="",$D$2=0),0,IF(E$3&lt;0,0,N(INDEX('CURVA PREVISION'!$A$1:$KZ$3000,$C7,10+3*MIN(E$3,$D$2-1)))))</f>
        <v/>
      </c>
      <c r="F7" s="93">
        <f>IF(OR($C7="",$B$2="",$D$2=0),0,IF(F$3&lt;0,0,N(INDEX('CURVA PREVISION'!$A$1:$KZ$3000,$C7,10+3*MIN(F$3,$D$2-1)))))</f>
        <v/>
      </c>
      <c r="G7" s="93">
        <f>IF(OR($C7="",$B$2="",$D$2=0),0,IF(G$3&lt;0,0,N(INDEX('CURVA PREVISION'!$A$1:$KZ$3000,$C7,10+3*MIN(G$3,$D$2-1)))))</f>
        <v/>
      </c>
      <c r="H7" s="93">
        <f>IF(OR($C7="",$B$2="",$D$2=0),0,IF(H$3&lt;0,0,N(INDEX('CURVA PREVISION'!$A$1:$KZ$3000,$C7,10+3*MIN(H$3,$D$2-1)))))</f>
        <v/>
      </c>
      <c r="I7" s="93">
        <f>IF(OR($C7="",$B$2="",$D$2=0),0,IF(I$3&lt;0,0,N(INDEX('CURVA PREVISION'!$A$1:$KZ$3000,$C7,10+3*MIN(I$3,$D$2-1)))))</f>
        <v/>
      </c>
      <c r="J7" s="93">
        <f>IF(OR($C7="",$B$2="",$D$2=0),0,IF(J$3&lt;0,0,N(INDEX('CURVA PREVISION'!$A$1:$KZ$3000,$C7,10+3*MIN(J$3,$D$2-1)))))</f>
        <v/>
      </c>
      <c r="K7" s="93">
        <f>IF(OR($C7="",$B$2="",$D$2=0),0,IF(K$3&lt;0,0,N(INDEX('CURVA PREVISION'!$A$1:$KZ$3000,$C7,10+3*MIN(K$3,$D$2-1)))))</f>
        <v/>
      </c>
      <c r="L7" s="93">
        <f>IF(OR($C7="",$B$2="",$D$2=0),0,IF(L$3&lt;0,0,N(INDEX('CURVA PREVISION'!$A$1:$KZ$3000,$C7,10+3*MIN(L$3,$D$2-1)))))</f>
        <v/>
      </c>
      <c r="M7" s="93">
        <f>IF(OR($C7="",$B$2="",$D$2=0),0,IF(M$3&lt;0,0,N(INDEX('CURVA PREVISION'!$A$1:$KZ$3000,$C7,10+3*MIN(M$3,$D$2-1)))))</f>
        <v/>
      </c>
      <c r="N7" s="93">
        <f>IF(OR($C7="",$B$2="",$D$2=0),0,IF(N$3&lt;0,0,N(INDEX('CURVA PREVISION'!$A$1:$KZ$3000,$C7,10+3*MIN(N$3,$D$2-1)))))</f>
        <v/>
      </c>
      <c r="O7" s="93">
        <f>IF(OR($C7="",$B$2="",$D$2=0),0,IF(O$3&lt;0,0,N(INDEX('CURVA PREVISION'!$A$1:$KZ$3000,$C7,10+3*MIN(O$3,$D$2-1)))))</f>
        <v/>
      </c>
      <c r="P7" s="93">
        <f>IF(OR($C7="",$B$2="",$D$2=0),0,IF(P$3&lt;0,0,N(INDEX('CURVA PREVISION'!$A$1:$KZ$3000,$C7,10+3*MIN(P$3,$D$2-1)))))</f>
        <v/>
      </c>
      <c r="Q7" s="93">
        <f>IF(OR($C7="",$B$2="",$D$2=0),0,IF(Q$3&lt;0,0,N(INDEX('CURVA PREVISION'!$A$1:$KZ$3000,$C7,10+3*MIN(Q$3,$D$2-1)))))</f>
        <v/>
      </c>
      <c r="R7" s="93">
        <f>IF(OR($C7="",$B$2="",$D$2=0),0,IF(R$3&lt;0,0,N(INDEX('CURVA PREVISION'!$A$1:$KZ$3000,$C7,10+3*MIN(R$3,$D$2-1)))))</f>
        <v/>
      </c>
      <c r="S7" s="93">
        <f>IF(OR($C7="",$B$2="",$D$2=0),0,IF(S$3&lt;0,0,N(INDEX('CURVA PREVISION'!$A$1:$KZ$3000,$C7,10+3*MIN(S$3,$D$2-1)))))</f>
        <v/>
      </c>
      <c r="T7" s="93">
        <f>IF(OR($C7="",$B$2="",$D$2=0),0,IF(T$3&lt;0,0,N(INDEX('CURVA PREVISION'!$A$1:$KZ$3000,$C7,10+3*MIN(T$3,$D$2-1)))))</f>
        <v/>
      </c>
      <c r="U7" s="93">
        <f>IF(OR($C7="",$B$2="",$D$2=0),0,IF(U$3&lt;0,0,N(INDEX('CURVA PREVISION'!$A$1:$KZ$3000,$C7,10+3*MIN(U$3,$D$2-1)))))</f>
        <v/>
      </c>
      <c r="V7" s="93">
        <f>IF(OR($C7="",$B$2="",$D$2=0),0,IF(V$3&lt;0,0,N(INDEX('CURVA PREVISION'!$A$1:$KZ$3000,$C7,10+3*MIN(V$3,$D$2-1)))))</f>
        <v/>
      </c>
      <c r="W7" s="93">
        <f>IF(OR($C7="",$B$2="",$D$2=0),0,IF(W$3&lt;0,0,N(INDEX('CURVA PREVISION'!$A$1:$KZ$3000,$C7,10+3*MIN(W$3,$D$2-1)))))</f>
        <v/>
      </c>
      <c r="X7" s="93">
        <f>IF(OR($C7="",$B$2="",$D$2=0),0,IF(X$3&lt;0,0,N(INDEX('CURVA PREVISION'!$A$1:$KZ$3000,$C7,10+3*MIN(X$3,$D$2-1)))))</f>
        <v/>
      </c>
      <c r="Y7" s="93">
        <f>IF(OR($C7="",$B$2="",$D$2=0),0,IF(Y$3&lt;0,0,N(INDEX('CURVA PREVISION'!$A$1:$KZ$3000,$C7,10+3*MIN(Y$3,$D$2-1)))))</f>
        <v/>
      </c>
      <c r="Z7" s="93">
        <f>IF(OR($C7="",$B$2="",$D$2=0),0,IF(Z$3&lt;0,0,N(INDEX('CURVA PREVISION'!$A$1:$KZ$3000,$C7,10+3*MIN(Z$3,$D$2-1)))))</f>
        <v/>
      </c>
      <c r="AA7" s="93">
        <f>IF(OR($C7="",$B$2="",$D$2=0),0,IF(AA$3&lt;0,0,N(INDEX('CURVA PREVISION'!$A$1:$KZ$3000,$C7,10+3*MIN(AA$3,$D$2-1)))))</f>
        <v/>
      </c>
      <c r="AB7" s="93">
        <f>IF(OR($C7="",$B$2="",$D$2=0),0,IF(AB$3&lt;0,0,N(INDEX('CURVA PREVISION'!$A$1:$KZ$3000,$C7,10+3*MIN(AB$3,$D$2-1)))))</f>
        <v/>
      </c>
      <c r="AC7" s="93">
        <f>IF(OR($C7="",$B$2="",$D$2=0),0,IF(AC$3&lt;0,0,N(INDEX('CURVA PREVISION'!$A$1:$KZ$3000,$C7,10+3*MIN(AC$3,$D$2-1)))))</f>
        <v/>
      </c>
      <c r="AD7" s="93">
        <f>IF(OR($C7="",$B$2="",$D$2=0),0,IF(AD$3&lt;0,0,N(INDEX('CURVA PREVISION'!$A$1:$KZ$3000,$C7,10+3*MIN(AD$3,$D$2-1)))))</f>
        <v/>
      </c>
      <c r="AE7" s="93">
        <f>IF(OR($C7="",$B$2="",$D$2=0),0,IF(AE$3&lt;0,0,N(INDEX('CURVA PREVISION'!$A$1:$KZ$3000,$C7,10+3*MIN(AE$3,$D$2-1)))))</f>
        <v/>
      </c>
      <c r="AF7" s="93">
        <f>IF(OR($C7="",$B$2="",$D$2=0),0,IF(AF$3&lt;0,0,N(INDEX('CURVA PREVISION'!$A$1:$KZ$3000,$C7,10+3*MIN(AF$3,$D$2-1)))))</f>
        <v/>
      </c>
      <c r="AG7" s="93">
        <f>IF(OR($C7="",$B$2="",$D$2=0),0,IF(AG$3&lt;0,0,N(INDEX('CURVA PREVISION'!$A$1:$KZ$3000,$C7,10+3*MIN(AG$3,$D$2-1)))))</f>
        <v/>
      </c>
      <c r="AH7" s="93">
        <f>IF(OR($C7="",$B$2="",$D$2=0),0,IF(AH$3&lt;0,0,N(INDEX('CURVA PREVISION'!$A$1:$KZ$3000,$C7,10+3*MIN(AH$3,$D$2-1)))))</f>
        <v/>
      </c>
      <c r="AI7" s="93">
        <f>IF(OR($C7="",$B$2="",$D$2=0),0,IF(AI$3&lt;0,0,N(INDEX('CURVA PREVISION'!$A$1:$KZ$3000,$C7,10+3*MIN(AI$3,$D$2-1)))))</f>
        <v/>
      </c>
      <c r="AJ7" s="93">
        <f>IF(OR($C7="",$B$2="",$D$2=0),0,IF(AJ$3&lt;0,0,N(INDEX('CURVA PREVISION'!$A$1:$KZ$3000,$C7,10+3*MIN(AJ$3,$D$2-1)))))</f>
        <v/>
      </c>
      <c r="AK7" s="93">
        <f>IF(OR($C7="",$B$2="",$D$2=0),0,IF(AK$3&lt;0,0,N(INDEX('CURVA PREVISION'!$A$1:$KZ$3000,$C7,10+3*MIN(AK$3,$D$2-1)))))</f>
        <v/>
      </c>
      <c r="AL7" s="93">
        <f>IF(OR($C7="",$B$2="",$D$2=0),0,IF(AL$3&lt;0,0,N(INDEX('CURVA PREVISION'!$A$1:$KZ$3000,$C7,10+3*MIN(AL$3,$D$2-1)))))</f>
        <v/>
      </c>
      <c r="AM7" s="93">
        <f>IF(OR($C7="",$B$2="",$D$2=0),0,IF(AM$3&lt;0,0,N(INDEX('CURVA PREVISION'!$A$1:$KZ$3000,$C7,10+3*MIN(AM$3,$D$2-1)))))</f>
        <v/>
      </c>
      <c r="AN7" s="93">
        <f>IF(OR($C7="",$B$2="",$D$2=0),0,IF(AN$3&lt;0,0,N(INDEX('CURVA PREVISION'!$A$1:$KZ$3000,$C7,10+3*MIN(AN$3,$D$2-1)))))</f>
        <v/>
      </c>
      <c r="AO7" s="93">
        <f>IF(OR($C7="",$B$2="",$D$2=0),0,IF(AO$3&lt;0,0,N(INDEX('CURVA PREVISION'!$A$1:$KZ$3000,$C7,10+3*MIN(AO$3,$D$2-1)))))</f>
        <v/>
      </c>
      <c r="AP7" s="93">
        <f>IF(OR($C7="",$B$2="",$D$2=0),0,IF(AP$3&lt;0,0,N(INDEX('CURVA PREVISION'!$A$1:$KZ$3000,$C7,10+3*MIN(AP$3,$D$2-1)))))</f>
        <v/>
      </c>
      <c r="AQ7" s="93">
        <f>IF(OR($C7="",$B$2="",$D$2=0),0,IF(AQ$3&lt;0,0,N(INDEX('CURVA PREVISION'!$A$1:$KZ$3000,$C7,10+3*MIN(AQ$3,$D$2-1)))))</f>
        <v/>
      </c>
      <c r="AR7" s="93">
        <f>IF(OR($C7="",$B$2="",$D$2=0),0,IF(AR$3&lt;0,0,N(INDEX('CURVA PREVISION'!$A$1:$KZ$3000,$C7,10+3*MIN(AR$3,$D$2-1)))))</f>
        <v/>
      </c>
      <c r="AS7" s="93">
        <f>IF(OR($C7="",$B$2="",$D$2=0),0,IF(AS$3&lt;0,0,N(INDEX('CURVA PREVISION'!$A$1:$KZ$3000,$C7,10+3*MIN(AS$3,$D$2-1)))))</f>
        <v/>
      </c>
      <c r="AT7" s="93">
        <f>IF(OR($C7="",$B$2="",$D$2=0),0,IF(AT$3&lt;0,0,N(INDEX('CURVA PREVISION'!$A$1:$KZ$3000,$C7,10+3*MIN(AT$3,$D$2-1)))))</f>
        <v/>
      </c>
      <c r="AU7" s="93">
        <f>IF(OR($C7="",$B$2="",$D$2=0),0,IF(AU$3&lt;0,0,N(INDEX('CURVA PREVISION'!$A$1:$KZ$3000,$C7,10+3*MIN(AU$3,$D$2-1)))))</f>
        <v/>
      </c>
      <c r="AV7" s="93">
        <f>IF(OR($C7="",$B$2="",$D$2=0),0,IF(AV$3&lt;0,0,N(INDEX('CURVA PREVISION'!$A$1:$KZ$3000,$C7,10+3*MIN(AV$3,$D$2-1)))))</f>
        <v/>
      </c>
      <c r="AW7" s="93">
        <f>IF(OR($C7="",$B$2="",$D$2=0),0,IF(AW$3&lt;0,0,N(INDEX('CURVA PREVISION'!$A$1:$KZ$3000,$C7,10+3*MIN(AW$3,$D$2-1)))))</f>
        <v/>
      </c>
      <c r="AX7" s="93">
        <f>IF(OR($C7="",$B$2="",$D$2=0),0,IF(AX$3&lt;0,0,N(INDEX('CURVA PREVISION'!$A$1:$KZ$3000,$C7,10+3*MIN(AX$3,$D$2-1)))))</f>
        <v/>
      </c>
      <c r="AY7" s="93">
        <f>IF(OR($C7="",$B$2="",$D$2=0),0,IF(AY$3&lt;0,0,N(INDEX('CURVA PREVISION'!$A$1:$KZ$3000,$C7,10+3*MIN(AY$3,$D$2-1)))))</f>
        <v/>
      </c>
      <c r="AZ7" s="93">
        <f>IF(OR($C7="",$B$2="",$D$2=0),0,IF(AZ$3&lt;0,0,N(INDEX('CURVA PREVISION'!$A$1:$KZ$3000,$C7,10+3*MIN(AZ$3,$D$2-1)))))</f>
        <v/>
      </c>
      <c r="BA7" s="93">
        <f>IF(OR($C7="",$B$2="",$D$2=0),0,IF(BA$3&lt;0,0,N(INDEX('CURVA PREVISION'!$A$1:$KZ$3000,$C7,10+3*MIN(BA$3,$D$2-1)))))</f>
        <v/>
      </c>
      <c r="BB7" s="93">
        <f>IF(OR($C7="",$B$2="",$D$2=0),0,IF(BB$3&lt;0,0,N(INDEX('CURVA PREVISION'!$A$1:$KZ$3000,$C7,10+3*MIN(BB$3,$D$2-1)))))</f>
        <v/>
      </c>
      <c r="BC7" s="93">
        <f>IF(OR($C7="",$B$2="",$D$2=0),0,IF(BC$3&lt;0,0,N(INDEX('CURVA PREVISION'!$A$1:$KZ$3000,$C7,10+3*MIN(BC$3,$D$2-1)))))</f>
        <v/>
      </c>
      <c r="BD7" s="93">
        <f>IF(OR($C7="",$B$2="",$D$2=0),0,IF(BD$3&lt;0,0,N(INDEX('CURVA PREVISION'!$A$1:$KZ$3000,$C7,10+3*MIN(BD$3,$D$2-1)))))</f>
        <v/>
      </c>
      <c r="BE7" s="93">
        <f>IF(OR($C7="",$B$2="",$D$2=0),0,IF(BE$3&lt;0,0,N(INDEX('CURVA PREVISION'!$A$1:$KZ$3000,$C7,10+3*MIN(BE$3,$D$2-1)))))</f>
        <v/>
      </c>
      <c r="BF7" s="93">
        <f>IF(OR($C7="",$B$2="",$D$2=0),0,IF(BF$3&lt;0,0,N(INDEX('CURVA PREVISION'!$A$1:$KZ$3000,$C7,10+3*MIN(BF$3,$D$2-1)))))</f>
        <v/>
      </c>
      <c r="BG7" s="93">
        <f>IF(OR($C7="",$B$2="",$D$2=0),0,IF(BG$3&lt;0,0,N(INDEX('CURVA PREVISION'!$A$1:$KZ$3000,$C7,10+3*MIN(BG$3,$D$2-1)))))</f>
        <v/>
      </c>
      <c r="BH7" s="93">
        <f>IF(OR($C7="",$B$2="",$D$2=0),0,IF(BH$3&lt;0,0,N(INDEX('CURVA PREVISION'!$A$1:$KZ$3000,$C7,10+3*MIN(BH$3,$D$2-1)))))</f>
        <v/>
      </c>
      <c r="BI7" s="93">
        <f>IF(OR($C7="",$B$2="",$D$2=0),0,IF(BI$3&lt;0,0,N(INDEX('CURVA PREVISION'!$A$1:$KZ$3000,$C7,10+3*MIN(BI$3,$D$2-1)))))</f>
        <v/>
      </c>
      <c r="BJ7" s="93">
        <f>IF(OR($C7="",$B$2="",$D$2=0),0,IF(BJ$3&lt;0,0,N(INDEX('CURVA PREVISION'!$A$1:$KZ$3000,$C7,10+3*MIN(BJ$3,$D$2-1)))))</f>
        <v/>
      </c>
      <c r="BK7" s="93">
        <f>IF(OR($C7="",$B$2="",$D$2=0),0,IF(BK$3&lt;0,0,N(INDEX('CURVA PREVISION'!$A$1:$KZ$3000,$C7,10+3*MIN(BK$3,$D$2-1)))))</f>
        <v/>
      </c>
      <c r="BL7" s="93">
        <f>IF(OR($C7="",$B$2="",$D$2=0),0,IF(BL$3&lt;0,0,N(INDEX('CURVA PREVISION'!$A$1:$KZ$3000,$C7,10+3*MIN(BL$3,$D$2-1)))))</f>
        <v/>
      </c>
      <c r="BM7" s="93">
        <f>IF(OR($C7="",$B$2="",$D$2=0),0,IF(BM$3&lt;0,0,N(INDEX('CURVA PREVISION'!$A$1:$KZ$3000,$C7,10+3*MIN(BM$3,$D$2-1)))))</f>
        <v/>
      </c>
      <c r="BN7" s="93">
        <f>IF(OR($C7="",$B$2="",$D$2=0),0,IF(BN$3&lt;0,0,N(INDEX('CURVA PREVISION'!$A$1:$KZ$3000,$C7,10+3*MIN(BN$3,$D$2-1)))))</f>
        <v/>
      </c>
      <c r="BO7" s="93">
        <f>IF(OR($C7="",$B$2="",$D$2=0),0,IF(BO$3&lt;0,0,N(INDEX('CURVA PREVISION'!$A$1:$KZ$3000,$C7,10+3*MIN(BO$3,$D$2-1)))))</f>
        <v/>
      </c>
      <c r="BP7" s="93">
        <f>IF(OR($C7="",$B$2="",$D$2=0),0,IF(BP$3&lt;0,0,N(INDEX('CURVA PREVISION'!$A$1:$KZ$3000,$C7,10+3*MIN(BP$3,$D$2-1)))))</f>
        <v/>
      </c>
      <c r="BQ7" s="93">
        <f>IF(OR($C7="",$B$2="",$D$2=0),0,IF(BQ$3&lt;0,0,N(INDEX('CURVA PREVISION'!$A$1:$KZ$3000,$C7,10+3*MIN(BQ$3,$D$2-1)))))</f>
        <v/>
      </c>
      <c r="BR7" s="93">
        <f>IF(OR($C7="",$B$2="",$D$2=0),0,IF(BR$3&lt;0,0,N(INDEX('CURVA PREVISION'!$A$1:$KZ$3000,$C7,10+3*MIN(BR$3,$D$2-1)))))</f>
        <v/>
      </c>
      <c r="BS7" s="93">
        <f>IF(OR($C7="",$B$2="",$D$2=0),0,IF(BS$3&lt;0,0,N(INDEX('CURVA PREVISION'!$A$1:$KZ$3000,$C7,10+3*MIN(BS$3,$D$2-1)))))</f>
        <v/>
      </c>
      <c r="BT7" s="93">
        <f>IF(OR($C7="",$B$2="",$D$2=0),0,IF(BT$3&lt;0,0,N(INDEX('CURVA PREVISION'!$A$1:$KZ$3000,$C7,10+3*MIN(BT$3,$D$2-1)))))</f>
        <v/>
      </c>
      <c r="BU7" s="93">
        <f>IF(OR($C7="",$B$2="",$D$2=0),0,IF(BU$3&lt;0,0,N(INDEX('CURVA PREVISION'!$A$1:$KZ$3000,$C7,10+3*MIN(BU$3,$D$2-1)))))</f>
        <v/>
      </c>
      <c r="BV7" s="93">
        <f>IF(OR($C7="",$B$2="",$D$2=0),0,IF(BV$3&lt;0,0,N(INDEX('CURVA PREVISION'!$A$1:$KZ$3000,$C7,10+3*MIN(BV$3,$D$2-1)))))</f>
        <v/>
      </c>
      <c r="BW7" s="93">
        <f>IF(OR($C7="",$B$2="",$D$2=0),0,IF(BW$3&lt;0,0,N(INDEX('CURVA PREVISION'!$A$1:$KZ$3000,$C7,10+3*MIN(BW$3,$D$2-1)))))</f>
        <v/>
      </c>
    </row>
    <row r="8">
      <c r="A8" s="59">
        <f>'VALOR POR PL'!C14</f>
        <v/>
      </c>
      <c r="B8" s="59">
        <f>'VALOR POR PL'!D14</f>
        <v/>
      </c>
      <c r="C8" s="67">
        <f>IFERROR(MATCH(A8,'CURVA PREVISION'!$B$1:$B$3000,0),"")</f>
        <v/>
      </c>
      <c r="D8" s="93">
        <f>IF(OR($C8="",$B$2="",$D$2=0),0,IF(D$3&lt;0,0,N(INDEX('CURVA PREVISION'!$A$1:$KZ$3000,$C8,10+3*MIN(D$3,$D$2-1)))))</f>
        <v/>
      </c>
      <c r="E8" s="93">
        <f>IF(OR($C8="",$B$2="",$D$2=0),0,IF(E$3&lt;0,0,N(INDEX('CURVA PREVISION'!$A$1:$KZ$3000,$C8,10+3*MIN(E$3,$D$2-1)))))</f>
        <v/>
      </c>
      <c r="F8" s="93">
        <f>IF(OR($C8="",$B$2="",$D$2=0),0,IF(F$3&lt;0,0,N(INDEX('CURVA PREVISION'!$A$1:$KZ$3000,$C8,10+3*MIN(F$3,$D$2-1)))))</f>
        <v/>
      </c>
      <c r="G8" s="93">
        <f>IF(OR($C8="",$B$2="",$D$2=0),0,IF(G$3&lt;0,0,N(INDEX('CURVA PREVISION'!$A$1:$KZ$3000,$C8,10+3*MIN(G$3,$D$2-1)))))</f>
        <v/>
      </c>
      <c r="H8" s="93">
        <f>IF(OR($C8="",$B$2="",$D$2=0),0,IF(H$3&lt;0,0,N(INDEX('CURVA PREVISION'!$A$1:$KZ$3000,$C8,10+3*MIN(H$3,$D$2-1)))))</f>
        <v/>
      </c>
      <c r="I8" s="93">
        <f>IF(OR($C8="",$B$2="",$D$2=0),0,IF(I$3&lt;0,0,N(INDEX('CURVA PREVISION'!$A$1:$KZ$3000,$C8,10+3*MIN(I$3,$D$2-1)))))</f>
        <v/>
      </c>
      <c r="J8" s="93">
        <f>IF(OR($C8="",$B$2="",$D$2=0),0,IF(J$3&lt;0,0,N(INDEX('CURVA PREVISION'!$A$1:$KZ$3000,$C8,10+3*MIN(J$3,$D$2-1)))))</f>
        <v/>
      </c>
      <c r="K8" s="93">
        <f>IF(OR($C8="",$B$2="",$D$2=0),0,IF(K$3&lt;0,0,N(INDEX('CURVA PREVISION'!$A$1:$KZ$3000,$C8,10+3*MIN(K$3,$D$2-1)))))</f>
        <v/>
      </c>
      <c r="L8" s="93">
        <f>IF(OR($C8="",$B$2="",$D$2=0),0,IF(L$3&lt;0,0,N(INDEX('CURVA PREVISION'!$A$1:$KZ$3000,$C8,10+3*MIN(L$3,$D$2-1)))))</f>
        <v/>
      </c>
      <c r="M8" s="93">
        <f>IF(OR($C8="",$B$2="",$D$2=0),0,IF(M$3&lt;0,0,N(INDEX('CURVA PREVISION'!$A$1:$KZ$3000,$C8,10+3*MIN(M$3,$D$2-1)))))</f>
        <v/>
      </c>
      <c r="N8" s="93">
        <f>IF(OR($C8="",$B$2="",$D$2=0),0,IF(N$3&lt;0,0,N(INDEX('CURVA PREVISION'!$A$1:$KZ$3000,$C8,10+3*MIN(N$3,$D$2-1)))))</f>
        <v/>
      </c>
      <c r="O8" s="93">
        <f>IF(OR($C8="",$B$2="",$D$2=0),0,IF(O$3&lt;0,0,N(INDEX('CURVA PREVISION'!$A$1:$KZ$3000,$C8,10+3*MIN(O$3,$D$2-1)))))</f>
        <v/>
      </c>
      <c r="P8" s="93">
        <f>IF(OR($C8="",$B$2="",$D$2=0),0,IF(P$3&lt;0,0,N(INDEX('CURVA PREVISION'!$A$1:$KZ$3000,$C8,10+3*MIN(P$3,$D$2-1)))))</f>
        <v/>
      </c>
      <c r="Q8" s="93">
        <f>IF(OR($C8="",$B$2="",$D$2=0),0,IF(Q$3&lt;0,0,N(INDEX('CURVA PREVISION'!$A$1:$KZ$3000,$C8,10+3*MIN(Q$3,$D$2-1)))))</f>
        <v/>
      </c>
      <c r="R8" s="93">
        <f>IF(OR($C8="",$B$2="",$D$2=0),0,IF(R$3&lt;0,0,N(INDEX('CURVA PREVISION'!$A$1:$KZ$3000,$C8,10+3*MIN(R$3,$D$2-1)))))</f>
        <v/>
      </c>
      <c r="S8" s="93">
        <f>IF(OR($C8="",$B$2="",$D$2=0),0,IF(S$3&lt;0,0,N(INDEX('CURVA PREVISION'!$A$1:$KZ$3000,$C8,10+3*MIN(S$3,$D$2-1)))))</f>
        <v/>
      </c>
      <c r="T8" s="93">
        <f>IF(OR($C8="",$B$2="",$D$2=0),0,IF(T$3&lt;0,0,N(INDEX('CURVA PREVISION'!$A$1:$KZ$3000,$C8,10+3*MIN(T$3,$D$2-1)))))</f>
        <v/>
      </c>
      <c r="U8" s="93">
        <f>IF(OR($C8="",$B$2="",$D$2=0),0,IF(U$3&lt;0,0,N(INDEX('CURVA PREVISION'!$A$1:$KZ$3000,$C8,10+3*MIN(U$3,$D$2-1)))))</f>
        <v/>
      </c>
      <c r="V8" s="93">
        <f>IF(OR($C8="",$B$2="",$D$2=0),0,IF(V$3&lt;0,0,N(INDEX('CURVA PREVISION'!$A$1:$KZ$3000,$C8,10+3*MIN(V$3,$D$2-1)))))</f>
        <v/>
      </c>
      <c r="W8" s="93">
        <f>IF(OR($C8="",$B$2="",$D$2=0),0,IF(W$3&lt;0,0,N(INDEX('CURVA PREVISION'!$A$1:$KZ$3000,$C8,10+3*MIN(W$3,$D$2-1)))))</f>
        <v/>
      </c>
      <c r="X8" s="93">
        <f>IF(OR($C8="",$B$2="",$D$2=0),0,IF(X$3&lt;0,0,N(INDEX('CURVA PREVISION'!$A$1:$KZ$3000,$C8,10+3*MIN(X$3,$D$2-1)))))</f>
        <v/>
      </c>
      <c r="Y8" s="93">
        <f>IF(OR($C8="",$B$2="",$D$2=0),0,IF(Y$3&lt;0,0,N(INDEX('CURVA PREVISION'!$A$1:$KZ$3000,$C8,10+3*MIN(Y$3,$D$2-1)))))</f>
        <v/>
      </c>
      <c r="Z8" s="93">
        <f>IF(OR($C8="",$B$2="",$D$2=0),0,IF(Z$3&lt;0,0,N(INDEX('CURVA PREVISION'!$A$1:$KZ$3000,$C8,10+3*MIN(Z$3,$D$2-1)))))</f>
        <v/>
      </c>
      <c r="AA8" s="93">
        <f>IF(OR($C8="",$B$2="",$D$2=0),0,IF(AA$3&lt;0,0,N(INDEX('CURVA PREVISION'!$A$1:$KZ$3000,$C8,10+3*MIN(AA$3,$D$2-1)))))</f>
        <v/>
      </c>
      <c r="AB8" s="93">
        <f>IF(OR($C8="",$B$2="",$D$2=0),0,IF(AB$3&lt;0,0,N(INDEX('CURVA PREVISION'!$A$1:$KZ$3000,$C8,10+3*MIN(AB$3,$D$2-1)))))</f>
        <v/>
      </c>
      <c r="AC8" s="93">
        <f>IF(OR($C8="",$B$2="",$D$2=0),0,IF(AC$3&lt;0,0,N(INDEX('CURVA PREVISION'!$A$1:$KZ$3000,$C8,10+3*MIN(AC$3,$D$2-1)))))</f>
        <v/>
      </c>
      <c r="AD8" s="93">
        <f>IF(OR($C8="",$B$2="",$D$2=0),0,IF(AD$3&lt;0,0,N(INDEX('CURVA PREVISION'!$A$1:$KZ$3000,$C8,10+3*MIN(AD$3,$D$2-1)))))</f>
        <v/>
      </c>
      <c r="AE8" s="93">
        <f>IF(OR($C8="",$B$2="",$D$2=0),0,IF(AE$3&lt;0,0,N(INDEX('CURVA PREVISION'!$A$1:$KZ$3000,$C8,10+3*MIN(AE$3,$D$2-1)))))</f>
        <v/>
      </c>
      <c r="AF8" s="93">
        <f>IF(OR($C8="",$B$2="",$D$2=0),0,IF(AF$3&lt;0,0,N(INDEX('CURVA PREVISION'!$A$1:$KZ$3000,$C8,10+3*MIN(AF$3,$D$2-1)))))</f>
        <v/>
      </c>
      <c r="AG8" s="93">
        <f>IF(OR($C8="",$B$2="",$D$2=0),0,IF(AG$3&lt;0,0,N(INDEX('CURVA PREVISION'!$A$1:$KZ$3000,$C8,10+3*MIN(AG$3,$D$2-1)))))</f>
        <v/>
      </c>
      <c r="AH8" s="93">
        <f>IF(OR($C8="",$B$2="",$D$2=0),0,IF(AH$3&lt;0,0,N(INDEX('CURVA PREVISION'!$A$1:$KZ$3000,$C8,10+3*MIN(AH$3,$D$2-1)))))</f>
        <v/>
      </c>
      <c r="AI8" s="93">
        <f>IF(OR($C8="",$B$2="",$D$2=0),0,IF(AI$3&lt;0,0,N(INDEX('CURVA PREVISION'!$A$1:$KZ$3000,$C8,10+3*MIN(AI$3,$D$2-1)))))</f>
        <v/>
      </c>
      <c r="AJ8" s="93">
        <f>IF(OR($C8="",$B$2="",$D$2=0),0,IF(AJ$3&lt;0,0,N(INDEX('CURVA PREVISION'!$A$1:$KZ$3000,$C8,10+3*MIN(AJ$3,$D$2-1)))))</f>
        <v/>
      </c>
      <c r="AK8" s="93">
        <f>IF(OR($C8="",$B$2="",$D$2=0),0,IF(AK$3&lt;0,0,N(INDEX('CURVA PREVISION'!$A$1:$KZ$3000,$C8,10+3*MIN(AK$3,$D$2-1)))))</f>
        <v/>
      </c>
      <c r="AL8" s="93">
        <f>IF(OR($C8="",$B$2="",$D$2=0),0,IF(AL$3&lt;0,0,N(INDEX('CURVA PREVISION'!$A$1:$KZ$3000,$C8,10+3*MIN(AL$3,$D$2-1)))))</f>
        <v/>
      </c>
      <c r="AM8" s="93">
        <f>IF(OR($C8="",$B$2="",$D$2=0),0,IF(AM$3&lt;0,0,N(INDEX('CURVA PREVISION'!$A$1:$KZ$3000,$C8,10+3*MIN(AM$3,$D$2-1)))))</f>
        <v/>
      </c>
      <c r="AN8" s="93">
        <f>IF(OR($C8="",$B$2="",$D$2=0),0,IF(AN$3&lt;0,0,N(INDEX('CURVA PREVISION'!$A$1:$KZ$3000,$C8,10+3*MIN(AN$3,$D$2-1)))))</f>
        <v/>
      </c>
      <c r="AO8" s="93">
        <f>IF(OR($C8="",$B$2="",$D$2=0),0,IF(AO$3&lt;0,0,N(INDEX('CURVA PREVISION'!$A$1:$KZ$3000,$C8,10+3*MIN(AO$3,$D$2-1)))))</f>
        <v/>
      </c>
      <c r="AP8" s="93">
        <f>IF(OR($C8="",$B$2="",$D$2=0),0,IF(AP$3&lt;0,0,N(INDEX('CURVA PREVISION'!$A$1:$KZ$3000,$C8,10+3*MIN(AP$3,$D$2-1)))))</f>
        <v/>
      </c>
      <c r="AQ8" s="93">
        <f>IF(OR($C8="",$B$2="",$D$2=0),0,IF(AQ$3&lt;0,0,N(INDEX('CURVA PREVISION'!$A$1:$KZ$3000,$C8,10+3*MIN(AQ$3,$D$2-1)))))</f>
        <v/>
      </c>
      <c r="AR8" s="93">
        <f>IF(OR($C8="",$B$2="",$D$2=0),0,IF(AR$3&lt;0,0,N(INDEX('CURVA PREVISION'!$A$1:$KZ$3000,$C8,10+3*MIN(AR$3,$D$2-1)))))</f>
        <v/>
      </c>
      <c r="AS8" s="93">
        <f>IF(OR($C8="",$B$2="",$D$2=0),0,IF(AS$3&lt;0,0,N(INDEX('CURVA PREVISION'!$A$1:$KZ$3000,$C8,10+3*MIN(AS$3,$D$2-1)))))</f>
        <v/>
      </c>
      <c r="AT8" s="93">
        <f>IF(OR($C8="",$B$2="",$D$2=0),0,IF(AT$3&lt;0,0,N(INDEX('CURVA PREVISION'!$A$1:$KZ$3000,$C8,10+3*MIN(AT$3,$D$2-1)))))</f>
        <v/>
      </c>
      <c r="AU8" s="93">
        <f>IF(OR($C8="",$B$2="",$D$2=0),0,IF(AU$3&lt;0,0,N(INDEX('CURVA PREVISION'!$A$1:$KZ$3000,$C8,10+3*MIN(AU$3,$D$2-1)))))</f>
        <v/>
      </c>
      <c r="AV8" s="93">
        <f>IF(OR($C8="",$B$2="",$D$2=0),0,IF(AV$3&lt;0,0,N(INDEX('CURVA PREVISION'!$A$1:$KZ$3000,$C8,10+3*MIN(AV$3,$D$2-1)))))</f>
        <v/>
      </c>
      <c r="AW8" s="93">
        <f>IF(OR($C8="",$B$2="",$D$2=0),0,IF(AW$3&lt;0,0,N(INDEX('CURVA PREVISION'!$A$1:$KZ$3000,$C8,10+3*MIN(AW$3,$D$2-1)))))</f>
        <v/>
      </c>
      <c r="AX8" s="93">
        <f>IF(OR($C8="",$B$2="",$D$2=0),0,IF(AX$3&lt;0,0,N(INDEX('CURVA PREVISION'!$A$1:$KZ$3000,$C8,10+3*MIN(AX$3,$D$2-1)))))</f>
        <v/>
      </c>
      <c r="AY8" s="93">
        <f>IF(OR($C8="",$B$2="",$D$2=0),0,IF(AY$3&lt;0,0,N(INDEX('CURVA PREVISION'!$A$1:$KZ$3000,$C8,10+3*MIN(AY$3,$D$2-1)))))</f>
        <v/>
      </c>
      <c r="AZ8" s="93">
        <f>IF(OR($C8="",$B$2="",$D$2=0),0,IF(AZ$3&lt;0,0,N(INDEX('CURVA PREVISION'!$A$1:$KZ$3000,$C8,10+3*MIN(AZ$3,$D$2-1)))))</f>
        <v/>
      </c>
      <c r="BA8" s="93">
        <f>IF(OR($C8="",$B$2="",$D$2=0),0,IF(BA$3&lt;0,0,N(INDEX('CURVA PREVISION'!$A$1:$KZ$3000,$C8,10+3*MIN(BA$3,$D$2-1)))))</f>
        <v/>
      </c>
      <c r="BB8" s="93">
        <f>IF(OR($C8="",$B$2="",$D$2=0),0,IF(BB$3&lt;0,0,N(INDEX('CURVA PREVISION'!$A$1:$KZ$3000,$C8,10+3*MIN(BB$3,$D$2-1)))))</f>
        <v/>
      </c>
      <c r="BC8" s="93">
        <f>IF(OR($C8="",$B$2="",$D$2=0),0,IF(BC$3&lt;0,0,N(INDEX('CURVA PREVISION'!$A$1:$KZ$3000,$C8,10+3*MIN(BC$3,$D$2-1)))))</f>
        <v/>
      </c>
      <c r="BD8" s="93">
        <f>IF(OR($C8="",$B$2="",$D$2=0),0,IF(BD$3&lt;0,0,N(INDEX('CURVA PREVISION'!$A$1:$KZ$3000,$C8,10+3*MIN(BD$3,$D$2-1)))))</f>
        <v/>
      </c>
      <c r="BE8" s="93">
        <f>IF(OR($C8="",$B$2="",$D$2=0),0,IF(BE$3&lt;0,0,N(INDEX('CURVA PREVISION'!$A$1:$KZ$3000,$C8,10+3*MIN(BE$3,$D$2-1)))))</f>
        <v/>
      </c>
      <c r="BF8" s="93">
        <f>IF(OR($C8="",$B$2="",$D$2=0),0,IF(BF$3&lt;0,0,N(INDEX('CURVA PREVISION'!$A$1:$KZ$3000,$C8,10+3*MIN(BF$3,$D$2-1)))))</f>
        <v/>
      </c>
      <c r="BG8" s="93">
        <f>IF(OR($C8="",$B$2="",$D$2=0),0,IF(BG$3&lt;0,0,N(INDEX('CURVA PREVISION'!$A$1:$KZ$3000,$C8,10+3*MIN(BG$3,$D$2-1)))))</f>
        <v/>
      </c>
      <c r="BH8" s="93">
        <f>IF(OR($C8="",$B$2="",$D$2=0),0,IF(BH$3&lt;0,0,N(INDEX('CURVA PREVISION'!$A$1:$KZ$3000,$C8,10+3*MIN(BH$3,$D$2-1)))))</f>
        <v/>
      </c>
      <c r="BI8" s="93">
        <f>IF(OR($C8="",$B$2="",$D$2=0),0,IF(BI$3&lt;0,0,N(INDEX('CURVA PREVISION'!$A$1:$KZ$3000,$C8,10+3*MIN(BI$3,$D$2-1)))))</f>
        <v/>
      </c>
      <c r="BJ8" s="93">
        <f>IF(OR($C8="",$B$2="",$D$2=0),0,IF(BJ$3&lt;0,0,N(INDEX('CURVA PREVISION'!$A$1:$KZ$3000,$C8,10+3*MIN(BJ$3,$D$2-1)))))</f>
        <v/>
      </c>
      <c r="BK8" s="93">
        <f>IF(OR($C8="",$B$2="",$D$2=0),0,IF(BK$3&lt;0,0,N(INDEX('CURVA PREVISION'!$A$1:$KZ$3000,$C8,10+3*MIN(BK$3,$D$2-1)))))</f>
        <v/>
      </c>
      <c r="BL8" s="93">
        <f>IF(OR($C8="",$B$2="",$D$2=0),0,IF(BL$3&lt;0,0,N(INDEX('CURVA PREVISION'!$A$1:$KZ$3000,$C8,10+3*MIN(BL$3,$D$2-1)))))</f>
        <v/>
      </c>
      <c r="BM8" s="93">
        <f>IF(OR($C8="",$B$2="",$D$2=0),0,IF(BM$3&lt;0,0,N(INDEX('CURVA PREVISION'!$A$1:$KZ$3000,$C8,10+3*MIN(BM$3,$D$2-1)))))</f>
        <v/>
      </c>
      <c r="BN8" s="93">
        <f>IF(OR($C8="",$B$2="",$D$2=0),0,IF(BN$3&lt;0,0,N(INDEX('CURVA PREVISION'!$A$1:$KZ$3000,$C8,10+3*MIN(BN$3,$D$2-1)))))</f>
        <v/>
      </c>
      <c r="BO8" s="93">
        <f>IF(OR($C8="",$B$2="",$D$2=0),0,IF(BO$3&lt;0,0,N(INDEX('CURVA PREVISION'!$A$1:$KZ$3000,$C8,10+3*MIN(BO$3,$D$2-1)))))</f>
        <v/>
      </c>
      <c r="BP8" s="93">
        <f>IF(OR($C8="",$B$2="",$D$2=0),0,IF(BP$3&lt;0,0,N(INDEX('CURVA PREVISION'!$A$1:$KZ$3000,$C8,10+3*MIN(BP$3,$D$2-1)))))</f>
        <v/>
      </c>
      <c r="BQ8" s="93">
        <f>IF(OR($C8="",$B$2="",$D$2=0),0,IF(BQ$3&lt;0,0,N(INDEX('CURVA PREVISION'!$A$1:$KZ$3000,$C8,10+3*MIN(BQ$3,$D$2-1)))))</f>
        <v/>
      </c>
      <c r="BR8" s="93">
        <f>IF(OR($C8="",$B$2="",$D$2=0),0,IF(BR$3&lt;0,0,N(INDEX('CURVA PREVISION'!$A$1:$KZ$3000,$C8,10+3*MIN(BR$3,$D$2-1)))))</f>
        <v/>
      </c>
      <c r="BS8" s="93">
        <f>IF(OR($C8="",$B$2="",$D$2=0),0,IF(BS$3&lt;0,0,N(INDEX('CURVA PREVISION'!$A$1:$KZ$3000,$C8,10+3*MIN(BS$3,$D$2-1)))))</f>
        <v/>
      </c>
      <c r="BT8" s="93">
        <f>IF(OR($C8="",$B$2="",$D$2=0),0,IF(BT$3&lt;0,0,N(INDEX('CURVA PREVISION'!$A$1:$KZ$3000,$C8,10+3*MIN(BT$3,$D$2-1)))))</f>
        <v/>
      </c>
      <c r="BU8" s="93">
        <f>IF(OR($C8="",$B$2="",$D$2=0),0,IF(BU$3&lt;0,0,N(INDEX('CURVA PREVISION'!$A$1:$KZ$3000,$C8,10+3*MIN(BU$3,$D$2-1)))))</f>
        <v/>
      </c>
      <c r="BV8" s="93">
        <f>IF(OR($C8="",$B$2="",$D$2=0),0,IF(BV$3&lt;0,0,N(INDEX('CURVA PREVISION'!$A$1:$KZ$3000,$C8,10+3*MIN(BV$3,$D$2-1)))))</f>
        <v/>
      </c>
      <c r="BW8" s="93">
        <f>IF(OR($C8="",$B$2="",$D$2=0),0,IF(BW$3&lt;0,0,N(INDEX('CURVA PREVISION'!$A$1:$KZ$3000,$C8,10+3*MIN(BW$3,$D$2-1)))))</f>
        <v/>
      </c>
    </row>
    <row r="9">
      <c r="A9" s="59">
        <f>'VALOR POR PL'!C15</f>
        <v/>
      </c>
      <c r="B9" s="59">
        <f>'VALOR POR PL'!D15</f>
        <v/>
      </c>
      <c r="C9" s="67">
        <f>IFERROR(MATCH(A9,'CURVA PREVISION'!$B$1:$B$3000,0),"")</f>
        <v/>
      </c>
      <c r="D9" s="93">
        <f>IF(OR($C9="",$B$2="",$D$2=0),0,IF(D$3&lt;0,0,N(INDEX('CURVA PREVISION'!$A$1:$KZ$3000,$C9,10+3*MIN(D$3,$D$2-1)))))</f>
        <v/>
      </c>
      <c r="E9" s="93">
        <f>IF(OR($C9="",$B$2="",$D$2=0),0,IF(E$3&lt;0,0,N(INDEX('CURVA PREVISION'!$A$1:$KZ$3000,$C9,10+3*MIN(E$3,$D$2-1)))))</f>
        <v/>
      </c>
      <c r="F9" s="93">
        <f>IF(OR($C9="",$B$2="",$D$2=0),0,IF(F$3&lt;0,0,N(INDEX('CURVA PREVISION'!$A$1:$KZ$3000,$C9,10+3*MIN(F$3,$D$2-1)))))</f>
        <v/>
      </c>
      <c r="G9" s="93">
        <f>IF(OR($C9="",$B$2="",$D$2=0),0,IF(G$3&lt;0,0,N(INDEX('CURVA PREVISION'!$A$1:$KZ$3000,$C9,10+3*MIN(G$3,$D$2-1)))))</f>
        <v/>
      </c>
      <c r="H9" s="93">
        <f>IF(OR($C9="",$B$2="",$D$2=0),0,IF(H$3&lt;0,0,N(INDEX('CURVA PREVISION'!$A$1:$KZ$3000,$C9,10+3*MIN(H$3,$D$2-1)))))</f>
        <v/>
      </c>
      <c r="I9" s="93">
        <f>IF(OR($C9="",$B$2="",$D$2=0),0,IF(I$3&lt;0,0,N(INDEX('CURVA PREVISION'!$A$1:$KZ$3000,$C9,10+3*MIN(I$3,$D$2-1)))))</f>
        <v/>
      </c>
      <c r="J9" s="93">
        <f>IF(OR($C9="",$B$2="",$D$2=0),0,IF(J$3&lt;0,0,N(INDEX('CURVA PREVISION'!$A$1:$KZ$3000,$C9,10+3*MIN(J$3,$D$2-1)))))</f>
        <v/>
      </c>
      <c r="K9" s="93">
        <f>IF(OR($C9="",$B$2="",$D$2=0),0,IF(K$3&lt;0,0,N(INDEX('CURVA PREVISION'!$A$1:$KZ$3000,$C9,10+3*MIN(K$3,$D$2-1)))))</f>
        <v/>
      </c>
      <c r="L9" s="93">
        <f>IF(OR($C9="",$B$2="",$D$2=0),0,IF(L$3&lt;0,0,N(INDEX('CURVA PREVISION'!$A$1:$KZ$3000,$C9,10+3*MIN(L$3,$D$2-1)))))</f>
        <v/>
      </c>
      <c r="M9" s="93">
        <f>IF(OR($C9="",$B$2="",$D$2=0),0,IF(M$3&lt;0,0,N(INDEX('CURVA PREVISION'!$A$1:$KZ$3000,$C9,10+3*MIN(M$3,$D$2-1)))))</f>
        <v/>
      </c>
      <c r="N9" s="93">
        <f>IF(OR($C9="",$B$2="",$D$2=0),0,IF(N$3&lt;0,0,N(INDEX('CURVA PREVISION'!$A$1:$KZ$3000,$C9,10+3*MIN(N$3,$D$2-1)))))</f>
        <v/>
      </c>
      <c r="O9" s="93">
        <f>IF(OR($C9="",$B$2="",$D$2=0),0,IF(O$3&lt;0,0,N(INDEX('CURVA PREVISION'!$A$1:$KZ$3000,$C9,10+3*MIN(O$3,$D$2-1)))))</f>
        <v/>
      </c>
      <c r="P9" s="93">
        <f>IF(OR($C9="",$B$2="",$D$2=0),0,IF(P$3&lt;0,0,N(INDEX('CURVA PREVISION'!$A$1:$KZ$3000,$C9,10+3*MIN(P$3,$D$2-1)))))</f>
        <v/>
      </c>
      <c r="Q9" s="93">
        <f>IF(OR($C9="",$B$2="",$D$2=0),0,IF(Q$3&lt;0,0,N(INDEX('CURVA PREVISION'!$A$1:$KZ$3000,$C9,10+3*MIN(Q$3,$D$2-1)))))</f>
        <v/>
      </c>
      <c r="R9" s="93">
        <f>IF(OR($C9="",$B$2="",$D$2=0),0,IF(R$3&lt;0,0,N(INDEX('CURVA PREVISION'!$A$1:$KZ$3000,$C9,10+3*MIN(R$3,$D$2-1)))))</f>
        <v/>
      </c>
      <c r="S9" s="93">
        <f>IF(OR($C9="",$B$2="",$D$2=0),0,IF(S$3&lt;0,0,N(INDEX('CURVA PREVISION'!$A$1:$KZ$3000,$C9,10+3*MIN(S$3,$D$2-1)))))</f>
        <v/>
      </c>
      <c r="T9" s="93">
        <f>IF(OR($C9="",$B$2="",$D$2=0),0,IF(T$3&lt;0,0,N(INDEX('CURVA PREVISION'!$A$1:$KZ$3000,$C9,10+3*MIN(T$3,$D$2-1)))))</f>
        <v/>
      </c>
      <c r="U9" s="93">
        <f>IF(OR($C9="",$B$2="",$D$2=0),0,IF(U$3&lt;0,0,N(INDEX('CURVA PREVISION'!$A$1:$KZ$3000,$C9,10+3*MIN(U$3,$D$2-1)))))</f>
        <v/>
      </c>
      <c r="V9" s="93">
        <f>IF(OR($C9="",$B$2="",$D$2=0),0,IF(V$3&lt;0,0,N(INDEX('CURVA PREVISION'!$A$1:$KZ$3000,$C9,10+3*MIN(V$3,$D$2-1)))))</f>
        <v/>
      </c>
      <c r="W9" s="93">
        <f>IF(OR($C9="",$B$2="",$D$2=0),0,IF(W$3&lt;0,0,N(INDEX('CURVA PREVISION'!$A$1:$KZ$3000,$C9,10+3*MIN(W$3,$D$2-1)))))</f>
        <v/>
      </c>
      <c r="X9" s="93">
        <f>IF(OR($C9="",$B$2="",$D$2=0),0,IF(X$3&lt;0,0,N(INDEX('CURVA PREVISION'!$A$1:$KZ$3000,$C9,10+3*MIN(X$3,$D$2-1)))))</f>
        <v/>
      </c>
      <c r="Y9" s="93">
        <f>IF(OR($C9="",$B$2="",$D$2=0),0,IF(Y$3&lt;0,0,N(INDEX('CURVA PREVISION'!$A$1:$KZ$3000,$C9,10+3*MIN(Y$3,$D$2-1)))))</f>
        <v/>
      </c>
      <c r="Z9" s="93">
        <f>IF(OR($C9="",$B$2="",$D$2=0),0,IF(Z$3&lt;0,0,N(INDEX('CURVA PREVISION'!$A$1:$KZ$3000,$C9,10+3*MIN(Z$3,$D$2-1)))))</f>
        <v/>
      </c>
      <c r="AA9" s="93">
        <f>IF(OR($C9="",$B$2="",$D$2=0),0,IF(AA$3&lt;0,0,N(INDEX('CURVA PREVISION'!$A$1:$KZ$3000,$C9,10+3*MIN(AA$3,$D$2-1)))))</f>
        <v/>
      </c>
      <c r="AB9" s="93">
        <f>IF(OR($C9="",$B$2="",$D$2=0),0,IF(AB$3&lt;0,0,N(INDEX('CURVA PREVISION'!$A$1:$KZ$3000,$C9,10+3*MIN(AB$3,$D$2-1)))))</f>
        <v/>
      </c>
      <c r="AC9" s="93">
        <f>IF(OR($C9="",$B$2="",$D$2=0),0,IF(AC$3&lt;0,0,N(INDEX('CURVA PREVISION'!$A$1:$KZ$3000,$C9,10+3*MIN(AC$3,$D$2-1)))))</f>
        <v/>
      </c>
      <c r="AD9" s="93">
        <f>IF(OR($C9="",$B$2="",$D$2=0),0,IF(AD$3&lt;0,0,N(INDEX('CURVA PREVISION'!$A$1:$KZ$3000,$C9,10+3*MIN(AD$3,$D$2-1)))))</f>
        <v/>
      </c>
      <c r="AE9" s="93">
        <f>IF(OR($C9="",$B$2="",$D$2=0),0,IF(AE$3&lt;0,0,N(INDEX('CURVA PREVISION'!$A$1:$KZ$3000,$C9,10+3*MIN(AE$3,$D$2-1)))))</f>
        <v/>
      </c>
      <c r="AF9" s="93">
        <f>IF(OR($C9="",$B$2="",$D$2=0),0,IF(AF$3&lt;0,0,N(INDEX('CURVA PREVISION'!$A$1:$KZ$3000,$C9,10+3*MIN(AF$3,$D$2-1)))))</f>
        <v/>
      </c>
      <c r="AG9" s="93">
        <f>IF(OR($C9="",$B$2="",$D$2=0),0,IF(AG$3&lt;0,0,N(INDEX('CURVA PREVISION'!$A$1:$KZ$3000,$C9,10+3*MIN(AG$3,$D$2-1)))))</f>
        <v/>
      </c>
      <c r="AH9" s="93">
        <f>IF(OR($C9="",$B$2="",$D$2=0),0,IF(AH$3&lt;0,0,N(INDEX('CURVA PREVISION'!$A$1:$KZ$3000,$C9,10+3*MIN(AH$3,$D$2-1)))))</f>
        <v/>
      </c>
      <c r="AI9" s="93">
        <f>IF(OR($C9="",$B$2="",$D$2=0),0,IF(AI$3&lt;0,0,N(INDEX('CURVA PREVISION'!$A$1:$KZ$3000,$C9,10+3*MIN(AI$3,$D$2-1)))))</f>
        <v/>
      </c>
      <c r="AJ9" s="93">
        <f>IF(OR($C9="",$B$2="",$D$2=0),0,IF(AJ$3&lt;0,0,N(INDEX('CURVA PREVISION'!$A$1:$KZ$3000,$C9,10+3*MIN(AJ$3,$D$2-1)))))</f>
        <v/>
      </c>
      <c r="AK9" s="93">
        <f>IF(OR($C9="",$B$2="",$D$2=0),0,IF(AK$3&lt;0,0,N(INDEX('CURVA PREVISION'!$A$1:$KZ$3000,$C9,10+3*MIN(AK$3,$D$2-1)))))</f>
        <v/>
      </c>
      <c r="AL9" s="93">
        <f>IF(OR($C9="",$B$2="",$D$2=0),0,IF(AL$3&lt;0,0,N(INDEX('CURVA PREVISION'!$A$1:$KZ$3000,$C9,10+3*MIN(AL$3,$D$2-1)))))</f>
        <v/>
      </c>
      <c r="AM9" s="93">
        <f>IF(OR($C9="",$B$2="",$D$2=0),0,IF(AM$3&lt;0,0,N(INDEX('CURVA PREVISION'!$A$1:$KZ$3000,$C9,10+3*MIN(AM$3,$D$2-1)))))</f>
        <v/>
      </c>
      <c r="AN9" s="93">
        <f>IF(OR($C9="",$B$2="",$D$2=0),0,IF(AN$3&lt;0,0,N(INDEX('CURVA PREVISION'!$A$1:$KZ$3000,$C9,10+3*MIN(AN$3,$D$2-1)))))</f>
        <v/>
      </c>
      <c r="AO9" s="93">
        <f>IF(OR($C9="",$B$2="",$D$2=0),0,IF(AO$3&lt;0,0,N(INDEX('CURVA PREVISION'!$A$1:$KZ$3000,$C9,10+3*MIN(AO$3,$D$2-1)))))</f>
        <v/>
      </c>
      <c r="AP9" s="93">
        <f>IF(OR($C9="",$B$2="",$D$2=0),0,IF(AP$3&lt;0,0,N(INDEX('CURVA PREVISION'!$A$1:$KZ$3000,$C9,10+3*MIN(AP$3,$D$2-1)))))</f>
        <v/>
      </c>
      <c r="AQ9" s="93">
        <f>IF(OR($C9="",$B$2="",$D$2=0),0,IF(AQ$3&lt;0,0,N(INDEX('CURVA PREVISION'!$A$1:$KZ$3000,$C9,10+3*MIN(AQ$3,$D$2-1)))))</f>
        <v/>
      </c>
      <c r="AR9" s="93">
        <f>IF(OR($C9="",$B$2="",$D$2=0),0,IF(AR$3&lt;0,0,N(INDEX('CURVA PREVISION'!$A$1:$KZ$3000,$C9,10+3*MIN(AR$3,$D$2-1)))))</f>
        <v/>
      </c>
      <c r="AS9" s="93">
        <f>IF(OR($C9="",$B$2="",$D$2=0),0,IF(AS$3&lt;0,0,N(INDEX('CURVA PREVISION'!$A$1:$KZ$3000,$C9,10+3*MIN(AS$3,$D$2-1)))))</f>
        <v/>
      </c>
      <c r="AT9" s="93">
        <f>IF(OR($C9="",$B$2="",$D$2=0),0,IF(AT$3&lt;0,0,N(INDEX('CURVA PREVISION'!$A$1:$KZ$3000,$C9,10+3*MIN(AT$3,$D$2-1)))))</f>
        <v/>
      </c>
      <c r="AU9" s="93">
        <f>IF(OR($C9="",$B$2="",$D$2=0),0,IF(AU$3&lt;0,0,N(INDEX('CURVA PREVISION'!$A$1:$KZ$3000,$C9,10+3*MIN(AU$3,$D$2-1)))))</f>
        <v/>
      </c>
      <c r="AV9" s="93">
        <f>IF(OR($C9="",$B$2="",$D$2=0),0,IF(AV$3&lt;0,0,N(INDEX('CURVA PREVISION'!$A$1:$KZ$3000,$C9,10+3*MIN(AV$3,$D$2-1)))))</f>
        <v/>
      </c>
      <c r="AW9" s="93">
        <f>IF(OR($C9="",$B$2="",$D$2=0),0,IF(AW$3&lt;0,0,N(INDEX('CURVA PREVISION'!$A$1:$KZ$3000,$C9,10+3*MIN(AW$3,$D$2-1)))))</f>
        <v/>
      </c>
      <c r="AX9" s="93">
        <f>IF(OR($C9="",$B$2="",$D$2=0),0,IF(AX$3&lt;0,0,N(INDEX('CURVA PREVISION'!$A$1:$KZ$3000,$C9,10+3*MIN(AX$3,$D$2-1)))))</f>
        <v/>
      </c>
      <c r="AY9" s="93">
        <f>IF(OR($C9="",$B$2="",$D$2=0),0,IF(AY$3&lt;0,0,N(INDEX('CURVA PREVISION'!$A$1:$KZ$3000,$C9,10+3*MIN(AY$3,$D$2-1)))))</f>
        <v/>
      </c>
      <c r="AZ9" s="93">
        <f>IF(OR($C9="",$B$2="",$D$2=0),0,IF(AZ$3&lt;0,0,N(INDEX('CURVA PREVISION'!$A$1:$KZ$3000,$C9,10+3*MIN(AZ$3,$D$2-1)))))</f>
        <v/>
      </c>
      <c r="BA9" s="93">
        <f>IF(OR($C9="",$B$2="",$D$2=0),0,IF(BA$3&lt;0,0,N(INDEX('CURVA PREVISION'!$A$1:$KZ$3000,$C9,10+3*MIN(BA$3,$D$2-1)))))</f>
        <v/>
      </c>
      <c r="BB9" s="93">
        <f>IF(OR($C9="",$B$2="",$D$2=0),0,IF(BB$3&lt;0,0,N(INDEX('CURVA PREVISION'!$A$1:$KZ$3000,$C9,10+3*MIN(BB$3,$D$2-1)))))</f>
        <v/>
      </c>
      <c r="BC9" s="93">
        <f>IF(OR($C9="",$B$2="",$D$2=0),0,IF(BC$3&lt;0,0,N(INDEX('CURVA PREVISION'!$A$1:$KZ$3000,$C9,10+3*MIN(BC$3,$D$2-1)))))</f>
        <v/>
      </c>
      <c r="BD9" s="93">
        <f>IF(OR($C9="",$B$2="",$D$2=0),0,IF(BD$3&lt;0,0,N(INDEX('CURVA PREVISION'!$A$1:$KZ$3000,$C9,10+3*MIN(BD$3,$D$2-1)))))</f>
        <v/>
      </c>
      <c r="BE9" s="93">
        <f>IF(OR($C9="",$B$2="",$D$2=0),0,IF(BE$3&lt;0,0,N(INDEX('CURVA PREVISION'!$A$1:$KZ$3000,$C9,10+3*MIN(BE$3,$D$2-1)))))</f>
        <v/>
      </c>
      <c r="BF9" s="93">
        <f>IF(OR($C9="",$B$2="",$D$2=0),0,IF(BF$3&lt;0,0,N(INDEX('CURVA PREVISION'!$A$1:$KZ$3000,$C9,10+3*MIN(BF$3,$D$2-1)))))</f>
        <v/>
      </c>
      <c r="BG9" s="93">
        <f>IF(OR($C9="",$B$2="",$D$2=0),0,IF(BG$3&lt;0,0,N(INDEX('CURVA PREVISION'!$A$1:$KZ$3000,$C9,10+3*MIN(BG$3,$D$2-1)))))</f>
        <v/>
      </c>
      <c r="BH9" s="93">
        <f>IF(OR($C9="",$B$2="",$D$2=0),0,IF(BH$3&lt;0,0,N(INDEX('CURVA PREVISION'!$A$1:$KZ$3000,$C9,10+3*MIN(BH$3,$D$2-1)))))</f>
        <v/>
      </c>
      <c r="BI9" s="93">
        <f>IF(OR($C9="",$B$2="",$D$2=0),0,IF(BI$3&lt;0,0,N(INDEX('CURVA PREVISION'!$A$1:$KZ$3000,$C9,10+3*MIN(BI$3,$D$2-1)))))</f>
        <v/>
      </c>
      <c r="BJ9" s="93">
        <f>IF(OR($C9="",$B$2="",$D$2=0),0,IF(BJ$3&lt;0,0,N(INDEX('CURVA PREVISION'!$A$1:$KZ$3000,$C9,10+3*MIN(BJ$3,$D$2-1)))))</f>
        <v/>
      </c>
      <c r="BK9" s="93">
        <f>IF(OR($C9="",$B$2="",$D$2=0),0,IF(BK$3&lt;0,0,N(INDEX('CURVA PREVISION'!$A$1:$KZ$3000,$C9,10+3*MIN(BK$3,$D$2-1)))))</f>
        <v/>
      </c>
      <c r="BL9" s="93">
        <f>IF(OR($C9="",$B$2="",$D$2=0),0,IF(BL$3&lt;0,0,N(INDEX('CURVA PREVISION'!$A$1:$KZ$3000,$C9,10+3*MIN(BL$3,$D$2-1)))))</f>
        <v/>
      </c>
      <c r="BM9" s="93">
        <f>IF(OR($C9="",$B$2="",$D$2=0),0,IF(BM$3&lt;0,0,N(INDEX('CURVA PREVISION'!$A$1:$KZ$3000,$C9,10+3*MIN(BM$3,$D$2-1)))))</f>
        <v/>
      </c>
      <c r="BN9" s="93">
        <f>IF(OR($C9="",$B$2="",$D$2=0),0,IF(BN$3&lt;0,0,N(INDEX('CURVA PREVISION'!$A$1:$KZ$3000,$C9,10+3*MIN(BN$3,$D$2-1)))))</f>
        <v/>
      </c>
      <c r="BO9" s="93">
        <f>IF(OR($C9="",$B$2="",$D$2=0),0,IF(BO$3&lt;0,0,N(INDEX('CURVA PREVISION'!$A$1:$KZ$3000,$C9,10+3*MIN(BO$3,$D$2-1)))))</f>
        <v/>
      </c>
      <c r="BP9" s="93">
        <f>IF(OR($C9="",$B$2="",$D$2=0),0,IF(BP$3&lt;0,0,N(INDEX('CURVA PREVISION'!$A$1:$KZ$3000,$C9,10+3*MIN(BP$3,$D$2-1)))))</f>
        <v/>
      </c>
      <c r="BQ9" s="93">
        <f>IF(OR($C9="",$B$2="",$D$2=0),0,IF(BQ$3&lt;0,0,N(INDEX('CURVA PREVISION'!$A$1:$KZ$3000,$C9,10+3*MIN(BQ$3,$D$2-1)))))</f>
        <v/>
      </c>
      <c r="BR9" s="93">
        <f>IF(OR($C9="",$B$2="",$D$2=0),0,IF(BR$3&lt;0,0,N(INDEX('CURVA PREVISION'!$A$1:$KZ$3000,$C9,10+3*MIN(BR$3,$D$2-1)))))</f>
        <v/>
      </c>
      <c r="BS9" s="93">
        <f>IF(OR($C9="",$B$2="",$D$2=0),0,IF(BS$3&lt;0,0,N(INDEX('CURVA PREVISION'!$A$1:$KZ$3000,$C9,10+3*MIN(BS$3,$D$2-1)))))</f>
        <v/>
      </c>
      <c r="BT9" s="93">
        <f>IF(OR($C9="",$B$2="",$D$2=0),0,IF(BT$3&lt;0,0,N(INDEX('CURVA PREVISION'!$A$1:$KZ$3000,$C9,10+3*MIN(BT$3,$D$2-1)))))</f>
        <v/>
      </c>
      <c r="BU9" s="93">
        <f>IF(OR($C9="",$B$2="",$D$2=0),0,IF(BU$3&lt;0,0,N(INDEX('CURVA PREVISION'!$A$1:$KZ$3000,$C9,10+3*MIN(BU$3,$D$2-1)))))</f>
        <v/>
      </c>
      <c r="BV9" s="93">
        <f>IF(OR($C9="",$B$2="",$D$2=0),0,IF(BV$3&lt;0,0,N(INDEX('CURVA PREVISION'!$A$1:$KZ$3000,$C9,10+3*MIN(BV$3,$D$2-1)))))</f>
        <v/>
      </c>
      <c r="BW9" s="93">
        <f>IF(OR($C9="",$B$2="",$D$2=0),0,IF(BW$3&lt;0,0,N(INDEX('CURVA PREVISION'!$A$1:$KZ$3000,$C9,10+3*MIN(BW$3,$D$2-1)))))</f>
        <v/>
      </c>
    </row>
    <row r="10">
      <c r="A10" s="59">
        <f>'VALOR POR PL'!C16</f>
        <v/>
      </c>
      <c r="B10" s="59">
        <f>'VALOR POR PL'!D16</f>
        <v/>
      </c>
      <c r="C10" s="67">
        <f>IFERROR(MATCH(A10,'CURVA PREVISION'!$B$1:$B$3000,0),"")</f>
        <v/>
      </c>
      <c r="D10" s="93">
        <f>IF(OR($C10="",$B$2="",$D$2=0),0,IF(D$3&lt;0,0,N(INDEX('CURVA PREVISION'!$A$1:$KZ$3000,$C10,10+3*MIN(D$3,$D$2-1)))))</f>
        <v/>
      </c>
      <c r="E10" s="93">
        <f>IF(OR($C10="",$B$2="",$D$2=0),0,IF(E$3&lt;0,0,N(INDEX('CURVA PREVISION'!$A$1:$KZ$3000,$C10,10+3*MIN(E$3,$D$2-1)))))</f>
        <v/>
      </c>
      <c r="F10" s="93">
        <f>IF(OR($C10="",$B$2="",$D$2=0),0,IF(F$3&lt;0,0,N(INDEX('CURVA PREVISION'!$A$1:$KZ$3000,$C10,10+3*MIN(F$3,$D$2-1)))))</f>
        <v/>
      </c>
      <c r="G10" s="93">
        <f>IF(OR($C10="",$B$2="",$D$2=0),0,IF(G$3&lt;0,0,N(INDEX('CURVA PREVISION'!$A$1:$KZ$3000,$C10,10+3*MIN(G$3,$D$2-1)))))</f>
        <v/>
      </c>
      <c r="H10" s="93">
        <f>IF(OR($C10="",$B$2="",$D$2=0),0,IF(H$3&lt;0,0,N(INDEX('CURVA PREVISION'!$A$1:$KZ$3000,$C10,10+3*MIN(H$3,$D$2-1)))))</f>
        <v/>
      </c>
      <c r="I10" s="93">
        <f>IF(OR($C10="",$B$2="",$D$2=0),0,IF(I$3&lt;0,0,N(INDEX('CURVA PREVISION'!$A$1:$KZ$3000,$C10,10+3*MIN(I$3,$D$2-1)))))</f>
        <v/>
      </c>
      <c r="J10" s="93">
        <f>IF(OR($C10="",$B$2="",$D$2=0),0,IF(J$3&lt;0,0,N(INDEX('CURVA PREVISION'!$A$1:$KZ$3000,$C10,10+3*MIN(J$3,$D$2-1)))))</f>
        <v/>
      </c>
      <c r="K10" s="93">
        <f>IF(OR($C10="",$B$2="",$D$2=0),0,IF(K$3&lt;0,0,N(INDEX('CURVA PREVISION'!$A$1:$KZ$3000,$C10,10+3*MIN(K$3,$D$2-1)))))</f>
        <v/>
      </c>
      <c r="L10" s="93">
        <f>IF(OR($C10="",$B$2="",$D$2=0),0,IF(L$3&lt;0,0,N(INDEX('CURVA PREVISION'!$A$1:$KZ$3000,$C10,10+3*MIN(L$3,$D$2-1)))))</f>
        <v/>
      </c>
      <c r="M10" s="93">
        <f>IF(OR($C10="",$B$2="",$D$2=0),0,IF(M$3&lt;0,0,N(INDEX('CURVA PREVISION'!$A$1:$KZ$3000,$C10,10+3*MIN(M$3,$D$2-1)))))</f>
        <v/>
      </c>
      <c r="N10" s="93">
        <f>IF(OR($C10="",$B$2="",$D$2=0),0,IF(N$3&lt;0,0,N(INDEX('CURVA PREVISION'!$A$1:$KZ$3000,$C10,10+3*MIN(N$3,$D$2-1)))))</f>
        <v/>
      </c>
      <c r="O10" s="93">
        <f>IF(OR($C10="",$B$2="",$D$2=0),0,IF(O$3&lt;0,0,N(INDEX('CURVA PREVISION'!$A$1:$KZ$3000,$C10,10+3*MIN(O$3,$D$2-1)))))</f>
        <v/>
      </c>
      <c r="P10" s="93">
        <f>IF(OR($C10="",$B$2="",$D$2=0),0,IF(P$3&lt;0,0,N(INDEX('CURVA PREVISION'!$A$1:$KZ$3000,$C10,10+3*MIN(P$3,$D$2-1)))))</f>
        <v/>
      </c>
      <c r="Q10" s="93">
        <f>IF(OR($C10="",$B$2="",$D$2=0),0,IF(Q$3&lt;0,0,N(INDEX('CURVA PREVISION'!$A$1:$KZ$3000,$C10,10+3*MIN(Q$3,$D$2-1)))))</f>
        <v/>
      </c>
      <c r="R10" s="93">
        <f>IF(OR($C10="",$B$2="",$D$2=0),0,IF(R$3&lt;0,0,N(INDEX('CURVA PREVISION'!$A$1:$KZ$3000,$C10,10+3*MIN(R$3,$D$2-1)))))</f>
        <v/>
      </c>
      <c r="S10" s="93">
        <f>IF(OR($C10="",$B$2="",$D$2=0),0,IF(S$3&lt;0,0,N(INDEX('CURVA PREVISION'!$A$1:$KZ$3000,$C10,10+3*MIN(S$3,$D$2-1)))))</f>
        <v/>
      </c>
      <c r="T10" s="93">
        <f>IF(OR($C10="",$B$2="",$D$2=0),0,IF(T$3&lt;0,0,N(INDEX('CURVA PREVISION'!$A$1:$KZ$3000,$C10,10+3*MIN(T$3,$D$2-1)))))</f>
        <v/>
      </c>
      <c r="U10" s="93">
        <f>IF(OR($C10="",$B$2="",$D$2=0),0,IF(U$3&lt;0,0,N(INDEX('CURVA PREVISION'!$A$1:$KZ$3000,$C10,10+3*MIN(U$3,$D$2-1)))))</f>
        <v/>
      </c>
      <c r="V10" s="93">
        <f>IF(OR($C10="",$B$2="",$D$2=0),0,IF(V$3&lt;0,0,N(INDEX('CURVA PREVISION'!$A$1:$KZ$3000,$C10,10+3*MIN(V$3,$D$2-1)))))</f>
        <v/>
      </c>
      <c r="W10" s="93">
        <f>IF(OR($C10="",$B$2="",$D$2=0),0,IF(W$3&lt;0,0,N(INDEX('CURVA PREVISION'!$A$1:$KZ$3000,$C10,10+3*MIN(W$3,$D$2-1)))))</f>
        <v/>
      </c>
      <c r="X10" s="93">
        <f>IF(OR($C10="",$B$2="",$D$2=0),0,IF(X$3&lt;0,0,N(INDEX('CURVA PREVISION'!$A$1:$KZ$3000,$C10,10+3*MIN(X$3,$D$2-1)))))</f>
        <v/>
      </c>
      <c r="Y10" s="93">
        <f>IF(OR($C10="",$B$2="",$D$2=0),0,IF(Y$3&lt;0,0,N(INDEX('CURVA PREVISION'!$A$1:$KZ$3000,$C10,10+3*MIN(Y$3,$D$2-1)))))</f>
        <v/>
      </c>
      <c r="Z10" s="93">
        <f>IF(OR($C10="",$B$2="",$D$2=0),0,IF(Z$3&lt;0,0,N(INDEX('CURVA PREVISION'!$A$1:$KZ$3000,$C10,10+3*MIN(Z$3,$D$2-1)))))</f>
        <v/>
      </c>
      <c r="AA10" s="93">
        <f>IF(OR($C10="",$B$2="",$D$2=0),0,IF(AA$3&lt;0,0,N(INDEX('CURVA PREVISION'!$A$1:$KZ$3000,$C10,10+3*MIN(AA$3,$D$2-1)))))</f>
        <v/>
      </c>
      <c r="AB10" s="93">
        <f>IF(OR($C10="",$B$2="",$D$2=0),0,IF(AB$3&lt;0,0,N(INDEX('CURVA PREVISION'!$A$1:$KZ$3000,$C10,10+3*MIN(AB$3,$D$2-1)))))</f>
        <v/>
      </c>
      <c r="AC10" s="93">
        <f>IF(OR($C10="",$B$2="",$D$2=0),0,IF(AC$3&lt;0,0,N(INDEX('CURVA PREVISION'!$A$1:$KZ$3000,$C10,10+3*MIN(AC$3,$D$2-1)))))</f>
        <v/>
      </c>
      <c r="AD10" s="93">
        <f>IF(OR($C10="",$B$2="",$D$2=0),0,IF(AD$3&lt;0,0,N(INDEX('CURVA PREVISION'!$A$1:$KZ$3000,$C10,10+3*MIN(AD$3,$D$2-1)))))</f>
        <v/>
      </c>
      <c r="AE10" s="93">
        <f>IF(OR($C10="",$B$2="",$D$2=0),0,IF(AE$3&lt;0,0,N(INDEX('CURVA PREVISION'!$A$1:$KZ$3000,$C10,10+3*MIN(AE$3,$D$2-1)))))</f>
        <v/>
      </c>
      <c r="AF10" s="93">
        <f>IF(OR($C10="",$B$2="",$D$2=0),0,IF(AF$3&lt;0,0,N(INDEX('CURVA PREVISION'!$A$1:$KZ$3000,$C10,10+3*MIN(AF$3,$D$2-1)))))</f>
        <v/>
      </c>
      <c r="AG10" s="93">
        <f>IF(OR($C10="",$B$2="",$D$2=0),0,IF(AG$3&lt;0,0,N(INDEX('CURVA PREVISION'!$A$1:$KZ$3000,$C10,10+3*MIN(AG$3,$D$2-1)))))</f>
        <v/>
      </c>
      <c r="AH10" s="93">
        <f>IF(OR($C10="",$B$2="",$D$2=0),0,IF(AH$3&lt;0,0,N(INDEX('CURVA PREVISION'!$A$1:$KZ$3000,$C10,10+3*MIN(AH$3,$D$2-1)))))</f>
        <v/>
      </c>
      <c r="AI10" s="93">
        <f>IF(OR($C10="",$B$2="",$D$2=0),0,IF(AI$3&lt;0,0,N(INDEX('CURVA PREVISION'!$A$1:$KZ$3000,$C10,10+3*MIN(AI$3,$D$2-1)))))</f>
        <v/>
      </c>
      <c r="AJ10" s="93">
        <f>IF(OR($C10="",$B$2="",$D$2=0),0,IF(AJ$3&lt;0,0,N(INDEX('CURVA PREVISION'!$A$1:$KZ$3000,$C10,10+3*MIN(AJ$3,$D$2-1)))))</f>
        <v/>
      </c>
      <c r="AK10" s="93">
        <f>IF(OR($C10="",$B$2="",$D$2=0),0,IF(AK$3&lt;0,0,N(INDEX('CURVA PREVISION'!$A$1:$KZ$3000,$C10,10+3*MIN(AK$3,$D$2-1)))))</f>
        <v/>
      </c>
      <c r="AL10" s="93">
        <f>IF(OR($C10="",$B$2="",$D$2=0),0,IF(AL$3&lt;0,0,N(INDEX('CURVA PREVISION'!$A$1:$KZ$3000,$C10,10+3*MIN(AL$3,$D$2-1)))))</f>
        <v/>
      </c>
      <c r="AM10" s="93">
        <f>IF(OR($C10="",$B$2="",$D$2=0),0,IF(AM$3&lt;0,0,N(INDEX('CURVA PREVISION'!$A$1:$KZ$3000,$C10,10+3*MIN(AM$3,$D$2-1)))))</f>
        <v/>
      </c>
      <c r="AN10" s="93">
        <f>IF(OR($C10="",$B$2="",$D$2=0),0,IF(AN$3&lt;0,0,N(INDEX('CURVA PREVISION'!$A$1:$KZ$3000,$C10,10+3*MIN(AN$3,$D$2-1)))))</f>
        <v/>
      </c>
      <c r="AO10" s="93">
        <f>IF(OR($C10="",$B$2="",$D$2=0),0,IF(AO$3&lt;0,0,N(INDEX('CURVA PREVISION'!$A$1:$KZ$3000,$C10,10+3*MIN(AO$3,$D$2-1)))))</f>
        <v/>
      </c>
      <c r="AP10" s="93">
        <f>IF(OR($C10="",$B$2="",$D$2=0),0,IF(AP$3&lt;0,0,N(INDEX('CURVA PREVISION'!$A$1:$KZ$3000,$C10,10+3*MIN(AP$3,$D$2-1)))))</f>
        <v/>
      </c>
      <c r="AQ10" s="93">
        <f>IF(OR($C10="",$B$2="",$D$2=0),0,IF(AQ$3&lt;0,0,N(INDEX('CURVA PREVISION'!$A$1:$KZ$3000,$C10,10+3*MIN(AQ$3,$D$2-1)))))</f>
        <v/>
      </c>
      <c r="AR10" s="93">
        <f>IF(OR($C10="",$B$2="",$D$2=0),0,IF(AR$3&lt;0,0,N(INDEX('CURVA PREVISION'!$A$1:$KZ$3000,$C10,10+3*MIN(AR$3,$D$2-1)))))</f>
        <v/>
      </c>
      <c r="AS10" s="93">
        <f>IF(OR($C10="",$B$2="",$D$2=0),0,IF(AS$3&lt;0,0,N(INDEX('CURVA PREVISION'!$A$1:$KZ$3000,$C10,10+3*MIN(AS$3,$D$2-1)))))</f>
        <v/>
      </c>
      <c r="AT10" s="93">
        <f>IF(OR($C10="",$B$2="",$D$2=0),0,IF(AT$3&lt;0,0,N(INDEX('CURVA PREVISION'!$A$1:$KZ$3000,$C10,10+3*MIN(AT$3,$D$2-1)))))</f>
        <v/>
      </c>
      <c r="AU10" s="93">
        <f>IF(OR($C10="",$B$2="",$D$2=0),0,IF(AU$3&lt;0,0,N(INDEX('CURVA PREVISION'!$A$1:$KZ$3000,$C10,10+3*MIN(AU$3,$D$2-1)))))</f>
        <v/>
      </c>
      <c r="AV10" s="93">
        <f>IF(OR($C10="",$B$2="",$D$2=0),0,IF(AV$3&lt;0,0,N(INDEX('CURVA PREVISION'!$A$1:$KZ$3000,$C10,10+3*MIN(AV$3,$D$2-1)))))</f>
        <v/>
      </c>
      <c r="AW10" s="93">
        <f>IF(OR($C10="",$B$2="",$D$2=0),0,IF(AW$3&lt;0,0,N(INDEX('CURVA PREVISION'!$A$1:$KZ$3000,$C10,10+3*MIN(AW$3,$D$2-1)))))</f>
        <v/>
      </c>
      <c r="AX10" s="93">
        <f>IF(OR($C10="",$B$2="",$D$2=0),0,IF(AX$3&lt;0,0,N(INDEX('CURVA PREVISION'!$A$1:$KZ$3000,$C10,10+3*MIN(AX$3,$D$2-1)))))</f>
        <v/>
      </c>
      <c r="AY10" s="93">
        <f>IF(OR($C10="",$B$2="",$D$2=0),0,IF(AY$3&lt;0,0,N(INDEX('CURVA PREVISION'!$A$1:$KZ$3000,$C10,10+3*MIN(AY$3,$D$2-1)))))</f>
        <v/>
      </c>
      <c r="AZ10" s="93">
        <f>IF(OR($C10="",$B$2="",$D$2=0),0,IF(AZ$3&lt;0,0,N(INDEX('CURVA PREVISION'!$A$1:$KZ$3000,$C10,10+3*MIN(AZ$3,$D$2-1)))))</f>
        <v/>
      </c>
      <c r="BA10" s="93">
        <f>IF(OR($C10="",$B$2="",$D$2=0),0,IF(BA$3&lt;0,0,N(INDEX('CURVA PREVISION'!$A$1:$KZ$3000,$C10,10+3*MIN(BA$3,$D$2-1)))))</f>
        <v/>
      </c>
      <c r="BB10" s="93">
        <f>IF(OR($C10="",$B$2="",$D$2=0),0,IF(BB$3&lt;0,0,N(INDEX('CURVA PREVISION'!$A$1:$KZ$3000,$C10,10+3*MIN(BB$3,$D$2-1)))))</f>
        <v/>
      </c>
      <c r="BC10" s="93">
        <f>IF(OR($C10="",$B$2="",$D$2=0),0,IF(BC$3&lt;0,0,N(INDEX('CURVA PREVISION'!$A$1:$KZ$3000,$C10,10+3*MIN(BC$3,$D$2-1)))))</f>
        <v/>
      </c>
      <c r="BD10" s="93">
        <f>IF(OR($C10="",$B$2="",$D$2=0),0,IF(BD$3&lt;0,0,N(INDEX('CURVA PREVISION'!$A$1:$KZ$3000,$C10,10+3*MIN(BD$3,$D$2-1)))))</f>
        <v/>
      </c>
      <c r="BE10" s="93">
        <f>IF(OR($C10="",$B$2="",$D$2=0),0,IF(BE$3&lt;0,0,N(INDEX('CURVA PREVISION'!$A$1:$KZ$3000,$C10,10+3*MIN(BE$3,$D$2-1)))))</f>
        <v/>
      </c>
      <c r="BF10" s="93">
        <f>IF(OR($C10="",$B$2="",$D$2=0),0,IF(BF$3&lt;0,0,N(INDEX('CURVA PREVISION'!$A$1:$KZ$3000,$C10,10+3*MIN(BF$3,$D$2-1)))))</f>
        <v/>
      </c>
      <c r="BG10" s="93">
        <f>IF(OR($C10="",$B$2="",$D$2=0),0,IF(BG$3&lt;0,0,N(INDEX('CURVA PREVISION'!$A$1:$KZ$3000,$C10,10+3*MIN(BG$3,$D$2-1)))))</f>
        <v/>
      </c>
      <c r="BH10" s="93">
        <f>IF(OR($C10="",$B$2="",$D$2=0),0,IF(BH$3&lt;0,0,N(INDEX('CURVA PREVISION'!$A$1:$KZ$3000,$C10,10+3*MIN(BH$3,$D$2-1)))))</f>
        <v/>
      </c>
      <c r="BI10" s="93">
        <f>IF(OR($C10="",$B$2="",$D$2=0),0,IF(BI$3&lt;0,0,N(INDEX('CURVA PREVISION'!$A$1:$KZ$3000,$C10,10+3*MIN(BI$3,$D$2-1)))))</f>
        <v/>
      </c>
      <c r="BJ10" s="93">
        <f>IF(OR($C10="",$B$2="",$D$2=0),0,IF(BJ$3&lt;0,0,N(INDEX('CURVA PREVISION'!$A$1:$KZ$3000,$C10,10+3*MIN(BJ$3,$D$2-1)))))</f>
        <v/>
      </c>
      <c r="BK10" s="93">
        <f>IF(OR($C10="",$B$2="",$D$2=0),0,IF(BK$3&lt;0,0,N(INDEX('CURVA PREVISION'!$A$1:$KZ$3000,$C10,10+3*MIN(BK$3,$D$2-1)))))</f>
        <v/>
      </c>
      <c r="BL10" s="93">
        <f>IF(OR($C10="",$B$2="",$D$2=0),0,IF(BL$3&lt;0,0,N(INDEX('CURVA PREVISION'!$A$1:$KZ$3000,$C10,10+3*MIN(BL$3,$D$2-1)))))</f>
        <v/>
      </c>
      <c r="BM10" s="93">
        <f>IF(OR($C10="",$B$2="",$D$2=0),0,IF(BM$3&lt;0,0,N(INDEX('CURVA PREVISION'!$A$1:$KZ$3000,$C10,10+3*MIN(BM$3,$D$2-1)))))</f>
        <v/>
      </c>
      <c r="BN10" s="93">
        <f>IF(OR($C10="",$B$2="",$D$2=0),0,IF(BN$3&lt;0,0,N(INDEX('CURVA PREVISION'!$A$1:$KZ$3000,$C10,10+3*MIN(BN$3,$D$2-1)))))</f>
        <v/>
      </c>
      <c r="BO10" s="93">
        <f>IF(OR($C10="",$B$2="",$D$2=0),0,IF(BO$3&lt;0,0,N(INDEX('CURVA PREVISION'!$A$1:$KZ$3000,$C10,10+3*MIN(BO$3,$D$2-1)))))</f>
        <v/>
      </c>
      <c r="BP10" s="93">
        <f>IF(OR($C10="",$B$2="",$D$2=0),0,IF(BP$3&lt;0,0,N(INDEX('CURVA PREVISION'!$A$1:$KZ$3000,$C10,10+3*MIN(BP$3,$D$2-1)))))</f>
        <v/>
      </c>
      <c r="BQ10" s="93">
        <f>IF(OR($C10="",$B$2="",$D$2=0),0,IF(BQ$3&lt;0,0,N(INDEX('CURVA PREVISION'!$A$1:$KZ$3000,$C10,10+3*MIN(BQ$3,$D$2-1)))))</f>
        <v/>
      </c>
      <c r="BR10" s="93">
        <f>IF(OR($C10="",$B$2="",$D$2=0),0,IF(BR$3&lt;0,0,N(INDEX('CURVA PREVISION'!$A$1:$KZ$3000,$C10,10+3*MIN(BR$3,$D$2-1)))))</f>
        <v/>
      </c>
      <c r="BS10" s="93">
        <f>IF(OR($C10="",$B$2="",$D$2=0),0,IF(BS$3&lt;0,0,N(INDEX('CURVA PREVISION'!$A$1:$KZ$3000,$C10,10+3*MIN(BS$3,$D$2-1)))))</f>
        <v/>
      </c>
      <c r="BT10" s="93">
        <f>IF(OR($C10="",$B$2="",$D$2=0),0,IF(BT$3&lt;0,0,N(INDEX('CURVA PREVISION'!$A$1:$KZ$3000,$C10,10+3*MIN(BT$3,$D$2-1)))))</f>
        <v/>
      </c>
      <c r="BU10" s="93">
        <f>IF(OR($C10="",$B$2="",$D$2=0),0,IF(BU$3&lt;0,0,N(INDEX('CURVA PREVISION'!$A$1:$KZ$3000,$C10,10+3*MIN(BU$3,$D$2-1)))))</f>
        <v/>
      </c>
      <c r="BV10" s="93">
        <f>IF(OR($C10="",$B$2="",$D$2=0),0,IF(BV$3&lt;0,0,N(INDEX('CURVA PREVISION'!$A$1:$KZ$3000,$C10,10+3*MIN(BV$3,$D$2-1)))))</f>
        <v/>
      </c>
      <c r="BW10" s="93">
        <f>IF(OR($C10="",$B$2="",$D$2=0),0,IF(BW$3&lt;0,0,N(INDEX('CURVA PREVISION'!$A$1:$KZ$3000,$C10,10+3*MIN(BW$3,$D$2-1)))))</f>
        <v/>
      </c>
    </row>
    <row r="11">
      <c r="A11" s="59">
        <f>'VALOR POR PL'!C17</f>
        <v/>
      </c>
      <c r="B11" s="59">
        <f>'VALOR POR PL'!D17</f>
        <v/>
      </c>
      <c r="C11" s="67">
        <f>IFERROR(MATCH(A11,'CURVA PREVISION'!$B$1:$B$3000,0),"")</f>
        <v/>
      </c>
      <c r="D11" s="93">
        <f>IF(OR($C11="",$B$2="",$D$2=0),0,IF(D$3&lt;0,0,N(INDEX('CURVA PREVISION'!$A$1:$KZ$3000,$C11,10+3*MIN(D$3,$D$2-1)))))</f>
        <v/>
      </c>
      <c r="E11" s="93">
        <f>IF(OR($C11="",$B$2="",$D$2=0),0,IF(E$3&lt;0,0,N(INDEX('CURVA PREVISION'!$A$1:$KZ$3000,$C11,10+3*MIN(E$3,$D$2-1)))))</f>
        <v/>
      </c>
      <c r="F11" s="93">
        <f>IF(OR($C11="",$B$2="",$D$2=0),0,IF(F$3&lt;0,0,N(INDEX('CURVA PREVISION'!$A$1:$KZ$3000,$C11,10+3*MIN(F$3,$D$2-1)))))</f>
        <v/>
      </c>
      <c r="G11" s="93">
        <f>IF(OR($C11="",$B$2="",$D$2=0),0,IF(G$3&lt;0,0,N(INDEX('CURVA PREVISION'!$A$1:$KZ$3000,$C11,10+3*MIN(G$3,$D$2-1)))))</f>
        <v/>
      </c>
      <c r="H11" s="93">
        <f>IF(OR($C11="",$B$2="",$D$2=0),0,IF(H$3&lt;0,0,N(INDEX('CURVA PREVISION'!$A$1:$KZ$3000,$C11,10+3*MIN(H$3,$D$2-1)))))</f>
        <v/>
      </c>
      <c r="I11" s="93">
        <f>IF(OR($C11="",$B$2="",$D$2=0),0,IF(I$3&lt;0,0,N(INDEX('CURVA PREVISION'!$A$1:$KZ$3000,$C11,10+3*MIN(I$3,$D$2-1)))))</f>
        <v/>
      </c>
      <c r="J11" s="93">
        <f>IF(OR($C11="",$B$2="",$D$2=0),0,IF(J$3&lt;0,0,N(INDEX('CURVA PREVISION'!$A$1:$KZ$3000,$C11,10+3*MIN(J$3,$D$2-1)))))</f>
        <v/>
      </c>
      <c r="K11" s="93">
        <f>IF(OR($C11="",$B$2="",$D$2=0),0,IF(K$3&lt;0,0,N(INDEX('CURVA PREVISION'!$A$1:$KZ$3000,$C11,10+3*MIN(K$3,$D$2-1)))))</f>
        <v/>
      </c>
      <c r="L11" s="93">
        <f>IF(OR($C11="",$B$2="",$D$2=0),0,IF(L$3&lt;0,0,N(INDEX('CURVA PREVISION'!$A$1:$KZ$3000,$C11,10+3*MIN(L$3,$D$2-1)))))</f>
        <v/>
      </c>
      <c r="M11" s="93">
        <f>IF(OR($C11="",$B$2="",$D$2=0),0,IF(M$3&lt;0,0,N(INDEX('CURVA PREVISION'!$A$1:$KZ$3000,$C11,10+3*MIN(M$3,$D$2-1)))))</f>
        <v/>
      </c>
      <c r="N11" s="93">
        <f>IF(OR($C11="",$B$2="",$D$2=0),0,IF(N$3&lt;0,0,N(INDEX('CURVA PREVISION'!$A$1:$KZ$3000,$C11,10+3*MIN(N$3,$D$2-1)))))</f>
        <v/>
      </c>
      <c r="O11" s="93">
        <f>IF(OR($C11="",$B$2="",$D$2=0),0,IF(O$3&lt;0,0,N(INDEX('CURVA PREVISION'!$A$1:$KZ$3000,$C11,10+3*MIN(O$3,$D$2-1)))))</f>
        <v/>
      </c>
      <c r="P11" s="93">
        <f>IF(OR($C11="",$B$2="",$D$2=0),0,IF(P$3&lt;0,0,N(INDEX('CURVA PREVISION'!$A$1:$KZ$3000,$C11,10+3*MIN(P$3,$D$2-1)))))</f>
        <v/>
      </c>
      <c r="Q11" s="93">
        <f>IF(OR($C11="",$B$2="",$D$2=0),0,IF(Q$3&lt;0,0,N(INDEX('CURVA PREVISION'!$A$1:$KZ$3000,$C11,10+3*MIN(Q$3,$D$2-1)))))</f>
        <v/>
      </c>
      <c r="R11" s="93">
        <f>IF(OR($C11="",$B$2="",$D$2=0),0,IF(R$3&lt;0,0,N(INDEX('CURVA PREVISION'!$A$1:$KZ$3000,$C11,10+3*MIN(R$3,$D$2-1)))))</f>
        <v/>
      </c>
      <c r="S11" s="93">
        <f>IF(OR($C11="",$B$2="",$D$2=0),0,IF(S$3&lt;0,0,N(INDEX('CURVA PREVISION'!$A$1:$KZ$3000,$C11,10+3*MIN(S$3,$D$2-1)))))</f>
        <v/>
      </c>
      <c r="T11" s="93">
        <f>IF(OR($C11="",$B$2="",$D$2=0),0,IF(T$3&lt;0,0,N(INDEX('CURVA PREVISION'!$A$1:$KZ$3000,$C11,10+3*MIN(T$3,$D$2-1)))))</f>
        <v/>
      </c>
      <c r="U11" s="93">
        <f>IF(OR($C11="",$B$2="",$D$2=0),0,IF(U$3&lt;0,0,N(INDEX('CURVA PREVISION'!$A$1:$KZ$3000,$C11,10+3*MIN(U$3,$D$2-1)))))</f>
        <v/>
      </c>
      <c r="V11" s="93">
        <f>IF(OR($C11="",$B$2="",$D$2=0),0,IF(V$3&lt;0,0,N(INDEX('CURVA PREVISION'!$A$1:$KZ$3000,$C11,10+3*MIN(V$3,$D$2-1)))))</f>
        <v/>
      </c>
      <c r="W11" s="93">
        <f>IF(OR($C11="",$B$2="",$D$2=0),0,IF(W$3&lt;0,0,N(INDEX('CURVA PREVISION'!$A$1:$KZ$3000,$C11,10+3*MIN(W$3,$D$2-1)))))</f>
        <v/>
      </c>
      <c r="X11" s="93">
        <f>IF(OR($C11="",$B$2="",$D$2=0),0,IF(X$3&lt;0,0,N(INDEX('CURVA PREVISION'!$A$1:$KZ$3000,$C11,10+3*MIN(X$3,$D$2-1)))))</f>
        <v/>
      </c>
      <c r="Y11" s="93">
        <f>IF(OR($C11="",$B$2="",$D$2=0),0,IF(Y$3&lt;0,0,N(INDEX('CURVA PREVISION'!$A$1:$KZ$3000,$C11,10+3*MIN(Y$3,$D$2-1)))))</f>
        <v/>
      </c>
      <c r="Z11" s="93">
        <f>IF(OR($C11="",$B$2="",$D$2=0),0,IF(Z$3&lt;0,0,N(INDEX('CURVA PREVISION'!$A$1:$KZ$3000,$C11,10+3*MIN(Z$3,$D$2-1)))))</f>
        <v/>
      </c>
      <c r="AA11" s="93">
        <f>IF(OR($C11="",$B$2="",$D$2=0),0,IF(AA$3&lt;0,0,N(INDEX('CURVA PREVISION'!$A$1:$KZ$3000,$C11,10+3*MIN(AA$3,$D$2-1)))))</f>
        <v/>
      </c>
      <c r="AB11" s="93">
        <f>IF(OR($C11="",$B$2="",$D$2=0),0,IF(AB$3&lt;0,0,N(INDEX('CURVA PREVISION'!$A$1:$KZ$3000,$C11,10+3*MIN(AB$3,$D$2-1)))))</f>
        <v/>
      </c>
      <c r="AC11" s="93">
        <f>IF(OR($C11="",$B$2="",$D$2=0),0,IF(AC$3&lt;0,0,N(INDEX('CURVA PREVISION'!$A$1:$KZ$3000,$C11,10+3*MIN(AC$3,$D$2-1)))))</f>
        <v/>
      </c>
      <c r="AD11" s="93">
        <f>IF(OR($C11="",$B$2="",$D$2=0),0,IF(AD$3&lt;0,0,N(INDEX('CURVA PREVISION'!$A$1:$KZ$3000,$C11,10+3*MIN(AD$3,$D$2-1)))))</f>
        <v/>
      </c>
      <c r="AE11" s="93">
        <f>IF(OR($C11="",$B$2="",$D$2=0),0,IF(AE$3&lt;0,0,N(INDEX('CURVA PREVISION'!$A$1:$KZ$3000,$C11,10+3*MIN(AE$3,$D$2-1)))))</f>
        <v/>
      </c>
      <c r="AF11" s="93">
        <f>IF(OR($C11="",$B$2="",$D$2=0),0,IF(AF$3&lt;0,0,N(INDEX('CURVA PREVISION'!$A$1:$KZ$3000,$C11,10+3*MIN(AF$3,$D$2-1)))))</f>
        <v/>
      </c>
      <c r="AG11" s="93">
        <f>IF(OR($C11="",$B$2="",$D$2=0),0,IF(AG$3&lt;0,0,N(INDEX('CURVA PREVISION'!$A$1:$KZ$3000,$C11,10+3*MIN(AG$3,$D$2-1)))))</f>
        <v/>
      </c>
      <c r="AH11" s="93">
        <f>IF(OR($C11="",$B$2="",$D$2=0),0,IF(AH$3&lt;0,0,N(INDEX('CURVA PREVISION'!$A$1:$KZ$3000,$C11,10+3*MIN(AH$3,$D$2-1)))))</f>
        <v/>
      </c>
      <c r="AI11" s="93">
        <f>IF(OR($C11="",$B$2="",$D$2=0),0,IF(AI$3&lt;0,0,N(INDEX('CURVA PREVISION'!$A$1:$KZ$3000,$C11,10+3*MIN(AI$3,$D$2-1)))))</f>
        <v/>
      </c>
      <c r="AJ11" s="93">
        <f>IF(OR($C11="",$B$2="",$D$2=0),0,IF(AJ$3&lt;0,0,N(INDEX('CURVA PREVISION'!$A$1:$KZ$3000,$C11,10+3*MIN(AJ$3,$D$2-1)))))</f>
        <v/>
      </c>
      <c r="AK11" s="93">
        <f>IF(OR($C11="",$B$2="",$D$2=0),0,IF(AK$3&lt;0,0,N(INDEX('CURVA PREVISION'!$A$1:$KZ$3000,$C11,10+3*MIN(AK$3,$D$2-1)))))</f>
        <v/>
      </c>
      <c r="AL11" s="93">
        <f>IF(OR($C11="",$B$2="",$D$2=0),0,IF(AL$3&lt;0,0,N(INDEX('CURVA PREVISION'!$A$1:$KZ$3000,$C11,10+3*MIN(AL$3,$D$2-1)))))</f>
        <v/>
      </c>
      <c r="AM11" s="93">
        <f>IF(OR($C11="",$B$2="",$D$2=0),0,IF(AM$3&lt;0,0,N(INDEX('CURVA PREVISION'!$A$1:$KZ$3000,$C11,10+3*MIN(AM$3,$D$2-1)))))</f>
        <v/>
      </c>
      <c r="AN11" s="93">
        <f>IF(OR($C11="",$B$2="",$D$2=0),0,IF(AN$3&lt;0,0,N(INDEX('CURVA PREVISION'!$A$1:$KZ$3000,$C11,10+3*MIN(AN$3,$D$2-1)))))</f>
        <v/>
      </c>
      <c r="AO11" s="93">
        <f>IF(OR($C11="",$B$2="",$D$2=0),0,IF(AO$3&lt;0,0,N(INDEX('CURVA PREVISION'!$A$1:$KZ$3000,$C11,10+3*MIN(AO$3,$D$2-1)))))</f>
        <v/>
      </c>
      <c r="AP11" s="93">
        <f>IF(OR($C11="",$B$2="",$D$2=0),0,IF(AP$3&lt;0,0,N(INDEX('CURVA PREVISION'!$A$1:$KZ$3000,$C11,10+3*MIN(AP$3,$D$2-1)))))</f>
        <v/>
      </c>
      <c r="AQ11" s="93">
        <f>IF(OR($C11="",$B$2="",$D$2=0),0,IF(AQ$3&lt;0,0,N(INDEX('CURVA PREVISION'!$A$1:$KZ$3000,$C11,10+3*MIN(AQ$3,$D$2-1)))))</f>
        <v/>
      </c>
      <c r="AR11" s="93">
        <f>IF(OR($C11="",$B$2="",$D$2=0),0,IF(AR$3&lt;0,0,N(INDEX('CURVA PREVISION'!$A$1:$KZ$3000,$C11,10+3*MIN(AR$3,$D$2-1)))))</f>
        <v/>
      </c>
      <c r="AS11" s="93">
        <f>IF(OR($C11="",$B$2="",$D$2=0),0,IF(AS$3&lt;0,0,N(INDEX('CURVA PREVISION'!$A$1:$KZ$3000,$C11,10+3*MIN(AS$3,$D$2-1)))))</f>
        <v/>
      </c>
      <c r="AT11" s="93">
        <f>IF(OR($C11="",$B$2="",$D$2=0),0,IF(AT$3&lt;0,0,N(INDEX('CURVA PREVISION'!$A$1:$KZ$3000,$C11,10+3*MIN(AT$3,$D$2-1)))))</f>
        <v/>
      </c>
      <c r="AU11" s="93">
        <f>IF(OR($C11="",$B$2="",$D$2=0),0,IF(AU$3&lt;0,0,N(INDEX('CURVA PREVISION'!$A$1:$KZ$3000,$C11,10+3*MIN(AU$3,$D$2-1)))))</f>
        <v/>
      </c>
      <c r="AV11" s="93">
        <f>IF(OR($C11="",$B$2="",$D$2=0),0,IF(AV$3&lt;0,0,N(INDEX('CURVA PREVISION'!$A$1:$KZ$3000,$C11,10+3*MIN(AV$3,$D$2-1)))))</f>
        <v/>
      </c>
      <c r="AW11" s="93">
        <f>IF(OR($C11="",$B$2="",$D$2=0),0,IF(AW$3&lt;0,0,N(INDEX('CURVA PREVISION'!$A$1:$KZ$3000,$C11,10+3*MIN(AW$3,$D$2-1)))))</f>
        <v/>
      </c>
      <c r="AX11" s="93">
        <f>IF(OR($C11="",$B$2="",$D$2=0),0,IF(AX$3&lt;0,0,N(INDEX('CURVA PREVISION'!$A$1:$KZ$3000,$C11,10+3*MIN(AX$3,$D$2-1)))))</f>
        <v/>
      </c>
      <c r="AY11" s="93">
        <f>IF(OR($C11="",$B$2="",$D$2=0),0,IF(AY$3&lt;0,0,N(INDEX('CURVA PREVISION'!$A$1:$KZ$3000,$C11,10+3*MIN(AY$3,$D$2-1)))))</f>
        <v/>
      </c>
      <c r="AZ11" s="93">
        <f>IF(OR($C11="",$B$2="",$D$2=0),0,IF(AZ$3&lt;0,0,N(INDEX('CURVA PREVISION'!$A$1:$KZ$3000,$C11,10+3*MIN(AZ$3,$D$2-1)))))</f>
        <v/>
      </c>
      <c r="BA11" s="93">
        <f>IF(OR($C11="",$B$2="",$D$2=0),0,IF(BA$3&lt;0,0,N(INDEX('CURVA PREVISION'!$A$1:$KZ$3000,$C11,10+3*MIN(BA$3,$D$2-1)))))</f>
        <v/>
      </c>
      <c r="BB11" s="93">
        <f>IF(OR($C11="",$B$2="",$D$2=0),0,IF(BB$3&lt;0,0,N(INDEX('CURVA PREVISION'!$A$1:$KZ$3000,$C11,10+3*MIN(BB$3,$D$2-1)))))</f>
        <v/>
      </c>
      <c r="BC11" s="93">
        <f>IF(OR($C11="",$B$2="",$D$2=0),0,IF(BC$3&lt;0,0,N(INDEX('CURVA PREVISION'!$A$1:$KZ$3000,$C11,10+3*MIN(BC$3,$D$2-1)))))</f>
        <v/>
      </c>
      <c r="BD11" s="93">
        <f>IF(OR($C11="",$B$2="",$D$2=0),0,IF(BD$3&lt;0,0,N(INDEX('CURVA PREVISION'!$A$1:$KZ$3000,$C11,10+3*MIN(BD$3,$D$2-1)))))</f>
        <v/>
      </c>
      <c r="BE11" s="93">
        <f>IF(OR($C11="",$B$2="",$D$2=0),0,IF(BE$3&lt;0,0,N(INDEX('CURVA PREVISION'!$A$1:$KZ$3000,$C11,10+3*MIN(BE$3,$D$2-1)))))</f>
        <v/>
      </c>
      <c r="BF11" s="93">
        <f>IF(OR($C11="",$B$2="",$D$2=0),0,IF(BF$3&lt;0,0,N(INDEX('CURVA PREVISION'!$A$1:$KZ$3000,$C11,10+3*MIN(BF$3,$D$2-1)))))</f>
        <v/>
      </c>
      <c r="BG11" s="93">
        <f>IF(OR($C11="",$B$2="",$D$2=0),0,IF(BG$3&lt;0,0,N(INDEX('CURVA PREVISION'!$A$1:$KZ$3000,$C11,10+3*MIN(BG$3,$D$2-1)))))</f>
        <v/>
      </c>
      <c r="BH11" s="93">
        <f>IF(OR($C11="",$B$2="",$D$2=0),0,IF(BH$3&lt;0,0,N(INDEX('CURVA PREVISION'!$A$1:$KZ$3000,$C11,10+3*MIN(BH$3,$D$2-1)))))</f>
        <v/>
      </c>
      <c r="BI11" s="93">
        <f>IF(OR($C11="",$B$2="",$D$2=0),0,IF(BI$3&lt;0,0,N(INDEX('CURVA PREVISION'!$A$1:$KZ$3000,$C11,10+3*MIN(BI$3,$D$2-1)))))</f>
        <v/>
      </c>
      <c r="BJ11" s="93">
        <f>IF(OR($C11="",$B$2="",$D$2=0),0,IF(BJ$3&lt;0,0,N(INDEX('CURVA PREVISION'!$A$1:$KZ$3000,$C11,10+3*MIN(BJ$3,$D$2-1)))))</f>
        <v/>
      </c>
      <c r="BK11" s="93">
        <f>IF(OR($C11="",$B$2="",$D$2=0),0,IF(BK$3&lt;0,0,N(INDEX('CURVA PREVISION'!$A$1:$KZ$3000,$C11,10+3*MIN(BK$3,$D$2-1)))))</f>
        <v/>
      </c>
      <c r="BL11" s="93">
        <f>IF(OR($C11="",$B$2="",$D$2=0),0,IF(BL$3&lt;0,0,N(INDEX('CURVA PREVISION'!$A$1:$KZ$3000,$C11,10+3*MIN(BL$3,$D$2-1)))))</f>
        <v/>
      </c>
      <c r="BM11" s="93">
        <f>IF(OR($C11="",$B$2="",$D$2=0),0,IF(BM$3&lt;0,0,N(INDEX('CURVA PREVISION'!$A$1:$KZ$3000,$C11,10+3*MIN(BM$3,$D$2-1)))))</f>
        <v/>
      </c>
      <c r="BN11" s="93">
        <f>IF(OR($C11="",$B$2="",$D$2=0),0,IF(BN$3&lt;0,0,N(INDEX('CURVA PREVISION'!$A$1:$KZ$3000,$C11,10+3*MIN(BN$3,$D$2-1)))))</f>
        <v/>
      </c>
      <c r="BO11" s="93">
        <f>IF(OR($C11="",$B$2="",$D$2=0),0,IF(BO$3&lt;0,0,N(INDEX('CURVA PREVISION'!$A$1:$KZ$3000,$C11,10+3*MIN(BO$3,$D$2-1)))))</f>
        <v/>
      </c>
      <c r="BP11" s="93">
        <f>IF(OR($C11="",$B$2="",$D$2=0),0,IF(BP$3&lt;0,0,N(INDEX('CURVA PREVISION'!$A$1:$KZ$3000,$C11,10+3*MIN(BP$3,$D$2-1)))))</f>
        <v/>
      </c>
      <c r="BQ11" s="93">
        <f>IF(OR($C11="",$B$2="",$D$2=0),0,IF(BQ$3&lt;0,0,N(INDEX('CURVA PREVISION'!$A$1:$KZ$3000,$C11,10+3*MIN(BQ$3,$D$2-1)))))</f>
        <v/>
      </c>
      <c r="BR11" s="93">
        <f>IF(OR($C11="",$B$2="",$D$2=0),0,IF(BR$3&lt;0,0,N(INDEX('CURVA PREVISION'!$A$1:$KZ$3000,$C11,10+3*MIN(BR$3,$D$2-1)))))</f>
        <v/>
      </c>
      <c r="BS11" s="93">
        <f>IF(OR($C11="",$B$2="",$D$2=0),0,IF(BS$3&lt;0,0,N(INDEX('CURVA PREVISION'!$A$1:$KZ$3000,$C11,10+3*MIN(BS$3,$D$2-1)))))</f>
        <v/>
      </c>
      <c r="BT11" s="93">
        <f>IF(OR($C11="",$B$2="",$D$2=0),0,IF(BT$3&lt;0,0,N(INDEX('CURVA PREVISION'!$A$1:$KZ$3000,$C11,10+3*MIN(BT$3,$D$2-1)))))</f>
        <v/>
      </c>
      <c r="BU11" s="93">
        <f>IF(OR($C11="",$B$2="",$D$2=0),0,IF(BU$3&lt;0,0,N(INDEX('CURVA PREVISION'!$A$1:$KZ$3000,$C11,10+3*MIN(BU$3,$D$2-1)))))</f>
        <v/>
      </c>
      <c r="BV11" s="93">
        <f>IF(OR($C11="",$B$2="",$D$2=0),0,IF(BV$3&lt;0,0,N(INDEX('CURVA PREVISION'!$A$1:$KZ$3000,$C11,10+3*MIN(BV$3,$D$2-1)))))</f>
        <v/>
      </c>
      <c r="BW11" s="93">
        <f>IF(OR($C11="",$B$2="",$D$2=0),0,IF(BW$3&lt;0,0,N(INDEX('CURVA PREVISION'!$A$1:$KZ$3000,$C11,10+3*MIN(BW$3,$D$2-1)))))</f>
        <v/>
      </c>
    </row>
    <row r="12">
      <c r="A12" s="59">
        <f>'VALOR POR PL'!C18</f>
        <v/>
      </c>
      <c r="B12" s="59">
        <f>'VALOR POR PL'!D18</f>
        <v/>
      </c>
      <c r="C12" s="67">
        <f>IFERROR(MATCH(A12,'CURVA PREVISION'!$B$1:$B$3000,0),"")</f>
        <v/>
      </c>
      <c r="D12" s="93">
        <f>IF(OR($C12="",$B$2="",$D$2=0),0,IF(D$3&lt;0,0,N(INDEX('CURVA PREVISION'!$A$1:$KZ$3000,$C12,10+3*MIN(D$3,$D$2-1)))))</f>
        <v/>
      </c>
      <c r="E12" s="93">
        <f>IF(OR($C12="",$B$2="",$D$2=0),0,IF(E$3&lt;0,0,N(INDEX('CURVA PREVISION'!$A$1:$KZ$3000,$C12,10+3*MIN(E$3,$D$2-1)))))</f>
        <v/>
      </c>
      <c r="F12" s="93">
        <f>IF(OR($C12="",$B$2="",$D$2=0),0,IF(F$3&lt;0,0,N(INDEX('CURVA PREVISION'!$A$1:$KZ$3000,$C12,10+3*MIN(F$3,$D$2-1)))))</f>
        <v/>
      </c>
      <c r="G12" s="93">
        <f>IF(OR($C12="",$B$2="",$D$2=0),0,IF(G$3&lt;0,0,N(INDEX('CURVA PREVISION'!$A$1:$KZ$3000,$C12,10+3*MIN(G$3,$D$2-1)))))</f>
        <v/>
      </c>
      <c r="H12" s="93">
        <f>IF(OR($C12="",$B$2="",$D$2=0),0,IF(H$3&lt;0,0,N(INDEX('CURVA PREVISION'!$A$1:$KZ$3000,$C12,10+3*MIN(H$3,$D$2-1)))))</f>
        <v/>
      </c>
      <c r="I12" s="93">
        <f>IF(OR($C12="",$B$2="",$D$2=0),0,IF(I$3&lt;0,0,N(INDEX('CURVA PREVISION'!$A$1:$KZ$3000,$C12,10+3*MIN(I$3,$D$2-1)))))</f>
        <v/>
      </c>
      <c r="J12" s="93">
        <f>IF(OR($C12="",$B$2="",$D$2=0),0,IF(J$3&lt;0,0,N(INDEX('CURVA PREVISION'!$A$1:$KZ$3000,$C12,10+3*MIN(J$3,$D$2-1)))))</f>
        <v/>
      </c>
      <c r="K12" s="93">
        <f>IF(OR($C12="",$B$2="",$D$2=0),0,IF(K$3&lt;0,0,N(INDEX('CURVA PREVISION'!$A$1:$KZ$3000,$C12,10+3*MIN(K$3,$D$2-1)))))</f>
        <v/>
      </c>
      <c r="L12" s="93">
        <f>IF(OR($C12="",$B$2="",$D$2=0),0,IF(L$3&lt;0,0,N(INDEX('CURVA PREVISION'!$A$1:$KZ$3000,$C12,10+3*MIN(L$3,$D$2-1)))))</f>
        <v/>
      </c>
      <c r="M12" s="93">
        <f>IF(OR($C12="",$B$2="",$D$2=0),0,IF(M$3&lt;0,0,N(INDEX('CURVA PREVISION'!$A$1:$KZ$3000,$C12,10+3*MIN(M$3,$D$2-1)))))</f>
        <v/>
      </c>
      <c r="N12" s="93">
        <f>IF(OR($C12="",$B$2="",$D$2=0),0,IF(N$3&lt;0,0,N(INDEX('CURVA PREVISION'!$A$1:$KZ$3000,$C12,10+3*MIN(N$3,$D$2-1)))))</f>
        <v/>
      </c>
      <c r="O12" s="93">
        <f>IF(OR($C12="",$B$2="",$D$2=0),0,IF(O$3&lt;0,0,N(INDEX('CURVA PREVISION'!$A$1:$KZ$3000,$C12,10+3*MIN(O$3,$D$2-1)))))</f>
        <v/>
      </c>
      <c r="P12" s="93">
        <f>IF(OR($C12="",$B$2="",$D$2=0),0,IF(P$3&lt;0,0,N(INDEX('CURVA PREVISION'!$A$1:$KZ$3000,$C12,10+3*MIN(P$3,$D$2-1)))))</f>
        <v/>
      </c>
      <c r="Q12" s="93">
        <f>IF(OR($C12="",$B$2="",$D$2=0),0,IF(Q$3&lt;0,0,N(INDEX('CURVA PREVISION'!$A$1:$KZ$3000,$C12,10+3*MIN(Q$3,$D$2-1)))))</f>
        <v/>
      </c>
      <c r="R12" s="93">
        <f>IF(OR($C12="",$B$2="",$D$2=0),0,IF(R$3&lt;0,0,N(INDEX('CURVA PREVISION'!$A$1:$KZ$3000,$C12,10+3*MIN(R$3,$D$2-1)))))</f>
        <v/>
      </c>
      <c r="S12" s="93">
        <f>IF(OR($C12="",$B$2="",$D$2=0),0,IF(S$3&lt;0,0,N(INDEX('CURVA PREVISION'!$A$1:$KZ$3000,$C12,10+3*MIN(S$3,$D$2-1)))))</f>
        <v/>
      </c>
      <c r="T12" s="93">
        <f>IF(OR($C12="",$B$2="",$D$2=0),0,IF(T$3&lt;0,0,N(INDEX('CURVA PREVISION'!$A$1:$KZ$3000,$C12,10+3*MIN(T$3,$D$2-1)))))</f>
        <v/>
      </c>
      <c r="U12" s="93">
        <f>IF(OR($C12="",$B$2="",$D$2=0),0,IF(U$3&lt;0,0,N(INDEX('CURVA PREVISION'!$A$1:$KZ$3000,$C12,10+3*MIN(U$3,$D$2-1)))))</f>
        <v/>
      </c>
      <c r="V12" s="93">
        <f>IF(OR($C12="",$B$2="",$D$2=0),0,IF(V$3&lt;0,0,N(INDEX('CURVA PREVISION'!$A$1:$KZ$3000,$C12,10+3*MIN(V$3,$D$2-1)))))</f>
        <v/>
      </c>
      <c r="W12" s="93">
        <f>IF(OR($C12="",$B$2="",$D$2=0),0,IF(W$3&lt;0,0,N(INDEX('CURVA PREVISION'!$A$1:$KZ$3000,$C12,10+3*MIN(W$3,$D$2-1)))))</f>
        <v/>
      </c>
      <c r="X12" s="93">
        <f>IF(OR($C12="",$B$2="",$D$2=0),0,IF(X$3&lt;0,0,N(INDEX('CURVA PREVISION'!$A$1:$KZ$3000,$C12,10+3*MIN(X$3,$D$2-1)))))</f>
        <v/>
      </c>
      <c r="Y12" s="93">
        <f>IF(OR($C12="",$B$2="",$D$2=0),0,IF(Y$3&lt;0,0,N(INDEX('CURVA PREVISION'!$A$1:$KZ$3000,$C12,10+3*MIN(Y$3,$D$2-1)))))</f>
        <v/>
      </c>
      <c r="Z12" s="93">
        <f>IF(OR($C12="",$B$2="",$D$2=0),0,IF(Z$3&lt;0,0,N(INDEX('CURVA PREVISION'!$A$1:$KZ$3000,$C12,10+3*MIN(Z$3,$D$2-1)))))</f>
        <v/>
      </c>
      <c r="AA12" s="93">
        <f>IF(OR($C12="",$B$2="",$D$2=0),0,IF(AA$3&lt;0,0,N(INDEX('CURVA PREVISION'!$A$1:$KZ$3000,$C12,10+3*MIN(AA$3,$D$2-1)))))</f>
        <v/>
      </c>
      <c r="AB12" s="93">
        <f>IF(OR($C12="",$B$2="",$D$2=0),0,IF(AB$3&lt;0,0,N(INDEX('CURVA PREVISION'!$A$1:$KZ$3000,$C12,10+3*MIN(AB$3,$D$2-1)))))</f>
        <v/>
      </c>
      <c r="AC12" s="93">
        <f>IF(OR($C12="",$B$2="",$D$2=0),0,IF(AC$3&lt;0,0,N(INDEX('CURVA PREVISION'!$A$1:$KZ$3000,$C12,10+3*MIN(AC$3,$D$2-1)))))</f>
        <v/>
      </c>
      <c r="AD12" s="93">
        <f>IF(OR($C12="",$B$2="",$D$2=0),0,IF(AD$3&lt;0,0,N(INDEX('CURVA PREVISION'!$A$1:$KZ$3000,$C12,10+3*MIN(AD$3,$D$2-1)))))</f>
        <v/>
      </c>
      <c r="AE12" s="93">
        <f>IF(OR($C12="",$B$2="",$D$2=0),0,IF(AE$3&lt;0,0,N(INDEX('CURVA PREVISION'!$A$1:$KZ$3000,$C12,10+3*MIN(AE$3,$D$2-1)))))</f>
        <v/>
      </c>
      <c r="AF12" s="93">
        <f>IF(OR($C12="",$B$2="",$D$2=0),0,IF(AF$3&lt;0,0,N(INDEX('CURVA PREVISION'!$A$1:$KZ$3000,$C12,10+3*MIN(AF$3,$D$2-1)))))</f>
        <v/>
      </c>
      <c r="AG12" s="93">
        <f>IF(OR($C12="",$B$2="",$D$2=0),0,IF(AG$3&lt;0,0,N(INDEX('CURVA PREVISION'!$A$1:$KZ$3000,$C12,10+3*MIN(AG$3,$D$2-1)))))</f>
        <v/>
      </c>
      <c r="AH12" s="93">
        <f>IF(OR($C12="",$B$2="",$D$2=0),0,IF(AH$3&lt;0,0,N(INDEX('CURVA PREVISION'!$A$1:$KZ$3000,$C12,10+3*MIN(AH$3,$D$2-1)))))</f>
        <v/>
      </c>
      <c r="AI12" s="93">
        <f>IF(OR($C12="",$B$2="",$D$2=0),0,IF(AI$3&lt;0,0,N(INDEX('CURVA PREVISION'!$A$1:$KZ$3000,$C12,10+3*MIN(AI$3,$D$2-1)))))</f>
        <v/>
      </c>
      <c r="AJ12" s="93">
        <f>IF(OR($C12="",$B$2="",$D$2=0),0,IF(AJ$3&lt;0,0,N(INDEX('CURVA PREVISION'!$A$1:$KZ$3000,$C12,10+3*MIN(AJ$3,$D$2-1)))))</f>
        <v/>
      </c>
      <c r="AK12" s="93">
        <f>IF(OR($C12="",$B$2="",$D$2=0),0,IF(AK$3&lt;0,0,N(INDEX('CURVA PREVISION'!$A$1:$KZ$3000,$C12,10+3*MIN(AK$3,$D$2-1)))))</f>
        <v/>
      </c>
      <c r="AL12" s="93">
        <f>IF(OR($C12="",$B$2="",$D$2=0),0,IF(AL$3&lt;0,0,N(INDEX('CURVA PREVISION'!$A$1:$KZ$3000,$C12,10+3*MIN(AL$3,$D$2-1)))))</f>
        <v/>
      </c>
      <c r="AM12" s="93">
        <f>IF(OR($C12="",$B$2="",$D$2=0),0,IF(AM$3&lt;0,0,N(INDEX('CURVA PREVISION'!$A$1:$KZ$3000,$C12,10+3*MIN(AM$3,$D$2-1)))))</f>
        <v/>
      </c>
      <c r="AN12" s="93">
        <f>IF(OR($C12="",$B$2="",$D$2=0),0,IF(AN$3&lt;0,0,N(INDEX('CURVA PREVISION'!$A$1:$KZ$3000,$C12,10+3*MIN(AN$3,$D$2-1)))))</f>
        <v/>
      </c>
      <c r="AO12" s="93">
        <f>IF(OR($C12="",$B$2="",$D$2=0),0,IF(AO$3&lt;0,0,N(INDEX('CURVA PREVISION'!$A$1:$KZ$3000,$C12,10+3*MIN(AO$3,$D$2-1)))))</f>
        <v/>
      </c>
      <c r="AP12" s="93">
        <f>IF(OR($C12="",$B$2="",$D$2=0),0,IF(AP$3&lt;0,0,N(INDEX('CURVA PREVISION'!$A$1:$KZ$3000,$C12,10+3*MIN(AP$3,$D$2-1)))))</f>
        <v/>
      </c>
      <c r="AQ12" s="93">
        <f>IF(OR($C12="",$B$2="",$D$2=0),0,IF(AQ$3&lt;0,0,N(INDEX('CURVA PREVISION'!$A$1:$KZ$3000,$C12,10+3*MIN(AQ$3,$D$2-1)))))</f>
        <v/>
      </c>
      <c r="AR12" s="93">
        <f>IF(OR($C12="",$B$2="",$D$2=0),0,IF(AR$3&lt;0,0,N(INDEX('CURVA PREVISION'!$A$1:$KZ$3000,$C12,10+3*MIN(AR$3,$D$2-1)))))</f>
        <v/>
      </c>
      <c r="AS12" s="93">
        <f>IF(OR($C12="",$B$2="",$D$2=0),0,IF(AS$3&lt;0,0,N(INDEX('CURVA PREVISION'!$A$1:$KZ$3000,$C12,10+3*MIN(AS$3,$D$2-1)))))</f>
        <v/>
      </c>
      <c r="AT12" s="93">
        <f>IF(OR($C12="",$B$2="",$D$2=0),0,IF(AT$3&lt;0,0,N(INDEX('CURVA PREVISION'!$A$1:$KZ$3000,$C12,10+3*MIN(AT$3,$D$2-1)))))</f>
        <v/>
      </c>
      <c r="AU12" s="93">
        <f>IF(OR($C12="",$B$2="",$D$2=0),0,IF(AU$3&lt;0,0,N(INDEX('CURVA PREVISION'!$A$1:$KZ$3000,$C12,10+3*MIN(AU$3,$D$2-1)))))</f>
        <v/>
      </c>
      <c r="AV12" s="93">
        <f>IF(OR($C12="",$B$2="",$D$2=0),0,IF(AV$3&lt;0,0,N(INDEX('CURVA PREVISION'!$A$1:$KZ$3000,$C12,10+3*MIN(AV$3,$D$2-1)))))</f>
        <v/>
      </c>
      <c r="AW12" s="93">
        <f>IF(OR($C12="",$B$2="",$D$2=0),0,IF(AW$3&lt;0,0,N(INDEX('CURVA PREVISION'!$A$1:$KZ$3000,$C12,10+3*MIN(AW$3,$D$2-1)))))</f>
        <v/>
      </c>
      <c r="AX12" s="93">
        <f>IF(OR($C12="",$B$2="",$D$2=0),0,IF(AX$3&lt;0,0,N(INDEX('CURVA PREVISION'!$A$1:$KZ$3000,$C12,10+3*MIN(AX$3,$D$2-1)))))</f>
        <v/>
      </c>
      <c r="AY12" s="93">
        <f>IF(OR($C12="",$B$2="",$D$2=0),0,IF(AY$3&lt;0,0,N(INDEX('CURVA PREVISION'!$A$1:$KZ$3000,$C12,10+3*MIN(AY$3,$D$2-1)))))</f>
        <v/>
      </c>
      <c r="AZ12" s="93">
        <f>IF(OR($C12="",$B$2="",$D$2=0),0,IF(AZ$3&lt;0,0,N(INDEX('CURVA PREVISION'!$A$1:$KZ$3000,$C12,10+3*MIN(AZ$3,$D$2-1)))))</f>
        <v/>
      </c>
      <c r="BA12" s="93">
        <f>IF(OR($C12="",$B$2="",$D$2=0),0,IF(BA$3&lt;0,0,N(INDEX('CURVA PREVISION'!$A$1:$KZ$3000,$C12,10+3*MIN(BA$3,$D$2-1)))))</f>
        <v/>
      </c>
      <c r="BB12" s="93">
        <f>IF(OR($C12="",$B$2="",$D$2=0),0,IF(BB$3&lt;0,0,N(INDEX('CURVA PREVISION'!$A$1:$KZ$3000,$C12,10+3*MIN(BB$3,$D$2-1)))))</f>
        <v/>
      </c>
      <c r="BC12" s="93">
        <f>IF(OR($C12="",$B$2="",$D$2=0),0,IF(BC$3&lt;0,0,N(INDEX('CURVA PREVISION'!$A$1:$KZ$3000,$C12,10+3*MIN(BC$3,$D$2-1)))))</f>
        <v/>
      </c>
      <c r="BD12" s="93">
        <f>IF(OR($C12="",$B$2="",$D$2=0),0,IF(BD$3&lt;0,0,N(INDEX('CURVA PREVISION'!$A$1:$KZ$3000,$C12,10+3*MIN(BD$3,$D$2-1)))))</f>
        <v/>
      </c>
      <c r="BE12" s="93">
        <f>IF(OR($C12="",$B$2="",$D$2=0),0,IF(BE$3&lt;0,0,N(INDEX('CURVA PREVISION'!$A$1:$KZ$3000,$C12,10+3*MIN(BE$3,$D$2-1)))))</f>
        <v/>
      </c>
      <c r="BF12" s="93">
        <f>IF(OR($C12="",$B$2="",$D$2=0),0,IF(BF$3&lt;0,0,N(INDEX('CURVA PREVISION'!$A$1:$KZ$3000,$C12,10+3*MIN(BF$3,$D$2-1)))))</f>
        <v/>
      </c>
      <c r="BG12" s="93">
        <f>IF(OR($C12="",$B$2="",$D$2=0),0,IF(BG$3&lt;0,0,N(INDEX('CURVA PREVISION'!$A$1:$KZ$3000,$C12,10+3*MIN(BG$3,$D$2-1)))))</f>
        <v/>
      </c>
      <c r="BH12" s="93">
        <f>IF(OR($C12="",$B$2="",$D$2=0),0,IF(BH$3&lt;0,0,N(INDEX('CURVA PREVISION'!$A$1:$KZ$3000,$C12,10+3*MIN(BH$3,$D$2-1)))))</f>
        <v/>
      </c>
      <c r="BI12" s="93">
        <f>IF(OR($C12="",$B$2="",$D$2=0),0,IF(BI$3&lt;0,0,N(INDEX('CURVA PREVISION'!$A$1:$KZ$3000,$C12,10+3*MIN(BI$3,$D$2-1)))))</f>
        <v/>
      </c>
      <c r="BJ12" s="93">
        <f>IF(OR($C12="",$B$2="",$D$2=0),0,IF(BJ$3&lt;0,0,N(INDEX('CURVA PREVISION'!$A$1:$KZ$3000,$C12,10+3*MIN(BJ$3,$D$2-1)))))</f>
        <v/>
      </c>
      <c r="BK12" s="93">
        <f>IF(OR($C12="",$B$2="",$D$2=0),0,IF(BK$3&lt;0,0,N(INDEX('CURVA PREVISION'!$A$1:$KZ$3000,$C12,10+3*MIN(BK$3,$D$2-1)))))</f>
        <v/>
      </c>
      <c r="BL12" s="93">
        <f>IF(OR($C12="",$B$2="",$D$2=0),0,IF(BL$3&lt;0,0,N(INDEX('CURVA PREVISION'!$A$1:$KZ$3000,$C12,10+3*MIN(BL$3,$D$2-1)))))</f>
        <v/>
      </c>
      <c r="BM12" s="93">
        <f>IF(OR($C12="",$B$2="",$D$2=0),0,IF(BM$3&lt;0,0,N(INDEX('CURVA PREVISION'!$A$1:$KZ$3000,$C12,10+3*MIN(BM$3,$D$2-1)))))</f>
        <v/>
      </c>
      <c r="BN12" s="93">
        <f>IF(OR($C12="",$B$2="",$D$2=0),0,IF(BN$3&lt;0,0,N(INDEX('CURVA PREVISION'!$A$1:$KZ$3000,$C12,10+3*MIN(BN$3,$D$2-1)))))</f>
        <v/>
      </c>
      <c r="BO12" s="93">
        <f>IF(OR($C12="",$B$2="",$D$2=0),0,IF(BO$3&lt;0,0,N(INDEX('CURVA PREVISION'!$A$1:$KZ$3000,$C12,10+3*MIN(BO$3,$D$2-1)))))</f>
        <v/>
      </c>
      <c r="BP12" s="93">
        <f>IF(OR($C12="",$B$2="",$D$2=0),0,IF(BP$3&lt;0,0,N(INDEX('CURVA PREVISION'!$A$1:$KZ$3000,$C12,10+3*MIN(BP$3,$D$2-1)))))</f>
        <v/>
      </c>
      <c r="BQ12" s="93">
        <f>IF(OR($C12="",$B$2="",$D$2=0),0,IF(BQ$3&lt;0,0,N(INDEX('CURVA PREVISION'!$A$1:$KZ$3000,$C12,10+3*MIN(BQ$3,$D$2-1)))))</f>
        <v/>
      </c>
      <c r="BR12" s="93">
        <f>IF(OR($C12="",$B$2="",$D$2=0),0,IF(BR$3&lt;0,0,N(INDEX('CURVA PREVISION'!$A$1:$KZ$3000,$C12,10+3*MIN(BR$3,$D$2-1)))))</f>
        <v/>
      </c>
      <c r="BS12" s="93">
        <f>IF(OR($C12="",$B$2="",$D$2=0),0,IF(BS$3&lt;0,0,N(INDEX('CURVA PREVISION'!$A$1:$KZ$3000,$C12,10+3*MIN(BS$3,$D$2-1)))))</f>
        <v/>
      </c>
      <c r="BT12" s="93">
        <f>IF(OR($C12="",$B$2="",$D$2=0),0,IF(BT$3&lt;0,0,N(INDEX('CURVA PREVISION'!$A$1:$KZ$3000,$C12,10+3*MIN(BT$3,$D$2-1)))))</f>
        <v/>
      </c>
      <c r="BU12" s="93">
        <f>IF(OR($C12="",$B$2="",$D$2=0),0,IF(BU$3&lt;0,0,N(INDEX('CURVA PREVISION'!$A$1:$KZ$3000,$C12,10+3*MIN(BU$3,$D$2-1)))))</f>
        <v/>
      </c>
      <c r="BV12" s="93">
        <f>IF(OR($C12="",$B$2="",$D$2=0),0,IF(BV$3&lt;0,0,N(INDEX('CURVA PREVISION'!$A$1:$KZ$3000,$C12,10+3*MIN(BV$3,$D$2-1)))))</f>
        <v/>
      </c>
      <c r="BW12" s="93">
        <f>IF(OR($C12="",$B$2="",$D$2=0),0,IF(BW$3&lt;0,0,N(INDEX('CURVA PREVISION'!$A$1:$KZ$3000,$C12,10+3*MIN(BW$3,$D$2-1)))))</f>
        <v/>
      </c>
    </row>
    <row r="13">
      <c r="A13" s="59">
        <f>'VALOR POR PL'!C19</f>
        <v/>
      </c>
      <c r="B13" s="59">
        <f>'VALOR POR PL'!D19</f>
        <v/>
      </c>
      <c r="C13" s="67">
        <f>IFERROR(MATCH(A13,'CURVA PREVISION'!$B$1:$B$3000,0),"")</f>
        <v/>
      </c>
      <c r="D13" s="93">
        <f>IF(OR($C13="",$B$2="",$D$2=0),0,IF(D$3&lt;0,0,N(INDEX('CURVA PREVISION'!$A$1:$KZ$3000,$C13,10+3*MIN(D$3,$D$2-1)))))</f>
        <v/>
      </c>
      <c r="E13" s="93">
        <f>IF(OR($C13="",$B$2="",$D$2=0),0,IF(E$3&lt;0,0,N(INDEX('CURVA PREVISION'!$A$1:$KZ$3000,$C13,10+3*MIN(E$3,$D$2-1)))))</f>
        <v/>
      </c>
      <c r="F13" s="93">
        <f>IF(OR($C13="",$B$2="",$D$2=0),0,IF(F$3&lt;0,0,N(INDEX('CURVA PREVISION'!$A$1:$KZ$3000,$C13,10+3*MIN(F$3,$D$2-1)))))</f>
        <v/>
      </c>
      <c r="G13" s="93">
        <f>IF(OR($C13="",$B$2="",$D$2=0),0,IF(G$3&lt;0,0,N(INDEX('CURVA PREVISION'!$A$1:$KZ$3000,$C13,10+3*MIN(G$3,$D$2-1)))))</f>
        <v/>
      </c>
      <c r="H13" s="93">
        <f>IF(OR($C13="",$B$2="",$D$2=0),0,IF(H$3&lt;0,0,N(INDEX('CURVA PREVISION'!$A$1:$KZ$3000,$C13,10+3*MIN(H$3,$D$2-1)))))</f>
        <v/>
      </c>
      <c r="I13" s="93">
        <f>IF(OR($C13="",$B$2="",$D$2=0),0,IF(I$3&lt;0,0,N(INDEX('CURVA PREVISION'!$A$1:$KZ$3000,$C13,10+3*MIN(I$3,$D$2-1)))))</f>
        <v/>
      </c>
      <c r="J13" s="93">
        <f>IF(OR($C13="",$B$2="",$D$2=0),0,IF(J$3&lt;0,0,N(INDEX('CURVA PREVISION'!$A$1:$KZ$3000,$C13,10+3*MIN(J$3,$D$2-1)))))</f>
        <v/>
      </c>
      <c r="K13" s="93">
        <f>IF(OR($C13="",$B$2="",$D$2=0),0,IF(K$3&lt;0,0,N(INDEX('CURVA PREVISION'!$A$1:$KZ$3000,$C13,10+3*MIN(K$3,$D$2-1)))))</f>
        <v/>
      </c>
      <c r="L13" s="93">
        <f>IF(OR($C13="",$B$2="",$D$2=0),0,IF(L$3&lt;0,0,N(INDEX('CURVA PREVISION'!$A$1:$KZ$3000,$C13,10+3*MIN(L$3,$D$2-1)))))</f>
        <v/>
      </c>
      <c r="M13" s="93">
        <f>IF(OR($C13="",$B$2="",$D$2=0),0,IF(M$3&lt;0,0,N(INDEX('CURVA PREVISION'!$A$1:$KZ$3000,$C13,10+3*MIN(M$3,$D$2-1)))))</f>
        <v/>
      </c>
      <c r="N13" s="93">
        <f>IF(OR($C13="",$B$2="",$D$2=0),0,IF(N$3&lt;0,0,N(INDEX('CURVA PREVISION'!$A$1:$KZ$3000,$C13,10+3*MIN(N$3,$D$2-1)))))</f>
        <v/>
      </c>
      <c r="O13" s="93">
        <f>IF(OR($C13="",$B$2="",$D$2=0),0,IF(O$3&lt;0,0,N(INDEX('CURVA PREVISION'!$A$1:$KZ$3000,$C13,10+3*MIN(O$3,$D$2-1)))))</f>
        <v/>
      </c>
      <c r="P13" s="93">
        <f>IF(OR($C13="",$B$2="",$D$2=0),0,IF(P$3&lt;0,0,N(INDEX('CURVA PREVISION'!$A$1:$KZ$3000,$C13,10+3*MIN(P$3,$D$2-1)))))</f>
        <v/>
      </c>
      <c r="Q13" s="93">
        <f>IF(OR($C13="",$B$2="",$D$2=0),0,IF(Q$3&lt;0,0,N(INDEX('CURVA PREVISION'!$A$1:$KZ$3000,$C13,10+3*MIN(Q$3,$D$2-1)))))</f>
        <v/>
      </c>
      <c r="R13" s="93">
        <f>IF(OR($C13="",$B$2="",$D$2=0),0,IF(R$3&lt;0,0,N(INDEX('CURVA PREVISION'!$A$1:$KZ$3000,$C13,10+3*MIN(R$3,$D$2-1)))))</f>
        <v/>
      </c>
      <c r="S13" s="93">
        <f>IF(OR($C13="",$B$2="",$D$2=0),0,IF(S$3&lt;0,0,N(INDEX('CURVA PREVISION'!$A$1:$KZ$3000,$C13,10+3*MIN(S$3,$D$2-1)))))</f>
        <v/>
      </c>
      <c r="T13" s="93">
        <f>IF(OR($C13="",$B$2="",$D$2=0),0,IF(T$3&lt;0,0,N(INDEX('CURVA PREVISION'!$A$1:$KZ$3000,$C13,10+3*MIN(T$3,$D$2-1)))))</f>
        <v/>
      </c>
      <c r="U13" s="93">
        <f>IF(OR($C13="",$B$2="",$D$2=0),0,IF(U$3&lt;0,0,N(INDEX('CURVA PREVISION'!$A$1:$KZ$3000,$C13,10+3*MIN(U$3,$D$2-1)))))</f>
        <v/>
      </c>
      <c r="V13" s="93">
        <f>IF(OR($C13="",$B$2="",$D$2=0),0,IF(V$3&lt;0,0,N(INDEX('CURVA PREVISION'!$A$1:$KZ$3000,$C13,10+3*MIN(V$3,$D$2-1)))))</f>
        <v/>
      </c>
      <c r="W13" s="93">
        <f>IF(OR($C13="",$B$2="",$D$2=0),0,IF(W$3&lt;0,0,N(INDEX('CURVA PREVISION'!$A$1:$KZ$3000,$C13,10+3*MIN(W$3,$D$2-1)))))</f>
        <v/>
      </c>
      <c r="X13" s="93">
        <f>IF(OR($C13="",$B$2="",$D$2=0),0,IF(X$3&lt;0,0,N(INDEX('CURVA PREVISION'!$A$1:$KZ$3000,$C13,10+3*MIN(X$3,$D$2-1)))))</f>
        <v/>
      </c>
      <c r="Y13" s="93">
        <f>IF(OR($C13="",$B$2="",$D$2=0),0,IF(Y$3&lt;0,0,N(INDEX('CURVA PREVISION'!$A$1:$KZ$3000,$C13,10+3*MIN(Y$3,$D$2-1)))))</f>
        <v/>
      </c>
      <c r="Z13" s="93">
        <f>IF(OR($C13="",$B$2="",$D$2=0),0,IF(Z$3&lt;0,0,N(INDEX('CURVA PREVISION'!$A$1:$KZ$3000,$C13,10+3*MIN(Z$3,$D$2-1)))))</f>
        <v/>
      </c>
      <c r="AA13" s="93">
        <f>IF(OR($C13="",$B$2="",$D$2=0),0,IF(AA$3&lt;0,0,N(INDEX('CURVA PREVISION'!$A$1:$KZ$3000,$C13,10+3*MIN(AA$3,$D$2-1)))))</f>
        <v/>
      </c>
      <c r="AB13" s="93">
        <f>IF(OR($C13="",$B$2="",$D$2=0),0,IF(AB$3&lt;0,0,N(INDEX('CURVA PREVISION'!$A$1:$KZ$3000,$C13,10+3*MIN(AB$3,$D$2-1)))))</f>
        <v/>
      </c>
      <c r="AC13" s="93">
        <f>IF(OR($C13="",$B$2="",$D$2=0),0,IF(AC$3&lt;0,0,N(INDEX('CURVA PREVISION'!$A$1:$KZ$3000,$C13,10+3*MIN(AC$3,$D$2-1)))))</f>
        <v/>
      </c>
      <c r="AD13" s="93">
        <f>IF(OR($C13="",$B$2="",$D$2=0),0,IF(AD$3&lt;0,0,N(INDEX('CURVA PREVISION'!$A$1:$KZ$3000,$C13,10+3*MIN(AD$3,$D$2-1)))))</f>
        <v/>
      </c>
      <c r="AE13" s="93">
        <f>IF(OR($C13="",$B$2="",$D$2=0),0,IF(AE$3&lt;0,0,N(INDEX('CURVA PREVISION'!$A$1:$KZ$3000,$C13,10+3*MIN(AE$3,$D$2-1)))))</f>
        <v/>
      </c>
      <c r="AF13" s="93">
        <f>IF(OR($C13="",$B$2="",$D$2=0),0,IF(AF$3&lt;0,0,N(INDEX('CURVA PREVISION'!$A$1:$KZ$3000,$C13,10+3*MIN(AF$3,$D$2-1)))))</f>
        <v/>
      </c>
      <c r="AG13" s="93">
        <f>IF(OR($C13="",$B$2="",$D$2=0),0,IF(AG$3&lt;0,0,N(INDEX('CURVA PREVISION'!$A$1:$KZ$3000,$C13,10+3*MIN(AG$3,$D$2-1)))))</f>
        <v/>
      </c>
      <c r="AH13" s="93">
        <f>IF(OR($C13="",$B$2="",$D$2=0),0,IF(AH$3&lt;0,0,N(INDEX('CURVA PREVISION'!$A$1:$KZ$3000,$C13,10+3*MIN(AH$3,$D$2-1)))))</f>
        <v/>
      </c>
      <c r="AI13" s="93">
        <f>IF(OR($C13="",$B$2="",$D$2=0),0,IF(AI$3&lt;0,0,N(INDEX('CURVA PREVISION'!$A$1:$KZ$3000,$C13,10+3*MIN(AI$3,$D$2-1)))))</f>
        <v/>
      </c>
      <c r="AJ13" s="93">
        <f>IF(OR($C13="",$B$2="",$D$2=0),0,IF(AJ$3&lt;0,0,N(INDEX('CURVA PREVISION'!$A$1:$KZ$3000,$C13,10+3*MIN(AJ$3,$D$2-1)))))</f>
        <v/>
      </c>
      <c r="AK13" s="93">
        <f>IF(OR($C13="",$B$2="",$D$2=0),0,IF(AK$3&lt;0,0,N(INDEX('CURVA PREVISION'!$A$1:$KZ$3000,$C13,10+3*MIN(AK$3,$D$2-1)))))</f>
        <v/>
      </c>
      <c r="AL13" s="93">
        <f>IF(OR($C13="",$B$2="",$D$2=0),0,IF(AL$3&lt;0,0,N(INDEX('CURVA PREVISION'!$A$1:$KZ$3000,$C13,10+3*MIN(AL$3,$D$2-1)))))</f>
        <v/>
      </c>
      <c r="AM13" s="93">
        <f>IF(OR($C13="",$B$2="",$D$2=0),0,IF(AM$3&lt;0,0,N(INDEX('CURVA PREVISION'!$A$1:$KZ$3000,$C13,10+3*MIN(AM$3,$D$2-1)))))</f>
        <v/>
      </c>
      <c r="AN13" s="93">
        <f>IF(OR($C13="",$B$2="",$D$2=0),0,IF(AN$3&lt;0,0,N(INDEX('CURVA PREVISION'!$A$1:$KZ$3000,$C13,10+3*MIN(AN$3,$D$2-1)))))</f>
        <v/>
      </c>
      <c r="AO13" s="93">
        <f>IF(OR($C13="",$B$2="",$D$2=0),0,IF(AO$3&lt;0,0,N(INDEX('CURVA PREVISION'!$A$1:$KZ$3000,$C13,10+3*MIN(AO$3,$D$2-1)))))</f>
        <v/>
      </c>
      <c r="AP13" s="93">
        <f>IF(OR($C13="",$B$2="",$D$2=0),0,IF(AP$3&lt;0,0,N(INDEX('CURVA PREVISION'!$A$1:$KZ$3000,$C13,10+3*MIN(AP$3,$D$2-1)))))</f>
        <v/>
      </c>
      <c r="AQ13" s="93">
        <f>IF(OR($C13="",$B$2="",$D$2=0),0,IF(AQ$3&lt;0,0,N(INDEX('CURVA PREVISION'!$A$1:$KZ$3000,$C13,10+3*MIN(AQ$3,$D$2-1)))))</f>
        <v/>
      </c>
      <c r="AR13" s="93">
        <f>IF(OR($C13="",$B$2="",$D$2=0),0,IF(AR$3&lt;0,0,N(INDEX('CURVA PREVISION'!$A$1:$KZ$3000,$C13,10+3*MIN(AR$3,$D$2-1)))))</f>
        <v/>
      </c>
      <c r="AS13" s="93">
        <f>IF(OR($C13="",$B$2="",$D$2=0),0,IF(AS$3&lt;0,0,N(INDEX('CURVA PREVISION'!$A$1:$KZ$3000,$C13,10+3*MIN(AS$3,$D$2-1)))))</f>
        <v/>
      </c>
      <c r="AT13" s="93">
        <f>IF(OR($C13="",$B$2="",$D$2=0),0,IF(AT$3&lt;0,0,N(INDEX('CURVA PREVISION'!$A$1:$KZ$3000,$C13,10+3*MIN(AT$3,$D$2-1)))))</f>
        <v/>
      </c>
      <c r="AU13" s="93">
        <f>IF(OR($C13="",$B$2="",$D$2=0),0,IF(AU$3&lt;0,0,N(INDEX('CURVA PREVISION'!$A$1:$KZ$3000,$C13,10+3*MIN(AU$3,$D$2-1)))))</f>
        <v/>
      </c>
      <c r="AV13" s="93">
        <f>IF(OR($C13="",$B$2="",$D$2=0),0,IF(AV$3&lt;0,0,N(INDEX('CURVA PREVISION'!$A$1:$KZ$3000,$C13,10+3*MIN(AV$3,$D$2-1)))))</f>
        <v/>
      </c>
      <c r="AW13" s="93">
        <f>IF(OR($C13="",$B$2="",$D$2=0),0,IF(AW$3&lt;0,0,N(INDEX('CURVA PREVISION'!$A$1:$KZ$3000,$C13,10+3*MIN(AW$3,$D$2-1)))))</f>
        <v/>
      </c>
      <c r="AX13" s="93">
        <f>IF(OR($C13="",$B$2="",$D$2=0),0,IF(AX$3&lt;0,0,N(INDEX('CURVA PREVISION'!$A$1:$KZ$3000,$C13,10+3*MIN(AX$3,$D$2-1)))))</f>
        <v/>
      </c>
      <c r="AY13" s="93">
        <f>IF(OR($C13="",$B$2="",$D$2=0),0,IF(AY$3&lt;0,0,N(INDEX('CURVA PREVISION'!$A$1:$KZ$3000,$C13,10+3*MIN(AY$3,$D$2-1)))))</f>
        <v/>
      </c>
      <c r="AZ13" s="93">
        <f>IF(OR($C13="",$B$2="",$D$2=0),0,IF(AZ$3&lt;0,0,N(INDEX('CURVA PREVISION'!$A$1:$KZ$3000,$C13,10+3*MIN(AZ$3,$D$2-1)))))</f>
        <v/>
      </c>
      <c r="BA13" s="93">
        <f>IF(OR($C13="",$B$2="",$D$2=0),0,IF(BA$3&lt;0,0,N(INDEX('CURVA PREVISION'!$A$1:$KZ$3000,$C13,10+3*MIN(BA$3,$D$2-1)))))</f>
        <v/>
      </c>
      <c r="BB13" s="93">
        <f>IF(OR($C13="",$B$2="",$D$2=0),0,IF(BB$3&lt;0,0,N(INDEX('CURVA PREVISION'!$A$1:$KZ$3000,$C13,10+3*MIN(BB$3,$D$2-1)))))</f>
        <v/>
      </c>
      <c r="BC13" s="93">
        <f>IF(OR($C13="",$B$2="",$D$2=0),0,IF(BC$3&lt;0,0,N(INDEX('CURVA PREVISION'!$A$1:$KZ$3000,$C13,10+3*MIN(BC$3,$D$2-1)))))</f>
        <v/>
      </c>
      <c r="BD13" s="93">
        <f>IF(OR($C13="",$B$2="",$D$2=0),0,IF(BD$3&lt;0,0,N(INDEX('CURVA PREVISION'!$A$1:$KZ$3000,$C13,10+3*MIN(BD$3,$D$2-1)))))</f>
        <v/>
      </c>
      <c r="BE13" s="93">
        <f>IF(OR($C13="",$B$2="",$D$2=0),0,IF(BE$3&lt;0,0,N(INDEX('CURVA PREVISION'!$A$1:$KZ$3000,$C13,10+3*MIN(BE$3,$D$2-1)))))</f>
        <v/>
      </c>
      <c r="BF13" s="93">
        <f>IF(OR($C13="",$B$2="",$D$2=0),0,IF(BF$3&lt;0,0,N(INDEX('CURVA PREVISION'!$A$1:$KZ$3000,$C13,10+3*MIN(BF$3,$D$2-1)))))</f>
        <v/>
      </c>
      <c r="BG13" s="93">
        <f>IF(OR($C13="",$B$2="",$D$2=0),0,IF(BG$3&lt;0,0,N(INDEX('CURVA PREVISION'!$A$1:$KZ$3000,$C13,10+3*MIN(BG$3,$D$2-1)))))</f>
        <v/>
      </c>
      <c r="BH13" s="93">
        <f>IF(OR($C13="",$B$2="",$D$2=0),0,IF(BH$3&lt;0,0,N(INDEX('CURVA PREVISION'!$A$1:$KZ$3000,$C13,10+3*MIN(BH$3,$D$2-1)))))</f>
        <v/>
      </c>
      <c r="BI13" s="93">
        <f>IF(OR($C13="",$B$2="",$D$2=0),0,IF(BI$3&lt;0,0,N(INDEX('CURVA PREVISION'!$A$1:$KZ$3000,$C13,10+3*MIN(BI$3,$D$2-1)))))</f>
        <v/>
      </c>
      <c r="BJ13" s="93">
        <f>IF(OR($C13="",$B$2="",$D$2=0),0,IF(BJ$3&lt;0,0,N(INDEX('CURVA PREVISION'!$A$1:$KZ$3000,$C13,10+3*MIN(BJ$3,$D$2-1)))))</f>
        <v/>
      </c>
      <c r="BK13" s="93">
        <f>IF(OR($C13="",$B$2="",$D$2=0),0,IF(BK$3&lt;0,0,N(INDEX('CURVA PREVISION'!$A$1:$KZ$3000,$C13,10+3*MIN(BK$3,$D$2-1)))))</f>
        <v/>
      </c>
      <c r="BL13" s="93">
        <f>IF(OR($C13="",$B$2="",$D$2=0),0,IF(BL$3&lt;0,0,N(INDEX('CURVA PREVISION'!$A$1:$KZ$3000,$C13,10+3*MIN(BL$3,$D$2-1)))))</f>
        <v/>
      </c>
      <c r="BM13" s="93">
        <f>IF(OR($C13="",$B$2="",$D$2=0),0,IF(BM$3&lt;0,0,N(INDEX('CURVA PREVISION'!$A$1:$KZ$3000,$C13,10+3*MIN(BM$3,$D$2-1)))))</f>
        <v/>
      </c>
      <c r="BN13" s="93">
        <f>IF(OR($C13="",$B$2="",$D$2=0),0,IF(BN$3&lt;0,0,N(INDEX('CURVA PREVISION'!$A$1:$KZ$3000,$C13,10+3*MIN(BN$3,$D$2-1)))))</f>
        <v/>
      </c>
      <c r="BO13" s="93">
        <f>IF(OR($C13="",$B$2="",$D$2=0),0,IF(BO$3&lt;0,0,N(INDEX('CURVA PREVISION'!$A$1:$KZ$3000,$C13,10+3*MIN(BO$3,$D$2-1)))))</f>
        <v/>
      </c>
      <c r="BP13" s="93">
        <f>IF(OR($C13="",$B$2="",$D$2=0),0,IF(BP$3&lt;0,0,N(INDEX('CURVA PREVISION'!$A$1:$KZ$3000,$C13,10+3*MIN(BP$3,$D$2-1)))))</f>
        <v/>
      </c>
      <c r="BQ13" s="93">
        <f>IF(OR($C13="",$B$2="",$D$2=0),0,IF(BQ$3&lt;0,0,N(INDEX('CURVA PREVISION'!$A$1:$KZ$3000,$C13,10+3*MIN(BQ$3,$D$2-1)))))</f>
        <v/>
      </c>
      <c r="BR13" s="93">
        <f>IF(OR($C13="",$B$2="",$D$2=0),0,IF(BR$3&lt;0,0,N(INDEX('CURVA PREVISION'!$A$1:$KZ$3000,$C13,10+3*MIN(BR$3,$D$2-1)))))</f>
        <v/>
      </c>
      <c r="BS13" s="93">
        <f>IF(OR($C13="",$B$2="",$D$2=0),0,IF(BS$3&lt;0,0,N(INDEX('CURVA PREVISION'!$A$1:$KZ$3000,$C13,10+3*MIN(BS$3,$D$2-1)))))</f>
        <v/>
      </c>
      <c r="BT13" s="93">
        <f>IF(OR($C13="",$B$2="",$D$2=0),0,IF(BT$3&lt;0,0,N(INDEX('CURVA PREVISION'!$A$1:$KZ$3000,$C13,10+3*MIN(BT$3,$D$2-1)))))</f>
        <v/>
      </c>
      <c r="BU13" s="93">
        <f>IF(OR($C13="",$B$2="",$D$2=0),0,IF(BU$3&lt;0,0,N(INDEX('CURVA PREVISION'!$A$1:$KZ$3000,$C13,10+3*MIN(BU$3,$D$2-1)))))</f>
        <v/>
      </c>
      <c r="BV13" s="93">
        <f>IF(OR($C13="",$B$2="",$D$2=0),0,IF(BV$3&lt;0,0,N(INDEX('CURVA PREVISION'!$A$1:$KZ$3000,$C13,10+3*MIN(BV$3,$D$2-1)))))</f>
        <v/>
      </c>
      <c r="BW13" s="93">
        <f>IF(OR($C13="",$B$2="",$D$2=0),0,IF(BW$3&lt;0,0,N(INDEX('CURVA PREVISION'!$A$1:$KZ$3000,$C13,10+3*MIN(BW$3,$D$2-1)))))</f>
        <v/>
      </c>
    </row>
    <row r="14">
      <c r="A14" s="59">
        <f>'VALOR POR PL'!C20</f>
        <v/>
      </c>
      <c r="B14" s="59">
        <f>'VALOR POR PL'!D20</f>
        <v/>
      </c>
      <c r="C14" s="67">
        <f>IFERROR(MATCH(A14,'CURVA PREVISION'!$B$1:$B$3000,0),"")</f>
        <v/>
      </c>
      <c r="D14" s="93">
        <f>IF(OR($C14="",$B$2="",$D$2=0),0,IF(D$3&lt;0,0,N(INDEX('CURVA PREVISION'!$A$1:$KZ$3000,$C14,10+3*MIN(D$3,$D$2-1)))))</f>
        <v/>
      </c>
      <c r="E14" s="93">
        <f>IF(OR($C14="",$B$2="",$D$2=0),0,IF(E$3&lt;0,0,N(INDEX('CURVA PREVISION'!$A$1:$KZ$3000,$C14,10+3*MIN(E$3,$D$2-1)))))</f>
        <v/>
      </c>
      <c r="F14" s="93">
        <f>IF(OR($C14="",$B$2="",$D$2=0),0,IF(F$3&lt;0,0,N(INDEX('CURVA PREVISION'!$A$1:$KZ$3000,$C14,10+3*MIN(F$3,$D$2-1)))))</f>
        <v/>
      </c>
      <c r="G14" s="93">
        <f>IF(OR($C14="",$B$2="",$D$2=0),0,IF(G$3&lt;0,0,N(INDEX('CURVA PREVISION'!$A$1:$KZ$3000,$C14,10+3*MIN(G$3,$D$2-1)))))</f>
        <v/>
      </c>
      <c r="H14" s="93">
        <f>IF(OR($C14="",$B$2="",$D$2=0),0,IF(H$3&lt;0,0,N(INDEX('CURVA PREVISION'!$A$1:$KZ$3000,$C14,10+3*MIN(H$3,$D$2-1)))))</f>
        <v/>
      </c>
      <c r="I14" s="93">
        <f>IF(OR($C14="",$B$2="",$D$2=0),0,IF(I$3&lt;0,0,N(INDEX('CURVA PREVISION'!$A$1:$KZ$3000,$C14,10+3*MIN(I$3,$D$2-1)))))</f>
        <v/>
      </c>
      <c r="J14" s="93">
        <f>IF(OR($C14="",$B$2="",$D$2=0),0,IF(J$3&lt;0,0,N(INDEX('CURVA PREVISION'!$A$1:$KZ$3000,$C14,10+3*MIN(J$3,$D$2-1)))))</f>
        <v/>
      </c>
      <c r="K14" s="93">
        <f>IF(OR($C14="",$B$2="",$D$2=0),0,IF(K$3&lt;0,0,N(INDEX('CURVA PREVISION'!$A$1:$KZ$3000,$C14,10+3*MIN(K$3,$D$2-1)))))</f>
        <v/>
      </c>
      <c r="L14" s="93">
        <f>IF(OR($C14="",$B$2="",$D$2=0),0,IF(L$3&lt;0,0,N(INDEX('CURVA PREVISION'!$A$1:$KZ$3000,$C14,10+3*MIN(L$3,$D$2-1)))))</f>
        <v/>
      </c>
      <c r="M14" s="93">
        <f>IF(OR($C14="",$B$2="",$D$2=0),0,IF(M$3&lt;0,0,N(INDEX('CURVA PREVISION'!$A$1:$KZ$3000,$C14,10+3*MIN(M$3,$D$2-1)))))</f>
        <v/>
      </c>
      <c r="N14" s="93">
        <f>IF(OR($C14="",$B$2="",$D$2=0),0,IF(N$3&lt;0,0,N(INDEX('CURVA PREVISION'!$A$1:$KZ$3000,$C14,10+3*MIN(N$3,$D$2-1)))))</f>
        <v/>
      </c>
      <c r="O14" s="93">
        <f>IF(OR($C14="",$B$2="",$D$2=0),0,IF(O$3&lt;0,0,N(INDEX('CURVA PREVISION'!$A$1:$KZ$3000,$C14,10+3*MIN(O$3,$D$2-1)))))</f>
        <v/>
      </c>
      <c r="P14" s="93">
        <f>IF(OR($C14="",$B$2="",$D$2=0),0,IF(P$3&lt;0,0,N(INDEX('CURVA PREVISION'!$A$1:$KZ$3000,$C14,10+3*MIN(P$3,$D$2-1)))))</f>
        <v/>
      </c>
      <c r="Q14" s="93">
        <f>IF(OR($C14="",$B$2="",$D$2=0),0,IF(Q$3&lt;0,0,N(INDEX('CURVA PREVISION'!$A$1:$KZ$3000,$C14,10+3*MIN(Q$3,$D$2-1)))))</f>
        <v/>
      </c>
      <c r="R14" s="93">
        <f>IF(OR($C14="",$B$2="",$D$2=0),0,IF(R$3&lt;0,0,N(INDEX('CURVA PREVISION'!$A$1:$KZ$3000,$C14,10+3*MIN(R$3,$D$2-1)))))</f>
        <v/>
      </c>
      <c r="S14" s="93">
        <f>IF(OR($C14="",$B$2="",$D$2=0),0,IF(S$3&lt;0,0,N(INDEX('CURVA PREVISION'!$A$1:$KZ$3000,$C14,10+3*MIN(S$3,$D$2-1)))))</f>
        <v/>
      </c>
      <c r="T14" s="93">
        <f>IF(OR($C14="",$B$2="",$D$2=0),0,IF(T$3&lt;0,0,N(INDEX('CURVA PREVISION'!$A$1:$KZ$3000,$C14,10+3*MIN(T$3,$D$2-1)))))</f>
        <v/>
      </c>
      <c r="U14" s="93">
        <f>IF(OR($C14="",$B$2="",$D$2=0),0,IF(U$3&lt;0,0,N(INDEX('CURVA PREVISION'!$A$1:$KZ$3000,$C14,10+3*MIN(U$3,$D$2-1)))))</f>
        <v/>
      </c>
      <c r="V14" s="93">
        <f>IF(OR($C14="",$B$2="",$D$2=0),0,IF(V$3&lt;0,0,N(INDEX('CURVA PREVISION'!$A$1:$KZ$3000,$C14,10+3*MIN(V$3,$D$2-1)))))</f>
        <v/>
      </c>
      <c r="W14" s="93">
        <f>IF(OR($C14="",$B$2="",$D$2=0),0,IF(W$3&lt;0,0,N(INDEX('CURVA PREVISION'!$A$1:$KZ$3000,$C14,10+3*MIN(W$3,$D$2-1)))))</f>
        <v/>
      </c>
      <c r="X14" s="93">
        <f>IF(OR($C14="",$B$2="",$D$2=0),0,IF(X$3&lt;0,0,N(INDEX('CURVA PREVISION'!$A$1:$KZ$3000,$C14,10+3*MIN(X$3,$D$2-1)))))</f>
        <v/>
      </c>
      <c r="Y14" s="93">
        <f>IF(OR($C14="",$B$2="",$D$2=0),0,IF(Y$3&lt;0,0,N(INDEX('CURVA PREVISION'!$A$1:$KZ$3000,$C14,10+3*MIN(Y$3,$D$2-1)))))</f>
        <v/>
      </c>
      <c r="Z14" s="93">
        <f>IF(OR($C14="",$B$2="",$D$2=0),0,IF(Z$3&lt;0,0,N(INDEX('CURVA PREVISION'!$A$1:$KZ$3000,$C14,10+3*MIN(Z$3,$D$2-1)))))</f>
        <v/>
      </c>
      <c r="AA14" s="93">
        <f>IF(OR($C14="",$B$2="",$D$2=0),0,IF(AA$3&lt;0,0,N(INDEX('CURVA PREVISION'!$A$1:$KZ$3000,$C14,10+3*MIN(AA$3,$D$2-1)))))</f>
        <v/>
      </c>
      <c r="AB14" s="93">
        <f>IF(OR($C14="",$B$2="",$D$2=0),0,IF(AB$3&lt;0,0,N(INDEX('CURVA PREVISION'!$A$1:$KZ$3000,$C14,10+3*MIN(AB$3,$D$2-1)))))</f>
        <v/>
      </c>
      <c r="AC14" s="93">
        <f>IF(OR($C14="",$B$2="",$D$2=0),0,IF(AC$3&lt;0,0,N(INDEX('CURVA PREVISION'!$A$1:$KZ$3000,$C14,10+3*MIN(AC$3,$D$2-1)))))</f>
        <v/>
      </c>
      <c r="AD14" s="93">
        <f>IF(OR($C14="",$B$2="",$D$2=0),0,IF(AD$3&lt;0,0,N(INDEX('CURVA PREVISION'!$A$1:$KZ$3000,$C14,10+3*MIN(AD$3,$D$2-1)))))</f>
        <v/>
      </c>
      <c r="AE14" s="93">
        <f>IF(OR($C14="",$B$2="",$D$2=0),0,IF(AE$3&lt;0,0,N(INDEX('CURVA PREVISION'!$A$1:$KZ$3000,$C14,10+3*MIN(AE$3,$D$2-1)))))</f>
        <v/>
      </c>
      <c r="AF14" s="93">
        <f>IF(OR($C14="",$B$2="",$D$2=0),0,IF(AF$3&lt;0,0,N(INDEX('CURVA PREVISION'!$A$1:$KZ$3000,$C14,10+3*MIN(AF$3,$D$2-1)))))</f>
        <v/>
      </c>
      <c r="AG14" s="93">
        <f>IF(OR($C14="",$B$2="",$D$2=0),0,IF(AG$3&lt;0,0,N(INDEX('CURVA PREVISION'!$A$1:$KZ$3000,$C14,10+3*MIN(AG$3,$D$2-1)))))</f>
        <v/>
      </c>
      <c r="AH14" s="93">
        <f>IF(OR($C14="",$B$2="",$D$2=0),0,IF(AH$3&lt;0,0,N(INDEX('CURVA PREVISION'!$A$1:$KZ$3000,$C14,10+3*MIN(AH$3,$D$2-1)))))</f>
        <v/>
      </c>
      <c r="AI14" s="93">
        <f>IF(OR($C14="",$B$2="",$D$2=0),0,IF(AI$3&lt;0,0,N(INDEX('CURVA PREVISION'!$A$1:$KZ$3000,$C14,10+3*MIN(AI$3,$D$2-1)))))</f>
        <v/>
      </c>
      <c r="AJ14" s="93">
        <f>IF(OR($C14="",$B$2="",$D$2=0),0,IF(AJ$3&lt;0,0,N(INDEX('CURVA PREVISION'!$A$1:$KZ$3000,$C14,10+3*MIN(AJ$3,$D$2-1)))))</f>
        <v/>
      </c>
      <c r="AK14" s="93">
        <f>IF(OR($C14="",$B$2="",$D$2=0),0,IF(AK$3&lt;0,0,N(INDEX('CURVA PREVISION'!$A$1:$KZ$3000,$C14,10+3*MIN(AK$3,$D$2-1)))))</f>
        <v/>
      </c>
      <c r="AL14" s="93">
        <f>IF(OR($C14="",$B$2="",$D$2=0),0,IF(AL$3&lt;0,0,N(INDEX('CURVA PREVISION'!$A$1:$KZ$3000,$C14,10+3*MIN(AL$3,$D$2-1)))))</f>
        <v/>
      </c>
      <c r="AM14" s="93">
        <f>IF(OR($C14="",$B$2="",$D$2=0),0,IF(AM$3&lt;0,0,N(INDEX('CURVA PREVISION'!$A$1:$KZ$3000,$C14,10+3*MIN(AM$3,$D$2-1)))))</f>
        <v/>
      </c>
      <c r="AN14" s="93">
        <f>IF(OR($C14="",$B$2="",$D$2=0),0,IF(AN$3&lt;0,0,N(INDEX('CURVA PREVISION'!$A$1:$KZ$3000,$C14,10+3*MIN(AN$3,$D$2-1)))))</f>
        <v/>
      </c>
      <c r="AO14" s="93">
        <f>IF(OR($C14="",$B$2="",$D$2=0),0,IF(AO$3&lt;0,0,N(INDEX('CURVA PREVISION'!$A$1:$KZ$3000,$C14,10+3*MIN(AO$3,$D$2-1)))))</f>
        <v/>
      </c>
      <c r="AP14" s="93">
        <f>IF(OR($C14="",$B$2="",$D$2=0),0,IF(AP$3&lt;0,0,N(INDEX('CURVA PREVISION'!$A$1:$KZ$3000,$C14,10+3*MIN(AP$3,$D$2-1)))))</f>
        <v/>
      </c>
      <c r="AQ14" s="93">
        <f>IF(OR($C14="",$B$2="",$D$2=0),0,IF(AQ$3&lt;0,0,N(INDEX('CURVA PREVISION'!$A$1:$KZ$3000,$C14,10+3*MIN(AQ$3,$D$2-1)))))</f>
        <v/>
      </c>
      <c r="AR14" s="93">
        <f>IF(OR($C14="",$B$2="",$D$2=0),0,IF(AR$3&lt;0,0,N(INDEX('CURVA PREVISION'!$A$1:$KZ$3000,$C14,10+3*MIN(AR$3,$D$2-1)))))</f>
        <v/>
      </c>
      <c r="AS14" s="93">
        <f>IF(OR($C14="",$B$2="",$D$2=0),0,IF(AS$3&lt;0,0,N(INDEX('CURVA PREVISION'!$A$1:$KZ$3000,$C14,10+3*MIN(AS$3,$D$2-1)))))</f>
        <v/>
      </c>
      <c r="AT14" s="93">
        <f>IF(OR($C14="",$B$2="",$D$2=0),0,IF(AT$3&lt;0,0,N(INDEX('CURVA PREVISION'!$A$1:$KZ$3000,$C14,10+3*MIN(AT$3,$D$2-1)))))</f>
        <v/>
      </c>
      <c r="AU14" s="93">
        <f>IF(OR($C14="",$B$2="",$D$2=0),0,IF(AU$3&lt;0,0,N(INDEX('CURVA PREVISION'!$A$1:$KZ$3000,$C14,10+3*MIN(AU$3,$D$2-1)))))</f>
        <v/>
      </c>
      <c r="AV14" s="93">
        <f>IF(OR($C14="",$B$2="",$D$2=0),0,IF(AV$3&lt;0,0,N(INDEX('CURVA PREVISION'!$A$1:$KZ$3000,$C14,10+3*MIN(AV$3,$D$2-1)))))</f>
        <v/>
      </c>
      <c r="AW14" s="93">
        <f>IF(OR($C14="",$B$2="",$D$2=0),0,IF(AW$3&lt;0,0,N(INDEX('CURVA PREVISION'!$A$1:$KZ$3000,$C14,10+3*MIN(AW$3,$D$2-1)))))</f>
        <v/>
      </c>
      <c r="AX14" s="93">
        <f>IF(OR($C14="",$B$2="",$D$2=0),0,IF(AX$3&lt;0,0,N(INDEX('CURVA PREVISION'!$A$1:$KZ$3000,$C14,10+3*MIN(AX$3,$D$2-1)))))</f>
        <v/>
      </c>
      <c r="AY14" s="93">
        <f>IF(OR($C14="",$B$2="",$D$2=0),0,IF(AY$3&lt;0,0,N(INDEX('CURVA PREVISION'!$A$1:$KZ$3000,$C14,10+3*MIN(AY$3,$D$2-1)))))</f>
        <v/>
      </c>
      <c r="AZ14" s="93">
        <f>IF(OR($C14="",$B$2="",$D$2=0),0,IF(AZ$3&lt;0,0,N(INDEX('CURVA PREVISION'!$A$1:$KZ$3000,$C14,10+3*MIN(AZ$3,$D$2-1)))))</f>
        <v/>
      </c>
      <c r="BA14" s="93">
        <f>IF(OR($C14="",$B$2="",$D$2=0),0,IF(BA$3&lt;0,0,N(INDEX('CURVA PREVISION'!$A$1:$KZ$3000,$C14,10+3*MIN(BA$3,$D$2-1)))))</f>
        <v/>
      </c>
      <c r="BB14" s="93">
        <f>IF(OR($C14="",$B$2="",$D$2=0),0,IF(BB$3&lt;0,0,N(INDEX('CURVA PREVISION'!$A$1:$KZ$3000,$C14,10+3*MIN(BB$3,$D$2-1)))))</f>
        <v/>
      </c>
      <c r="BC14" s="93">
        <f>IF(OR($C14="",$B$2="",$D$2=0),0,IF(BC$3&lt;0,0,N(INDEX('CURVA PREVISION'!$A$1:$KZ$3000,$C14,10+3*MIN(BC$3,$D$2-1)))))</f>
        <v/>
      </c>
      <c r="BD14" s="93">
        <f>IF(OR($C14="",$B$2="",$D$2=0),0,IF(BD$3&lt;0,0,N(INDEX('CURVA PREVISION'!$A$1:$KZ$3000,$C14,10+3*MIN(BD$3,$D$2-1)))))</f>
        <v/>
      </c>
      <c r="BE14" s="93">
        <f>IF(OR($C14="",$B$2="",$D$2=0),0,IF(BE$3&lt;0,0,N(INDEX('CURVA PREVISION'!$A$1:$KZ$3000,$C14,10+3*MIN(BE$3,$D$2-1)))))</f>
        <v/>
      </c>
      <c r="BF14" s="93">
        <f>IF(OR($C14="",$B$2="",$D$2=0),0,IF(BF$3&lt;0,0,N(INDEX('CURVA PREVISION'!$A$1:$KZ$3000,$C14,10+3*MIN(BF$3,$D$2-1)))))</f>
        <v/>
      </c>
      <c r="BG14" s="93">
        <f>IF(OR($C14="",$B$2="",$D$2=0),0,IF(BG$3&lt;0,0,N(INDEX('CURVA PREVISION'!$A$1:$KZ$3000,$C14,10+3*MIN(BG$3,$D$2-1)))))</f>
        <v/>
      </c>
      <c r="BH14" s="93">
        <f>IF(OR($C14="",$B$2="",$D$2=0),0,IF(BH$3&lt;0,0,N(INDEX('CURVA PREVISION'!$A$1:$KZ$3000,$C14,10+3*MIN(BH$3,$D$2-1)))))</f>
        <v/>
      </c>
      <c r="BI14" s="93">
        <f>IF(OR($C14="",$B$2="",$D$2=0),0,IF(BI$3&lt;0,0,N(INDEX('CURVA PREVISION'!$A$1:$KZ$3000,$C14,10+3*MIN(BI$3,$D$2-1)))))</f>
        <v/>
      </c>
      <c r="BJ14" s="93">
        <f>IF(OR($C14="",$B$2="",$D$2=0),0,IF(BJ$3&lt;0,0,N(INDEX('CURVA PREVISION'!$A$1:$KZ$3000,$C14,10+3*MIN(BJ$3,$D$2-1)))))</f>
        <v/>
      </c>
      <c r="BK14" s="93">
        <f>IF(OR($C14="",$B$2="",$D$2=0),0,IF(BK$3&lt;0,0,N(INDEX('CURVA PREVISION'!$A$1:$KZ$3000,$C14,10+3*MIN(BK$3,$D$2-1)))))</f>
        <v/>
      </c>
      <c r="BL14" s="93">
        <f>IF(OR($C14="",$B$2="",$D$2=0),0,IF(BL$3&lt;0,0,N(INDEX('CURVA PREVISION'!$A$1:$KZ$3000,$C14,10+3*MIN(BL$3,$D$2-1)))))</f>
        <v/>
      </c>
      <c r="BM14" s="93">
        <f>IF(OR($C14="",$B$2="",$D$2=0),0,IF(BM$3&lt;0,0,N(INDEX('CURVA PREVISION'!$A$1:$KZ$3000,$C14,10+3*MIN(BM$3,$D$2-1)))))</f>
        <v/>
      </c>
      <c r="BN14" s="93">
        <f>IF(OR($C14="",$B$2="",$D$2=0),0,IF(BN$3&lt;0,0,N(INDEX('CURVA PREVISION'!$A$1:$KZ$3000,$C14,10+3*MIN(BN$3,$D$2-1)))))</f>
        <v/>
      </c>
      <c r="BO14" s="93">
        <f>IF(OR($C14="",$B$2="",$D$2=0),0,IF(BO$3&lt;0,0,N(INDEX('CURVA PREVISION'!$A$1:$KZ$3000,$C14,10+3*MIN(BO$3,$D$2-1)))))</f>
        <v/>
      </c>
      <c r="BP14" s="93">
        <f>IF(OR($C14="",$B$2="",$D$2=0),0,IF(BP$3&lt;0,0,N(INDEX('CURVA PREVISION'!$A$1:$KZ$3000,$C14,10+3*MIN(BP$3,$D$2-1)))))</f>
        <v/>
      </c>
      <c r="BQ14" s="93">
        <f>IF(OR($C14="",$B$2="",$D$2=0),0,IF(BQ$3&lt;0,0,N(INDEX('CURVA PREVISION'!$A$1:$KZ$3000,$C14,10+3*MIN(BQ$3,$D$2-1)))))</f>
        <v/>
      </c>
      <c r="BR14" s="93">
        <f>IF(OR($C14="",$B$2="",$D$2=0),0,IF(BR$3&lt;0,0,N(INDEX('CURVA PREVISION'!$A$1:$KZ$3000,$C14,10+3*MIN(BR$3,$D$2-1)))))</f>
        <v/>
      </c>
      <c r="BS14" s="93">
        <f>IF(OR($C14="",$B$2="",$D$2=0),0,IF(BS$3&lt;0,0,N(INDEX('CURVA PREVISION'!$A$1:$KZ$3000,$C14,10+3*MIN(BS$3,$D$2-1)))))</f>
        <v/>
      </c>
      <c r="BT14" s="93">
        <f>IF(OR($C14="",$B$2="",$D$2=0),0,IF(BT$3&lt;0,0,N(INDEX('CURVA PREVISION'!$A$1:$KZ$3000,$C14,10+3*MIN(BT$3,$D$2-1)))))</f>
        <v/>
      </c>
      <c r="BU14" s="93">
        <f>IF(OR($C14="",$B$2="",$D$2=0),0,IF(BU$3&lt;0,0,N(INDEX('CURVA PREVISION'!$A$1:$KZ$3000,$C14,10+3*MIN(BU$3,$D$2-1)))))</f>
        <v/>
      </c>
      <c r="BV14" s="93">
        <f>IF(OR($C14="",$B$2="",$D$2=0),0,IF(BV$3&lt;0,0,N(INDEX('CURVA PREVISION'!$A$1:$KZ$3000,$C14,10+3*MIN(BV$3,$D$2-1)))))</f>
        <v/>
      </c>
      <c r="BW14" s="93">
        <f>IF(OR($C14="",$B$2="",$D$2=0),0,IF(BW$3&lt;0,0,N(INDEX('CURVA PREVISION'!$A$1:$KZ$3000,$C14,10+3*MIN(BW$3,$D$2-1)))))</f>
        <v/>
      </c>
    </row>
    <row r="15">
      <c r="A15" s="59">
        <f>'VALOR POR PL'!C21</f>
        <v/>
      </c>
      <c r="B15" s="59">
        <f>'VALOR POR PL'!D21</f>
        <v/>
      </c>
      <c r="C15" s="67">
        <f>IFERROR(MATCH(A15,'CURVA PREVISION'!$B$1:$B$3000,0),"")</f>
        <v/>
      </c>
      <c r="D15" s="93">
        <f>IF(OR($C15="",$B$2="",$D$2=0),0,IF(D$3&lt;0,0,N(INDEX('CURVA PREVISION'!$A$1:$KZ$3000,$C15,10+3*MIN(D$3,$D$2-1)))))</f>
        <v/>
      </c>
      <c r="E15" s="93">
        <f>IF(OR($C15="",$B$2="",$D$2=0),0,IF(E$3&lt;0,0,N(INDEX('CURVA PREVISION'!$A$1:$KZ$3000,$C15,10+3*MIN(E$3,$D$2-1)))))</f>
        <v/>
      </c>
      <c r="F15" s="93">
        <f>IF(OR($C15="",$B$2="",$D$2=0),0,IF(F$3&lt;0,0,N(INDEX('CURVA PREVISION'!$A$1:$KZ$3000,$C15,10+3*MIN(F$3,$D$2-1)))))</f>
        <v/>
      </c>
      <c r="G15" s="93">
        <f>IF(OR($C15="",$B$2="",$D$2=0),0,IF(G$3&lt;0,0,N(INDEX('CURVA PREVISION'!$A$1:$KZ$3000,$C15,10+3*MIN(G$3,$D$2-1)))))</f>
        <v/>
      </c>
      <c r="H15" s="93">
        <f>IF(OR($C15="",$B$2="",$D$2=0),0,IF(H$3&lt;0,0,N(INDEX('CURVA PREVISION'!$A$1:$KZ$3000,$C15,10+3*MIN(H$3,$D$2-1)))))</f>
        <v/>
      </c>
      <c r="I15" s="93">
        <f>IF(OR($C15="",$B$2="",$D$2=0),0,IF(I$3&lt;0,0,N(INDEX('CURVA PREVISION'!$A$1:$KZ$3000,$C15,10+3*MIN(I$3,$D$2-1)))))</f>
        <v/>
      </c>
      <c r="J15" s="93">
        <f>IF(OR($C15="",$B$2="",$D$2=0),0,IF(J$3&lt;0,0,N(INDEX('CURVA PREVISION'!$A$1:$KZ$3000,$C15,10+3*MIN(J$3,$D$2-1)))))</f>
        <v/>
      </c>
      <c r="K15" s="93">
        <f>IF(OR($C15="",$B$2="",$D$2=0),0,IF(K$3&lt;0,0,N(INDEX('CURVA PREVISION'!$A$1:$KZ$3000,$C15,10+3*MIN(K$3,$D$2-1)))))</f>
        <v/>
      </c>
      <c r="L15" s="93">
        <f>IF(OR($C15="",$B$2="",$D$2=0),0,IF(L$3&lt;0,0,N(INDEX('CURVA PREVISION'!$A$1:$KZ$3000,$C15,10+3*MIN(L$3,$D$2-1)))))</f>
        <v/>
      </c>
      <c r="M15" s="93">
        <f>IF(OR($C15="",$B$2="",$D$2=0),0,IF(M$3&lt;0,0,N(INDEX('CURVA PREVISION'!$A$1:$KZ$3000,$C15,10+3*MIN(M$3,$D$2-1)))))</f>
        <v/>
      </c>
      <c r="N15" s="93">
        <f>IF(OR($C15="",$B$2="",$D$2=0),0,IF(N$3&lt;0,0,N(INDEX('CURVA PREVISION'!$A$1:$KZ$3000,$C15,10+3*MIN(N$3,$D$2-1)))))</f>
        <v/>
      </c>
      <c r="O15" s="93">
        <f>IF(OR($C15="",$B$2="",$D$2=0),0,IF(O$3&lt;0,0,N(INDEX('CURVA PREVISION'!$A$1:$KZ$3000,$C15,10+3*MIN(O$3,$D$2-1)))))</f>
        <v/>
      </c>
      <c r="P15" s="93">
        <f>IF(OR($C15="",$B$2="",$D$2=0),0,IF(P$3&lt;0,0,N(INDEX('CURVA PREVISION'!$A$1:$KZ$3000,$C15,10+3*MIN(P$3,$D$2-1)))))</f>
        <v/>
      </c>
      <c r="Q15" s="93">
        <f>IF(OR($C15="",$B$2="",$D$2=0),0,IF(Q$3&lt;0,0,N(INDEX('CURVA PREVISION'!$A$1:$KZ$3000,$C15,10+3*MIN(Q$3,$D$2-1)))))</f>
        <v/>
      </c>
      <c r="R15" s="93">
        <f>IF(OR($C15="",$B$2="",$D$2=0),0,IF(R$3&lt;0,0,N(INDEX('CURVA PREVISION'!$A$1:$KZ$3000,$C15,10+3*MIN(R$3,$D$2-1)))))</f>
        <v/>
      </c>
      <c r="S15" s="93">
        <f>IF(OR($C15="",$B$2="",$D$2=0),0,IF(S$3&lt;0,0,N(INDEX('CURVA PREVISION'!$A$1:$KZ$3000,$C15,10+3*MIN(S$3,$D$2-1)))))</f>
        <v/>
      </c>
      <c r="T15" s="93">
        <f>IF(OR($C15="",$B$2="",$D$2=0),0,IF(T$3&lt;0,0,N(INDEX('CURVA PREVISION'!$A$1:$KZ$3000,$C15,10+3*MIN(T$3,$D$2-1)))))</f>
        <v/>
      </c>
      <c r="U15" s="93">
        <f>IF(OR($C15="",$B$2="",$D$2=0),0,IF(U$3&lt;0,0,N(INDEX('CURVA PREVISION'!$A$1:$KZ$3000,$C15,10+3*MIN(U$3,$D$2-1)))))</f>
        <v/>
      </c>
      <c r="V15" s="93">
        <f>IF(OR($C15="",$B$2="",$D$2=0),0,IF(V$3&lt;0,0,N(INDEX('CURVA PREVISION'!$A$1:$KZ$3000,$C15,10+3*MIN(V$3,$D$2-1)))))</f>
        <v/>
      </c>
      <c r="W15" s="93">
        <f>IF(OR($C15="",$B$2="",$D$2=0),0,IF(W$3&lt;0,0,N(INDEX('CURVA PREVISION'!$A$1:$KZ$3000,$C15,10+3*MIN(W$3,$D$2-1)))))</f>
        <v/>
      </c>
      <c r="X15" s="93">
        <f>IF(OR($C15="",$B$2="",$D$2=0),0,IF(X$3&lt;0,0,N(INDEX('CURVA PREVISION'!$A$1:$KZ$3000,$C15,10+3*MIN(X$3,$D$2-1)))))</f>
        <v/>
      </c>
      <c r="Y15" s="93">
        <f>IF(OR($C15="",$B$2="",$D$2=0),0,IF(Y$3&lt;0,0,N(INDEX('CURVA PREVISION'!$A$1:$KZ$3000,$C15,10+3*MIN(Y$3,$D$2-1)))))</f>
        <v/>
      </c>
      <c r="Z15" s="93">
        <f>IF(OR($C15="",$B$2="",$D$2=0),0,IF(Z$3&lt;0,0,N(INDEX('CURVA PREVISION'!$A$1:$KZ$3000,$C15,10+3*MIN(Z$3,$D$2-1)))))</f>
        <v/>
      </c>
      <c r="AA15" s="93">
        <f>IF(OR($C15="",$B$2="",$D$2=0),0,IF(AA$3&lt;0,0,N(INDEX('CURVA PREVISION'!$A$1:$KZ$3000,$C15,10+3*MIN(AA$3,$D$2-1)))))</f>
        <v/>
      </c>
      <c r="AB15" s="93">
        <f>IF(OR($C15="",$B$2="",$D$2=0),0,IF(AB$3&lt;0,0,N(INDEX('CURVA PREVISION'!$A$1:$KZ$3000,$C15,10+3*MIN(AB$3,$D$2-1)))))</f>
        <v/>
      </c>
      <c r="AC15" s="93">
        <f>IF(OR($C15="",$B$2="",$D$2=0),0,IF(AC$3&lt;0,0,N(INDEX('CURVA PREVISION'!$A$1:$KZ$3000,$C15,10+3*MIN(AC$3,$D$2-1)))))</f>
        <v/>
      </c>
      <c r="AD15" s="93">
        <f>IF(OR($C15="",$B$2="",$D$2=0),0,IF(AD$3&lt;0,0,N(INDEX('CURVA PREVISION'!$A$1:$KZ$3000,$C15,10+3*MIN(AD$3,$D$2-1)))))</f>
        <v/>
      </c>
      <c r="AE15" s="93">
        <f>IF(OR($C15="",$B$2="",$D$2=0),0,IF(AE$3&lt;0,0,N(INDEX('CURVA PREVISION'!$A$1:$KZ$3000,$C15,10+3*MIN(AE$3,$D$2-1)))))</f>
        <v/>
      </c>
      <c r="AF15" s="93">
        <f>IF(OR($C15="",$B$2="",$D$2=0),0,IF(AF$3&lt;0,0,N(INDEX('CURVA PREVISION'!$A$1:$KZ$3000,$C15,10+3*MIN(AF$3,$D$2-1)))))</f>
        <v/>
      </c>
      <c r="AG15" s="93">
        <f>IF(OR($C15="",$B$2="",$D$2=0),0,IF(AG$3&lt;0,0,N(INDEX('CURVA PREVISION'!$A$1:$KZ$3000,$C15,10+3*MIN(AG$3,$D$2-1)))))</f>
        <v/>
      </c>
      <c r="AH15" s="93">
        <f>IF(OR($C15="",$B$2="",$D$2=0),0,IF(AH$3&lt;0,0,N(INDEX('CURVA PREVISION'!$A$1:$KZ$3000,$C15,10+3*MIN(AH$3,$D$2-1)))))</f>
        <v/>
      </c>
      <c r="AI15" s="93">
        <f>IF(OR($C15="",$B$2="",$D$2=0),0,IF(AI$3&lt;0,0,N(INDEX('CURVA PREVISION'!$A$1:$KZ$3000,$C15,10+3*MIN(AI$3,$D$2-1)))))</f>
        <v/>
      </c>
      <c r="AJ15" s="93">
        <f>IF(OR($C15="",$B$2="",$D$2=0),0,IF(AJ$3&lt;0,0,N(INDEX('CURVA PREVISION'!$A$1:$KZ$3000,$C15,10+3*MIN(AJ$3,$D$2-1)))))</f>
        <v/>
      </c>
      <c r="AK15" s="93">
        <f>IF(OR($C15="",$B$2="",$D$2=0),0,IF(AK$3&lt;0,0,N(INDEX('CURVA PREVISION'!$A$1:$KZ$3000,$C15,10+3*MIN(AK$3,$D$2-1)))))</f>
        <v/>
      </c>
      <c r="AL15" s="93">
        <f>IF(OR($C15="",$B$2="",$D$2=0),0,IF(AL$3&lt;0,0,N(INDEX('CURVA PREVISION'!$A$1:$KZ$3000,$C15,10+3*MIN(AL$3,$D$2-1)))))</f>
        <v/>
      </c>
      <c r="AM15" s="93">
        <f>IF(OR($C15="",$B$2="",$D$2=0),0,IF(AM$3&lt;0,0,N(INDEX('CURVA PREVISION'!$A$1:$KZ$3000,$C15,10+3*MIN(AM$3,$D$2-1)))))</f>
        <v/>
      </c>
      <c r="AN15" s="93">
        <f>IF(OR($C15="",$B$2="",$D$2=0),0,IF(AN$3&lt;0,0,N(INDEX('CURVA PREVISION'!$A$1:$KZ$3000,$C15,10+3*MIN(AN$3,$D$2-1)))))</f>
        <v/>
      </c>
      <c r="AO15" s="93">
        <f>IF(OR($C15="",$B$2="",$D$2=0),0,IF(AO$3&lt;0,0,N(INDEX('CURVA PREVISION'!$A$1:$KZ$3000,$C15,10+3*MIN(AO$3,$D$2-1)))))</f>
        <v/>
      </c>
      <c r="AP15" s="93">
        <f>IF(OR($C15="",$B$2="",$D$2=0),0,IF(AP$3&lt;0,0,N(INDEX('CURVA PREVISION'!$A$1:$KZ$3000,$C15,10+3*MIN(AP$3,$D$2-1)))))</f>
        <v/>
      </c>
      <c r="AQ15" s="93">
        <f>IF(OR($C15="",$B$2="",$D$2=0),0,IF(AQ$3&lt;0,0,N(INDEX('CURVA PREVISION'!$A$1:$KZ$3000,$C15,10+3*MIN(AQ$3,$D$2-1)))))</f>
        <v/>
      </c>
      <c r="AR15" s="93">
        <f>IF(OR($C15="",$B$2="",$D$2=0),0,IF(AR$3&lt;0,0,N(INDEX('CURVA PREVISION'!$A$1:$KZ$3000,$C15,10+3*MIN(AR$3,$D$2-1)))))</f>
        <v/>
      </c>
      <c r="AS15" s="93">
        <f>IF(OR($C15="",$B$2="",$D$2=0),0,IF(AS$3&lt;0,0,N(INDEX('CURVA PREVISION'!$A$1:$KZ$3000,$C15,10+3*MIN(AS$3,$D$2-1)))))</f>
        <v/>
      </c>
      <c r="AT15" s="93">
        <f>IF(OR($C15="",$B$2="",$D$2=0),0,IF(AT$3&lt;0,0,N(INDEX('CURVA PREVISION'!$A$1:$KZ$3000,$C15,10+3*MIN(AT$3,$D$2-1)))))</f>
        <v/>
      </c>
      <c r="AU15" s="93">
        <f>IF(OR($C15="",$B$2="",$D$2=0),0,IF(AU$3&lt;0,0,N(INDEX('CURVA PREVISION'!$A$1:$KZ$3000,$C15,10+3*MIN(AU$3,$D$2-1)))))</f>
        <v/>
      </c>
      <c r="AV15" s="93">
        <f>IF(OR($C15="",$B$2="",$D$2=0),0,IF(AV$3&lt;0,0,N(INDEX('CURVA PREVISION'!$A$1:$KZ$3000,$C15,10+3*MIN(AV$3,$D$2-1)))))</f>
        <v/>
      </c>
      <c r="AW15" s="93">
        <f>IF(OR($C15="",$B$2="",$D$2=0),0,IF(AW$3&lt;0,0,N(INDEX('CURVA PREVISION'!$A$1:$KZ$3000,$C15,10+3*MIN(AW$3,$D$2-1)))))</f>
        <v/>
      </c>
      <c r="AX15" s="93">
        <f>IF(OR($C15="",$B$2="",$D$2=0),0,IF(AX$3&lt;0,0,N(INDEX('CURVA PREVISION'!$A$1:$KZ$3000,$C15,10+3*MIN(AX$3,$D$2-1)))))</f>
        <v/>
      </c>
      <c r="AY15" s="93">
        <f>IF(OR($C15="",$B$2="",$D$2=0),0,IF(AY$3&lt;0,0,N(INDEX('CURVA PREVISION'!$A$1:$KZ$3000,$C15,10+3*MIN(AY$3,$D$2-1)))))</f>
        <v/>
      </c>
      <c r="AZ15" s="93">
        <f>IF(OR($C15="",$B$2="",$D$2=0),0,IF(AZ$3&lt;0,0,N(INDEX('CURVA PREVISION'!$A$1:$KZ$3000,$C15,10+3*MIN(AZ$3,$D$2-1)))))</f>
        <v/>
      </c>
      <c r="BA15" s="93">
        <f>IF(OR($C15="",$B$2="",$D$2=0),0,IF(BA$3&lt;0,0,N(INDEX('CURVA PREVISION'!$A$1:$KZ$3000,$C15,10+3*MIN(BA$3,$D$2-1)))))</f>
        <v/>
      </c>
      <c r="BB15" s="93">
        <f>IF(OR($C15="",$B$2="",$D$2=0),0,IF(BB$3&lt;0,0,N(INDEX('CURVA PREVISION'!$A$1:$KZ$3000,$C15,10+3*MIN(BB$3,$D$2-1)))))</f>
        <v/>
      </c>
      <c r="BC15" s="93">
        <f>IF(OR($C15="",$B$2="",$D$2=0),0,IF(BC$3&lt;0,0,N(INDEX('CURVA PREVISION'!$A$1:$KZ$3000,$C15,10+3*MIN(BC$3,$D$2-1)))))</f>
        <v/>
      </c>
      <c r="BD15" s="93">
        <f>IF(OR($C15="",$B$2="",$D$2=0),0,IF(BD$3&lt;0,0,N(INDEX('CURVA PREVISION'!$A$1:$KZ$3000,$C15,10+3*MIN(BD$3,$D$2-1)))))</f>
        <v/>
      </c>
      <c r="BE15" s="93">
        <f>IF(OR($C15="",$B$2="",$D$2=0),0,IF(BE$3&lt;0,0,N(INDEX('CURVA PREVISION'!$A$1:$KZ$3000,$C15,10+3*MIN(BE$3,$D$2-1)))))</f>
        <v/>
      </c>
      <c r="BF15" s="93">
        <f>IF(OR($C15="",$B$2="",$D$2=0),0,IF(BF$3&lt;0,0,N(INDEX('CURVA PREVISION'!$A$1:$KZ$3000,$C15,10+3*MIN(BF$3,$D$2-1)))))</f>
        <v/>
      </c>
      <c r="BG15" s="93">
        <f>IF(OR($C15="",$B$2="",$D$2=0),0,IF(BG$3&lt;0,0,N(INDEX('CURVA PREVISION'!$A$1:$KZ$3000,$C15,10+3*MIN(BG$3,$D$2-1)))))</f>
        <v/>
      </c>
      <c r="BH15" s="93">
        <f>IF(OR($C15="",$B$2="",$D$2=0),0,IF(BH$3&lt;0,0,N(INDEX('CURVA PREVISION'!$A$1:$KZ$3000,$C15,10+3*MIN(BH$3,$D$2-1)))))</f>
        <v/>
      </c>
      <c r="BI15" s="93">
        <f>IF(OR($C15="",$B$2="",$D$2=0),0,IF(BI$3&lt;0,0,N(INDEX('CURVA PREVISION'!$A$1:$KZ$3000,$C15,10+3*MIN(BI$3,$D$2-1)))))</f>
        <v/>
      </c>
      <c r="BJ15" s="93">
        <f>IF(OR($C15="",$B$2="",$D$2=0),0,IF(BJ$3&lt;0,0,N(INDEX('CURVA PREVISION'!$A$1:$KZ$3000,$C15,10+3*MIN(BJ$3,$D$2-1)))))</f>
        <v/>
      </c>
      <c r="BK15" s="93">
        <f>IF(OR($C15="",$B$2="",$D$2=0),0,IF(BK$3&lt;0,0,N(INDEX('CURVA PREVISION'!$A$1:$KZ$3000,$C15,10+3*MIN(BK$3,$D$2-1)))))</f>
        <v/>
      </c>
      <c r="BL15" s="93">
        <f>IF(OR($C15="",$B$2="",$D$2=0),0,IF(BL$3&lt;0,0,N(INDEX('CURVA PREVISION'!$A$1:$KZ$3000,$C15,10+3*MIN(BL$3,$D$2-1)))))</f>
        <v/>
      </c>
      <c r="BM15" s="93">
        <f>IF(OR($C15="",$B$2="",$D$2=0),0,IF(BM$3&lt;0,0,N(INDEX('CURVA PREVISION'!$A$1:$KZ$3000,$C15,10+3*MIN(BM$3,$D$2-1)))))</f>
        <v/>
      </c>
      <c r="BN15" s="93">
        <f>IF(OR($C15="",$B$2="",$D$2=0),0,IF(BN$3&lt;0,0,N(INDEX('CURVA PREVISION'!$A$1:$KZ$3000,$C15,10+3*MIN(BN$3,$D$2-1)))))</f>
        <v/>
      </c>
      <c r="BO15" s="93">
        <f>IF(OR($C15="",$B$2="",$D$2=0),0,IF(BO$3&lt;0,0,N(INDEX('CURVA PREVISION'!$A$1:$KZ$3000,$C15,10+3*MIN(BO$3,$D$2-1)))))</f>
        <v/>
      </c>
      <c r="BP15" s="93">
        <f>IF(OR($C15="",$B$2="",$D$2=0),0,IF(BP$3&lt;0,0,N(INDEX('CURVA PREVISION'!$A$1:$KZ$3000,$C15,10+3*MIN(BP$3,$D$2-1)))))</f>
        <v/>
      </c>
      <c r="BQ15" s="93">
        <f>IF(OR($C15="",$B$2="",$D$2=0),0,IF(BQ$3&lt;0,0,N(INDEX('CURVA PREVISION'!$A$1:$KZ$3000,$C15,10+3*MIN(BQ$3,$D$2-1)))))</f>
        <v/>
      </c>
      <c r="BR15" s="93">
        <f>IF(OR($C15="",$B$2="",$D$2=0),0,IF(BR$3&lt;0,0,N(INDEX('CURVA PREVISION'!$A$1:$KZ$3000,$C15,10+3*MIN(BR$3,$D$2-1)))))</f>
        <v/>
      </c>
      <c r="BS15" s="93">
        <f>IF(OR($C15="",$B$2="",$D$2=0),0,IF(BS$3&lt;0,0,N(INDEX('CURVA PREVISION'!$A$1:$KZ$3000,$C15,10+3*MIN(BS$3,$D$2-1)))))</f>
        <v/>
      </c>
      <c r="BT15" s="93">
        <f>IF(OR($C15="",$B$2="",$D$2=0),0,IF(BT$3&lt;0,0,N(INDEX('CURVA PREVISION'!$A$1:$KZ$3000,$C15,10+3*MIN(BT$3,$D$2-1)))))</f>
        <v/>
      </c>
      <c r="BU15" s="93">
        <f>IF(OR($C15="",$B$2="",$D$2=0),0,IF(BU$3&lt;0,0,N(INDEX('CURVA PREVISION'!$A$1:$KZ$3000,$C15,10+3*MIN(BU$3,$D$2-1)))))</f>
        <v/>
      </c>
      <c r="BV15" s="93">
        <f>IF(OR($C15="",$B$2="",$D$2=0),0,IF(BV$3&lt;0,0,N(INDEX('CURVA PREVISION'!$A$1:$KZ$3000,$C15,10+3*MIN(BV$3,$D$2-1)))))</f>
        <v/>
      </c>
      <c r="BW15" s="93">
        <f>IF(OR($C15="",$B$2="",$D$2=0),0,IF(BW$3&lt;0,0,N(INDEX('CURVA PREVISION'!$A$1:$KZ$3000,$C15,10+3*MIN(BW$3,$D$2-1)))))</f>
        <v/>
      </c>
    </row>
    <row r="16">
      <c r="A16" s="59">
        <f>'VALOR POR PL'!C22</f>
        <v/>
      </c>
      <c r="B16" s="59">
        <f>'VALOR POR PL'!D22</f>
        <v/>
      </c>
      <c r="C16" s="67">
        <f>IFERROR(MATCH(A16,'CURVA PREVISION'!$B$1:$B$3000,0),"")</f>
        <v/>
      </c>
      <c r="D16" s="93">
        <f>IF(OR($C16="",$B$2="",$D$2=0),0,IF(D$3&lt;0,0,N(INDEX('CURVA PREVISION'!$A$1:$KZ$3000,$C16,10+3*MIN(D$3,$D$2-1)))))</f>
        <v/>
      </c>
      <c r="E16" s="93">
        <f>IF(OR($C16="",$B$2="",$D$2=0),0,IF(E$3&lt;0,0,N(INDEX('CURVA PREVISION'!$A$1:$KZ$3000,$C16,10+3*MIN(E$3,$D$2-1)))))</f>
        <v/>
      </c>
      <c r="F16" s="93">
        <f>IF(OR($C16="",$B$2="",$D$2=0),0,IF(F$3&lt;0,0,N(INDEX('CURVA PREVISION'!$A$1:$KZ$3000,$C16,10+3*MIN(F$3,$D$2-1)))))</f>
        <v/>
      </c>
      <c r="G16" s="93">
        <f>IF(OR($C16="",$B$2="",$D$2=0),0,IF(G$3&lt;0,0,N(INDEX('CURVA PREVISION'!$A$1:$KZ$3000,$C16,10+3*MIN(G$3,$D$2-1)))))</f>
        <v/>
      </c>
      <c r="H16" s="93">
        <f>IF(OR($C16="",$B$2="",$D$2=0),0,IF(H$3&lt;0,0,N(INDEX('CURVA PREVISION'!$A$1:$KZ$3000,$C16,10+3*MIN(H$3,$D$2-1)))))</f>
        <v/>
      </c>
      <c r="I16" s="93">
        <f>IF(OR($C16="",$B$2="",$D$2=0),0,IF(I$3&lt;0,0,N(INDEX('CURVA PREVISION'!$A$1:$KZ$3000,$C16,10+3*MIN(I$3,$D$2-1)))))</f>
        <v/>
      </c>
      <c r="J16" s="93">
        <f>IF(OR($C16="",$B$2="",$D$2=0),0,IF(J$3&lt;0,0,N(INDEX('CURVA PREVISION'!$A$1:$KZ$3000,$C16,10+3*MIN(J$3,$D$2-1)))))</f>
        <v/>
      </c>
      <c r="K16" s="93">
        <f>IF(OR($C16="",$B$2="",$D$2=0),0,IF(K$3&lt;0,0,N(INDEX('CURVA PREVISION'!$A$1:$KZ$3000,$C16,10+3*MIN(K$3,$D$2-1)))))</f>
        <v/>
      </c>
      <c r="L16" s="93">
        <f>IF(OR($C16="",$B$2="",$D$2=0),0,IF(L$3&lt;0,0,N(INDEX('CURVA PREVISION'!$A$1:$KZ$3000,$C16,10+3*MIN(L$3,$D$2-1)))))</f>
        <v/>
      </c>
      <c r="M16" s="93">
        <f>IF(OR($C16="",$B$2="",$D$2=0),0,IF(M$3&lt;0,0,N(INDEX('CURVA PREVISION'!$A$1:$KZ$3000,$C16,10+3*MIN(M$3,$D$2-1)))))</f>
        <v/>
      </c>
      <c r="N16" s="93">
        <f>IF(OR($C16="",$B$2="",$D$2=0),0,IF(N$3&lt;0,0,N(INDEX('CURVA PREVISION'!$A$1:$KZ$3000,$C16,10+3*MIN(N$3,$D$2-1)))))</f>
        <v/>
      </c>
      <c r="O16" s="93">
        <f>IF(OR($C16="",$B$2="",$D$2=0),0,IF(O$3&lt;0,0,N(INDEX('CURVA PREVISION'!$A$1:$KZ$3000,$C16,10+3*MIN(O$3,$D$2-1)))))</f>
        <v/>
      </c>
      <c r="P16" s="93">
        <f>IF(OR($C16="",$B$2="",$D$2=0),0,IF(P$3&lt;0,0,N(INDEX('CURVA PREVISION'!$A$1:$KZ$3000,$C16,10+3*MIN(P$3,$D$2-1)))))</f>
        <v/>
      </c>
      <c r="Q16" s="93">
        <f>IF(OR($C16="",$B$2="",$D$2=0),0,IF(Q$3&lt;0,0,N(INDEX('CURVA PREVISION'!$A$1:$KZ$3000,$C16,10+3*MIN(Q$3,$D$2-1)))))</f>
        <v/>
      </c>
      <c r="R16" s="93">
        <f>IF(OR($C16="",$B$2="",$D$2=0),0,IF(R$3&lt;0,0,N(INDEX('CURVA PREVISION'!$A$1:$KZ$3000,$C16,10+3*MIN(R$3,$D$2-1)))))</f>
        <v/>
      </c>
      <c r="S16" s="93">
        <f>IF(OR($C16="",$B$2="",$D$2=0),0,IF(S$3&lt;0,0,N(INDEX('CURVA PREVISION'!$A$1:$KZ$3000,$C16,10+3*MIN(S$3,$D$2-1)))))</f>
        <v/>
      </c>
      <c r="T16" s="93">
        <f>IF(OR($C16="",$B$2="",$D$2=0),0,IF(T$3&lt;0,0,N(INDEX('CURVA PREVISION'!$A$1:$KZ$3000,$C16,10+3*MIN(T$3,$D$2-1)))))</f>
        <v/>
      </c>
      <c r="U16" s="93">
        <f>IF(OR($C16="",$B$2="",$D$2=0),0,IF(U$3&lt;0,0,N(INDEX('CURVA PREVISION'!$A$1:$KZ$3000,$C16,10+3*MIN(U$3,$D$2-1)))))</f>
        <v/>
      </c>
      <c r="V16" s="93">
        <f>IF(OR($C16="",$B$2="",$D$2=0),0,IF(V$3&lt;0,0,N(INDEX('CURVA PREVISION'!$A$1:$KZ$3000,$C16,10+3*MIN(V$3,$D$2-1)))))</f>
        <v/>
      </c>
      <c r="W16" s="93">
        <f>IF(OR($C16="",$B$2="",$D$2=0),0,IF(W$3&lt;0,0,N(INDEX('CURVA PREVISION'!$A$1:$KZ$3000,$C16,10+3*MIN(W$3,$D$2-1)))))</f>
        <v/>
      </c>
      <c r="X16" s="93">
        <f>IF(OR($C16="",$B$2="",$D$2=0),0,IF(X$3&lt;0,0,N(INDEX('CURVA PREVISION'!$A$1:$KZ$3000,$C16,10+3*MIN(X$3,$D$2-1)))))</f>
        <v/>
      </c>
      <c r="Y16" s="93">
        <f>IF(OR($C16="",$B$2="",$D$2=0),0,IF(Y$3&lt;0,0,N(INDEX('CURVA PREVISION'!$A$1:$KZ$3000,$C16,10+3*MIN(Y$3,$D$2-1)))))</f>
        <v/>
      </c>
      <c r="Z16" s="93">
        <f>IF(OR($C16="",$B$2="",$D$2=0),0,IF(Z$3&lt;0,0,N(INDEX('CURVA PREVISION'!$A$1:$KZ$3000,$C16,10+3*MIN(Z$3,$D$2-1)))))</f>
        <v/>
      </c>
      <c r="AA16" s="93">
        <f>IF(OR($C16="",$B$2="",$D$2=0),0,IF(AA$3&lt;0,0,N(INDEX('CURVA PREVISION'!$A$1:$KZ$3000,$C16,10+3*MIN(AA$3,$D$2-1)))))</f>
        <v/>
      </c>
      <c r="AB16" s="93">
        <f>IF(OR($C16="",$B$2="",$D$2=0),0,IF(AB$3&lt;0,0,N(INDEX('CURVA PREVISION'!$A$1:$KZ$3000,$C16,10+3*MIN(AB$3,$D$2-1)))))</f>
        <v/>
      </c>
      <c r="AC16" s="93">
        <f>IF(OR($C16="",$B$2="",$D$2=0),0,IF(AC$3&lt;0,0,N(INDEX('CURVA PREVISION'!$A$1:$KZ$3000,$C16,10+3*MIN(AC$3,$D$2-1)))))</f>
        <v/>
      </c>
      <c r="AD16" s="93">
        <f>IF(OR($C16="",$B$2="",$D$2=0),0,IF(AD$3&lt;0,0,N(INDEX('CURVA PREVISION'!$A$1:$KZ$3000,$C16,10+3*MIN(AD$3,$D$2-1)))))</f>
        <v/>
      </c>
      <c r="AE16" s="93">
        <f>IF(OR($C16="",$B$2="",$D$2=0),0,IF(AE$3&lt;0,0,N(INDEX('CURVA PREVISION'!$A$1:$KZ$3000,$C16,10+3*MIN(AE$3,$D$2-1)))))</f>
        <v/>
      </c>
      <c r="AF16" s="93">
        <f>IF(OR($C16="",$B$2="",$D$2=0),0,IF(AF$3&lt;0,0,N(INDEX('CURVA PREVISION'!$A$1:$KZ$3000,$C16,10+3*MIN(AF$3,$D$2-1)))))</f>
        <v/>
      </c>
      <c r="AG16" s="93">
        <f>IF(OR($C16="",$B$2="",$D$2=0),0,IF(AG$3&lt;0,0,N(INDEX('CURVA PREVISION'!$A$1:$KZ$3000,$C16,10+3*MIN(AG$3,$D$2-1)))))</f>
        <v/>
      </c>
      <c r="AH16" s="93">
        <f>IF(OR($C16="",$B$2="",$D$2=0),0,IF(AH$3&lt;0,0,N(INDEX('CURVA PREVISION'!$A$1:$KZ$3000,$C16,10+3*MIN(AH$3,$D$2-1)))))</f>
        <v/>
      </c>
      <c r="AI16" s="93">
        <f>IF(OR($C16="",$B$2="",$D$2=0),0,IF(AI$3&lt;0,0,N(INDEX('CURVA PREVISION'!$A$1:$KZ$3000,$C16,10+3*MIN(AI$3,$D$2-1)))))</f>
        <v/>
      </c>
      <c r="AJ16" s="93">
        <f>IF(OR($C16="",$B$2="",$D$2=0),0,IF(AJ$3&lt;0,0,N(INDEX('CURVA PREVISION'!$A$1:$KZ$3000,$C16,10+3*MIN(AJ$3,$D$2-1)))))</f>
        <v/>
      </c>
      <c r="AK16" s="93">
        <f>IF(OR($C16="",$B$2="",$D$2=0),0,IF(AK$3&lt;0,0,N(INDEX('CURVA PREVISION'!$A$1:$KZ$3000,$C16,10+3*MIN(AK$3,$D$2-1)))))</f>
        <v/>
      </c>
      <c r="AL16" s="93">
        <f>IF(OR($C16="",$B$2="",$D$2=0),0,IF(AL$3&lt;0,0,N(INDEX('CURVA PREVISION'!$A$1:$KZ$3000,$C16,10+3*MIN(AL$3,$D$2-1)))))</f>
        <v/>
      </c>
      <c r="AM16" s="93">
        <f>IF(OR($C16="",$B$2="",$D$2=0),0,IF(AM$3&lt;0,0,N(INDEX('CURVA PREVISION'!$A$1:$KZ$3000,$C16,10+3*MIN(AM$3,$D$2-1)))))</f>
        <v/>
      </c>
      <c r="AN16" s="93">
        <f>IF(OR($C16="",$B$2="",$D$2=0),0,IF(AN$3&lt;0,0,N(INDEX('CURVA PREVISION'!$A$1:$KZ$3000,$C16,10+3*MIN(AN$3,$D$2-1)))))</f>
        <v/>
      </c>
      <c r="AO16" s="93">
        <f>IF(OR($C16="",$B$2="",$D$2=0),0,IF(AO$3&lt;0,0,N(INDEX('CURVA PREVISION'!$A$1:$KZ$3000,$C16,10+3*MIN(AO$3,$D$2-1)))))</f>
        <v/>
      </c>
      <c r="AP16" s="93">
        <f>IF(OR($C16="",$B$2="",$D$2=0),0,IF(AP$3&lt;0,0,N(INDEX('CURVA PREVISION'!$A$1:$KZ$3000,$C16,10+3*MIN(AP$3,$D$2-1)))))</f>
        <v/>
      </c>
      <c r="AQ16" s="93">
        <f>IF(OR($C16="",$B$2="",$D$2=0),0,IF(AQ$3&lt;0,0,N(INDEX('CURVA PREVISION'!$A$1:$KZ$3000,$C16,10+3*MIN(AQ$3,$D$2-1)))))</f>
        <v/>
      </c>
      <c r="AR16" s="93">
        <f>IF(OR($C16="",$B$2="",$D$2=0),0,IF(AR$3&lt;0,0,N(INDEX('CURVA PREVISION'!$A$1:$KZ$3000,$C16,10+3*MIN(AR$3,$D$2-1)))))</f>
        <v/>
      </c>
      <c r="AS16" s="93">
        <f>IF(OR($C16="",$B$2="",$D$2=0),0,IF(AS$3&lt;0,0,N(INDEX('CURVA PREVISION'!$A$1:$KZ$3000,$C16,10+3*MIN(AS$3,$D$2-1)))))</f>
        <v/>
      </c>
      <c r="AT16" s="93">
        <f>IF(OR($C16="",$B$2="",$D$2=0),0,IF(AT$3&lt;0,0,N(INDEX('CURVA PREVISION'!$A$1:$KZ$3000,$C16,10+3*MIN(AT$3,$D$2-1)))))</f>
        <v/>
      </c>
      <c r="AU16" s="93">
        <f>IF(OR($C16="",$B$2="",$D$2=0),0,IF(AU$3&lt;0,0,N(INDEX('CURVA PREVISION'!$A$1:$KZ$3000,$C16,10+3*MIN(AU$3,$D$2-1)))))</f>
        <v/>
      </c>
      <c r="AV16" s="93">
        <f>IF(OR($C16="",$B$2="",$D$2=0),0,IF(AV$3&lt;0,0,N(INDEX('CURVA PREVISION'!$A$1:$KZ$3000,$C16,10+3*MIN(AV$3,$D$2-1)))))</f>
        <v/>
      </c>
      <c r="AW16" s="93">
        <f>IF(OR($C16="",$B$2="",$D$2=0),0,IF(AW$3&lt;0,0,N(INDEX('CURVA PREVISION'!$A$1:$KZ$3000,$C16,10+3*MIN(AW$3,$D$2-1)))))</f>
        <v/>
      </c>
      <c r="AX16" s="93">
        <f>IF(OR($C16="",$B$2="",$D$2=0),0,IF(AX$3&lt;0,0,N(INDEX('CURVA PREVISION'!$A$1:$KZ$3000,$C16,10+3*MIN(AX$3,$D$2-1)))))</f>
        <v/>
      </c>
      <c r="AY16" s="93">
        <f>IF(OR($C16="",$B$2="",$D$2=0),0,IF(AY$3&lt;0,0,N(INDEX('CURVA PREVISION'!$A$1:$KZ$3000,$C16,10+3*MIN(AY$3,$D$2-1)))))</f>
        <v/>
      </c>
      <c r="AZ16" s="93">
        <f>IF(OR($C16="",$B$2="",$D$2=0),0,IF(AZ$3&lt;0,0,N(INDEX('CURVA PREVISION'!$A$1:$KZ$3000,$C16,10+3*MIN(AZ$3,$D$2-1)))))</f>
        <v/>
      </c>
      <c r="BA16" s="93">
        <f>IF(OR($C16="",$B$2="",$D$2=0),0,IF(BA$3&lt;0,0,N(INDEX('CURVA PREVISION'!$A$1:$KZ$3000,$C16,10+3*MIN(BA$3,$D$2-1)))))</f>
        <v/>
      </c>
      <c r="BB16" s="93">
        <f>IF(OR($C16="",$B$2="",$D$2=0),0,IF(BB$3&lt;0,0,N(INDEX('CURVA PREVISION'!$A$1:$KZ$3000,$C16,10+3*MIN(BB$3,$D$2-1)))))</f>
        <v/>
      </c>
      <c r="BC16" s="93">
        <f>IF(OR($C16="",$B$2="",$D$2=0),0,IF(BC$3&lt;0,0,N(INDEX('CURVA PREVISION'!$A$1:$KZ$3000,$C16,10+3*MIN(BC$3,$D$2-1)))))</f>
        <v/>
      </c>
      <c r="BD16" s="93">
        <f>IF(OR($C16="",$B$2="",$D$2=0),0,IF(BD$3&lt;0,0,N(INDEX('CURVA PREVISION'!$A$1:$KZ$3000,$C16,10+3*MIN(BD$3,$D$2-1)))))</f>
        <v/>
      </c>
      <c r="BE16" s="93">
        <f>IF(OR($C16="",$B$2="",$D$2=0),0,IF(BE$3&lt;0,0,N(INDEX('CURVA PREVISION'!$A$1:$KZ$3000,$C16,10+3*MIN(BE$3,$D$2-1)))))</f>
        <v/>
      </c>
      <c r="BF16" s="93">
        <f>IF(OR($C16="",$B$2="",$D$2=0),0,IF(BF$3&lt;0,0,N(INDEX('CURVA PREVISION'!$A$1:$KZ$3000,$C16,10+3*MIN(BF$3,$D$2-1)))))</f>
        <v/>
      </c>
      <c r="BG16" s="93">
        <f>IF(OR($C16="",$B$2="",$D$2=0),0,IF(BG$3&lt;0,0,N(INDEX('CURVA PREVISION'!$A$1:$KZ$3000,$C16,10+3*MIN(BG$3,$D$2-1)))))</f>
        <v/>
      </c>
      <c r="BH16" s="93">
        <f>IF(OR($C16="",$B$2="",$D$2=0),0,IF(BH$3&lt;0,0,N(INDEX('CURVA PREVISION'!$A$1:$KZ$3000,$C16,10+3*MIN(BH$3,$D$2-1)))))</f>
        <v/>
      </c>
      <c r="BI16" s="93">
        <f>IF(OR($C16="",$B$2="",$D$2=0),0,IF(BI$3&lt;0,0,N(INDEX('CURVA PREVISION'!$A$1:$KZ$3000,$C16,10+3*MIN(BI$3,$D$2-1)))))</f>
        <v/>
      </c>
      <c r="BJ16" s="93">
        <f>IF(OR($C16="",$B$2="",$D$2=0),0,IF(BJ$3&lt;0,0,N(INDEX('CURVA PREVISION'!$A$1:$KZ$3000,$C16,10+3*MIN(BJ$3,$D$2-1)))))</f>
        <v/>
      </c>
      <c r="BK16" s="93">
        <f>IF(OR($C16="",$B$2="",$D$2=0),0,IF(BK$3&lt;0,0,N(INDEX('CURVA PREVISION'!$A$1:$KZ$3000,$C16,10+3*MIN(BK$3,$D$2-1)))))</f>
        <v/>
      </c>
      <c r="BL16" s="93">
        <f>IF(OR($C16="",$B$2="",$D$2=0),0,IF(BL$3&lt;0,0,N(INDEX('CURVA PREVISION'!$A$1:$KZ$3000,$C16,10+3*MIN(BL$3,$D$2-1)))))</f>
        <v/>
      </c>
      <c r="BM16" s="93">
        <f>IF(OR($C16="",$B$2="",$D$2=0),0,IF(BM$3&lt;0,0,N(INDEX('CURVA PREVISION'!$A$1:$KZ$3000,$C16,10+3*MIN(BM$3,$D$2-1)))))</f>
        <v/>
      </c>
      <c r="BN16" s="93">
        <f>IF(OR($C16="",$B$2="",$D$2=0),0,IF(BN$3&lt;0,0,N(INDEX('CURVA PREVISION'!$A$1:$KZ$3000,$C16,10+3*MIN(BN$3,$D$2-1)))))</f>
        <v/>
      </c>
      <c r="BO16" s="93">
        <f>IF(OR($C16="",$B$2="",$D$2=0),0,IF(BO$3&lt;0,0,N(INDEX('CURVA PREVISION'!$A$1:$KZ$3000,$C16,10+3*MIN(BO$3,$D$2-1)))))</f>
        <v/>
      </c>
      <c r="BP16" s="93">
        <f>IF(OR($C16="",$B$2="",$D$2=0),0,IF(BP$3&lt;0,0,N(INDEX('CURVA PREVISION'!$A$1:$KZ$3000,$C16,10+3*MIN(BP$3,$D$2-1)))))</f>
        <v/>
      </c>
      <c r="BQ16" s="93">
        <f>IF(OR($C16="",$B$2="",$D$2=0),0,IF(BQ$3&lt;0,0,N(INDEX('CURVA PREVISION'!$A$1:$KZ$3000,$C16,10+3*MIN(BQ$3,$D$2-1)))))</f>
        <v/>
      </c>
      <c r="BR16" s="93">
        <f>IF(OR($C16="",$B$2="",$D$2=0),0,IF(BR$3&lt;0,0,N(INDEX('CURVA PREVISION'!$A$1:$KZ$3000,$C16,10+3*MIN(BR$3,$D$2-1)))))</f>
        <v/>
      </c>
      <c r="BS16" s="93">
        <f>IF(OR($C16="",$B$2="",$D$2=0),0,IF(BS$3&lt;0,0,N(INDEX('CURVA PREVISION'!$A$1:$KZ$3000,$C16,10+3*MIN(BS$3,$D$2-1)))))</f>
        <v/>
      </c>
      <c r="BT16" s="93">
        <f>IF(OR($C16="",$B$2="",$D$2=0),0,IF(BT$3&lt;0,0,N(INDEX('CURVA PREVISION'!$A$1:$KZ$3000,$C16,10+3*MIN(BT$3,$D$2-1)))))</f>
        <v/>
      </c>
      <c r="BU16" s="93">
        <f>IF(OR($C16="",$B$2="",$D$2=0),0,IF(BU$3&lt;0,0,N(INDEX('CURVA PREVISION'!$A$1:$KZ$3000,$C16,10+3*MIN(BU$3,$D$2-1)))))</f>
        <v/>
      </c>
      <c r="BV16" s="93">
        <f>IF(OR($C16="",$B$2="",$D$2=0),0,IF(BV$3&lt;0,0,N(INDEX('CURVA PREVISION'!$A$1:$KZ$3000,$C16,10+3*MIN(BV$3,$D$2-1)))))</f>
        <v/>
      </c>
      <c r="BW16" s="93">
        <f>IF(OR($C16="",$B$2="",$D$2=0),0,IF(BW$3&lt;0,0,N(INDEX('CURVA PREVISION'!$A$1:$KZ$3000,$C16,10+3*MIN(BW$3,$D$2-1)))))</f>
        <v/>
      </c>
    </row>
    <row r="17">
      <c r="A17" s="59">
        <f>'VALOR POR PL'!C23</f>
        <v/>
      </c>
      <c r="B17" s="59">
        <f>'VALOR POR PL'!D23</f>
        <v/>
      </c>
      <c r="C17" s="67">
        <f>IFERROR(MATCH(A17,'CURVA PREVISION'!$B$1:$B$3000,0),"")</f>
        <v/>
      </c>
      <c r="D17" s="93">
        <f>IF(OR($C17="",$B$2="",$D$2=0),0,IF(D$3&lt;0,0,N(INDEX('CURVA PREVISION'!$A$1:$KZ$3000,$C17,10+3*MIN(D$3,$D$2-1)))))</f>
        <v/>
      </c>
      <c r="E17" s="93">
        <f>IF(OR($C17="",$B$2="",$D$2=0),0,IF(E$3&lt;0,0,N(INDEX('CURVA PREVISION'!$A$1:$KZ$3000,$C17,10+3*MIN(E$3,$D$2-1)))))</f>
        <v/>
      </c>
      <c r="F17" s="93">
        <f>IF(OR($C17="",$B$2="",$D$2=0),0,IF(F$3&lt;0,0,N(INDEX('CURVA PREVISION'!$A$1:$KZ$3000,$C17,10+3*MIN(F$3,$D$2-1)))))</f>
        <v/>
      </c>
      <c r="G17" s="93">
        <f>IF(OR($C17="",$B$2="",$D$2=0),0,IF(G$3&lt;0,0,N(INDEX('CURVA PREVISION'!$A$1:$KZ$3000,$C17,10+3*MIN(G$3,$D$2-1)))))</f>
        <v/>
      </c>
      <c r="H17" s="93">
        <f>IF(OR($C17="",$B$2="",$D$2=0),0,IF(H$3&lt;0,0,N(INDEX('CURVA PREVISION'!$A$1:$KZ$3000,$C17,10+3*MIN(H$3,$D$2-1)))))</f>
        <v/>
      </c>
      <c r="I17" s="93">
        <f>IF(OR($C17="",$B$2="",$D$2=0),0,IF(I$3&lt;0,0,N(INDEX('CURVA PREVISION'!$A$1:$KZ$3000,$C17,10+3*MIN(I$3,$D$2-1)))))</f>
        <v/>
      </c>
      <c r="J17" s="93">
        <f>IF(OR($C17="",$B$2="",$D$2=0),0,IF(J$3&lt;0,0,N(INDEX('CURVA PREVISION'!$A$1:$KZ$3000,$C17,10+3*MIN(J$3,$D$2-1)))))</f>
        <v/>
      </c>
      <c r="K17" s="93">
        <f>IF(OR($C17="",$B$2="",$D$2=0),0,IF(K$3&lt;0,0,N(INDEX('CURVA PREVISION'!$A$1:$KZ$3000,$C17,10+3*MIN(K$3,$D$2-1)))))</f>
        <v/>
      </c>
      <c r="L17" s="93">
        <f>IF(OR($C17="",$B$2="",$D$2=0),0,IF(L$3&lt;0,0,N(INDEX('CURVA PREVISION'!$A$1:$KZ$3000,$C17,10+3*MIN(L$3,$D$2-1)))))</f>
        <v/>
      </c>
      <c r="M17" s="93">
        <f>IF(OR($C17="",$B$2="",$D$2=0),0,IF(M$3&lt;0,0,N(INDEX('CURVA PREVISION'!$A$1:$KZ$3000,$C17,10+3*MIN(M$3,$D$2-1)))))</f>
        <v/>
      </c>
      <c r="N17" s="93">
        <f>IF(OR($C17="",$B$2="",$D$2=0),0,IF(N$3&lt;0,0,N(INDEX('CURVA PREVISION'!$A$1:$KZ$3000,$C17,10+3*MIN(N$3,$D$2-1)))))</f>
        <v/>
      </c>
      <c r="O17" s="93">
        <f>IF(OR($C17="",$B$2="",$D$2=0),0,IF(O$3&lt;0,0,N(INDEX('CURVA PREVISION'!$A$1:$KZ$3000,$C17,10+3*MIN(O$3,$D$2-1)))))</f>
        <v/>
      </c>
      <c r="P17" s="93">
        <f>IF(OR($C17="",$B$2="",$D$2=0),0,IF(P$3&lt;0,0,N(INDEX('CURVA PREVISION'!$A$1:$KZ$3000,$C17,10+3*MIN(P$3,$D$2-1)))))</f>
        <v/>
      </c>
      <c r="Q17" s="93">
        <f>IF(OR($C17="",$B$2="",$D$2=0),0,IF(Q$3&lt;0,0,N(INDEX('CURVA PREVISION'!$A$1:$KZ$3000,$C17,10+3*MIN(Q$3,$D$2-1)))))</f>
        <v/>
      </c>
      <c r="R17" s="93">
        <f>IF(OR($C17="",$B$2="",$D$2=0),0,IF(R$3&lt;0,0,N(INDEX('CURVA PREVISION'!$A$1:$KZ$3000,$C17,10+3*MIN(R$3,$D$2-1)))))</f>
        <v/>
      </c>
      <c r="S17" s="93">
        <f>IF(OR($C17="",$B$2="",$D$2=0),0,IF(S$3&lt;0,0,N(INDEX('CURVA PREVISION'!$A$1:$KZ$3000,$C17,10+3*MIN(S$3,$D$2-1)))))</f>
        <v/>
      </c>
      <c r="T17" s="93">
        <f>IF(OR($C17="",$B$2="",$D$2=0),0,IF(T$3&lt;0,0,N(INDEX('CURVA PREVISION'!$A$1:$KZ$3000,$C17,10+3*MIN(T$3,$D$2-1)))))</f>
        <v/>
      </c>
      <c r="U17" s="93">
        <f>IF(OR($C17="",$B$2="",$D$2=0),0,IF(U$3&lt;0,0,N(INDEX('CURVA PREVISION'!$A$1:$KZ$3000,$C17,10+3*MIN(U$3,$D$2-1)))))</f>
        <v/>
      </c>
      <c r="V17" s="93">
        <f>IF(OR($C17="",$B$2="",$D$2=0),0,IF(V$3&lt;0,0,N(INDEX('CURVA PREVISION'!$A$1:$KZ$3000,$C17,10+3*MIN(V$3,$D$2-1)))))</f>
        <v/>
      </c>
      <c r="W17" s="93">
        <f>IF(OR($C17="",$B$2="",$D$2=0),0,IF(W$3&lt;0,0,N(INDEX('CURVA PREVISION'!$A$1:$KZ$3000,$C17,10+3*MIN(W$3,$D$2-1)))))</f>
        <v/>
      </c>
      <c r="X17" s="93">
        <f>IF(OR($C17="",$B$2="",$D$2=0),0,IF(X$3&lt;0,0,N(INDEX('CURVA PREVISION'!$A$1:$KZ$3000,$C17,10+3*MIN(X$3,$D$2-1)))))</f>
        <v/>
      </c>
      <c r="Y17" s="93">
        <f>IF(OR($C17="",$B$2="",$D$2=0),0,IF(Y$3&lt;0,0,N(INDEX('CURVA PREVISION'!$A$1:$KZ$3000,$C17,10+3*MIN(Y$3,$D$2-1)))))</f>
        <v/>
      </c>
      <c r="Z17" s="93">
        <f>IF(OR($C17="",$B$2="",$D$2=0),0,IF(Z$3&lt;0,0,N(INDEX('CURVA PREVISION'!$A$1:$KZ$3000,$C17,10+3*MIN(Z$3,$D$2-1)))))</f>
        <v/>
      </c>
      <c r="AA17" s="93">
        <f>IF(OR($C17="",$B$2="",$D$2=0),0,IF(AA$3&lt;0,0,N(INDEX('CURVA PREVISION'!$A$1:$KZ$3000,$C17,10+3*MIN(AA$3,$D$2-1)))))</f>
        <v/>
      </c>
      <c r="AB17" s="93">
        <f>IF(OR($C17="",$B$2="",$D$2=0),0,IF(AB$3&lt;0,0,N(INDEX('CURVA PREVISION'!$A$1:$KZ$3000,$C17,10+3*MIN(AB$3,$D$2-1)))))</f>
        <v/>
      </c>
      <c r="AC17" s="93">
        <f>IF(OR($C17="",$B$2="",$D$2=0),0,IF(AC$3&lt;0,0,N(INDEX('CURVA PREVISION'!$A$1:$KZ$3000,$C17,10+3*MIN(AC$3,$D$2-1)))))</f>
        <v/>
      </c>
      <c r="AD17" s="93">
        <f>IF(OR($C17="",$B$2="",$D$2=0),0,IF(AD$3&lt;0,0,N(INDEX('CURVA PREVISION'!$A$1:$KZ$3000,$C17,10+3*MIN(AD$3,$D$2-1)))))</f>
        <v/>
      </c>
      <c r="AE17" s="93">
        <f>IF(OR($C17="",$B$2="",$D$2=0),0,IF(AE$3&lt;0,0,N(INDEX('CURVA PREVISION'!$A$1:$KZ$3000,$C17,10+3*MIN(AE$3,$D$2-1)))))</f>
        <v/>
      </c>
      <c r="AF17" s="93">
        <f>IF(OR($C17="",$B$2="",$D$2=0),0,IF(AF$3&lt;0,0,N(INDEX('CURVA PREVISION'!$A$1:$KZ$3000,$C17,10+3*MIN(AF$3,$D$2-1)))))</f>
        <v/>
      </c>
      <c r="AG17" s="93">
        <f>IF(OR($C17="",$B$2="",$D$2=0),0,IF(AG$3&lt;0,0,N(INDEX('CURVA PREVISION'!$A$1:$KZ$3000,$C17,10+3*MIN(AG$3,$D$2-1)))))</f>
        <v/>
      </c>
      <c r="AH17" s="93">
        <f>IF(OR($C17="",$B$2="",$D$2=0),0,IF(AH$3&lt;0,0,N(INDEX('CURVA PREVISION'!$A$1:$KZ$3000,$C17,10+3*MIN(AH$3,$D$2-1)))))</f>
        <v/>
      </c>
      <c r="AI17" s="93">
        <f>IF(OR($C17="",$B$2="",$D$2=0),0,IF(AI$3&lt;0,0,N(INDEX('CURVA PREVISION'!$A$1:$KZ$3000,$C17,10+3*MIN(AI$3,$D$2-1)))))</f>
        <v/>
      </c>
      <c r="AJ17" s="93">
        <f>IF(OR($C17="",$B$2="",$D$2=0),0,IF(AJ$3&lt;0,0,N(INDEX('CURVA PREVISION'!$A$1:$KZ$3000,$C17,10+3*MIN(AJ$3,$D$2-1)))))</f>
        <v/>
      </c>
      <c r="AK17" s="93">
        <f>IF(OR($C17="",$B$2="",$D$2=0),0,IF(AK$3&lt;0,0,N(INDEX('CURVA PREVISION'!$A$1:$KZ$3000,$C17,10+3*MIN(AK$3,$D$2-1)))))</f>
        <v/>
      </c>
      <c r="AL17" s="93">
        <f>IF(OR($C17="",$B$2="",$D$2=0),0,IF(AL$3&lt;0,0,N(INDEX('CURVA PREVISION'!$A$1:$KZ$3000,$C17,10+3*MIN(AL$3,$D$2-1)))))</f>
        <v/>
      </c>
      <c r="AM17" s="93">
        <f>IF(OR($C17="",$B$2="",$D$2=0),0,IF(AM$3&lt;0,0,N(INDEX('CURVA PREVISION'!$A$1:$KZ$3000,$C17,10+3*MIN(AM$3,$D$2-1)))))</f>
        <v/>
      </c>
      <c r="AN17" s="93">
        <f>IF(OR($C17="",$B$2="",$D$2=0),0,IF(AN$3&lt;0,0,N(INDEX('CURVA PREVISION'!$A$1:$KZ$3000,$C17,10+3*MIN(AN$3,$D$2-1)))))</f>
        <v/>
      </c>
      <c r="AO17" s="93">
        <f>IF(OR($C17="",$B$2="",$D$2=0),0,IF(AO$3&lt;0,0,N(INDEX('CURVA PREVISION'!$A$1:$KZ$3000,$C17,10+3*MIN(AO$3,$D$2-1)))))</f>
        <v/>
      </c>
      <c r="AP17" s="93">
        <f>IF(OR($C17="",$B$2="",$D$2=0),0,IF(AP$3&lt;0,0,N(INDEX('CURVA PREVISION'!$A$1:$KZ$3000,$C17,10+3*MIN(AP$3,$D$2-1)))))</f>
        <v/>
      </c>
      <c r="AQ17" s="93">
        <f>IF(OR($C17="",$B$2="",$D$2=0),0,IF(AQ$3&lt;0,0,N(INDEX('CURVA PREVISION'!$A$1:$KZ$3000,$C17,10+3*MIN(AQ$3,$D$2-1)))))</f>
        <v/>
      </c>
      <c r="AR17" s="93">
        <f>IF(OR($C17="",$B$2="",$D$2=0),0,IF(AR$3&lt;0,0,N(INDEX('CURVA PREVISION'!$A$1:$KZ$3000,$C17,10+3*MIN(AR$3,$D$2-1)))))</f>
        <v/>
      </c>
      <c r="AS17" s="93">
        <f>IF(OR($C17="",$B$2="",$D$2=0),0,IF(AS$3&lt;0,0,N(INDEX('CURVA PREVISION'!$A$1:$KZ$3000,$C17,10+3*MIN(AS$3,$D$2-1)))))</f>
        <v/>
      </c>
      <c r="AT17" s="93">
        <f>IF(OR($C17="",$B$2="",$D$2=0),0,IF(AT$3&lt;0,0,N(INDEX('CURVA PREVISION'!$A$1:$KZ$3000,$C17,10+3*MIN(AT$3,$D$2-1)))))</f>
        <v/>
      </c>
      <c r="AU17" s="93">
        <f>IF(OR($C17="",$B$2="",$D$2=0),0,IF(AU$3&lt;0,0,N(INDEX('CURVA PREVISION'!$A$1:$KZ$3000,$C17,10+3*MIN(AU$3,$D$2-1)))))</f>
        <v/>
      </c>
      <c r="AV17" s="93">
        <f>IF(OR($C17="",$B$2="",$D$2=0),0,IF(AV$3&lt;0,0,N(INDEX('CURVA PREVISION'!$A$1:$KZ$3000,$C17,10+3*MIN(AV$3,$D$2-1)))))</f>
        <v/>
      </c>
      <c r="AW17" s="93">
        <f>IF(OR($C17="",$B$2="",$D$2=0),0,IF(AW$3&lt;0,0,N(INDEX('CURVA PREVISION'!$A$1:$KZ$3000,$C17,10+3*MIN(AW$3,$D$2-1)))))</f>
        <v/>
      </c>
      <c r="AX17" s="93">
        <f>IF(OR($C17="",$B$2="",$D$2=0),0,IF(AX$3&lt;0,0,N(INDEX('CURVA PREVISION'!$A$1:$KZ$3000,$C17,10+3*MIN(AX$3,$D$2-1)))))</f>
        <v/>
      </c>
      <c r="AY17" s="93">
        <f>IF(OR($C17="",$B$2="",$D$2=0),0,IF(AY$3&lt;0,0,N(INDEX('CURVA PREVISION'!$A$1:$KZ$3000,$C17,10+3*MIN(AY$3,$D$2-1)))))</f>
        <v/>
      </c>
      <c r="AZ17" s="93">
        <f>IF(OR($C17="",$B$2="",$D$2=0),0,IF(AZ$3&lt;0,0,N(INDEX('CURVA PREVISION'!$A$1:$KZ$3000,$C17,10+3*MIN(AZ$3,$D$2-1)))))</f>
        <v/>
      </c>
      <c r="BA17" s="93">
        <f>IF(OR($C17="",$B$2="",$D$2=0),0,IF(BA$3&lt;0,0,N(INDEX('CURVA PREVISION'!$A$1:$KZ$3000,$C17,10+3*MIN(BA$3,$D$2-1)))))</f>
        <v/>
      </c>
      <c r="BB17" s="93">
        <f>IF(OR($C17="",$B$2="",$D$2=0),0,IF(BB$3&lt;0,0,N(INDEX('CURVA PREVISION'!$A$1:$KZ$3000,$C17,10+3*MIN(BB$3,$D$2-1)))))</f>
        <v/>
      </c>
      <c r="BC17" s="93">
        <f>IF(OR($C17="",$B$2="",$D$2=0),0,IF(BC$3&lt;0,0,N(INDEX('CURVA PREVISION'!$A$1:$KZ$3000,$C17,10+3*MIN(BC$3,$D$2-1)))))</f>
        <v/>
      </c>
      <c r="BD17" s="93">
        <f>IF(OR($C17="",$B$2="",$D$2=0),0,IF(BD$3&lt;0,0,N(INDEX('CURVA PREVISION'!$A$1:$KZ$3000,$C17,10+3*MIN(BD$3,$D$2-1)))))</f>
        <v/>
      </c>
      <c r="BE17" s="93">
        <f>IF(OR($C17="",$B$2="",$D$2=0),0,IF(BE$3&lt;0,0,N(INDEX('CURVA PREVISION'!$A$1:$KZ$3000,$C17,10+3*MIN(BE$3,$D$2-1)))))</f>
        <v/>
      </c>
      <c r="BF17" s="93">
        <f>IF(OR($C17="",$B$2="",$D$2=0),0,IF(BF$3&lt;0,0,N(INDEX('CURVA PREVISION'!$A$1:$KZ$3000,$C17,10+3*MIN(BF$3,$D$2-1)))))</f>
        <v/>
      </c>
      <c r="BG17" s="93">
        <f>IF(OR($C17="",$B$2="",$D$2=0),0,IF(BG$3&lt;0,0,N(INDEX('CURVA PREVISION'!$A$1:$KZ$3000,$C17,10+3*MIN(BG$3,$D$2-1)))))</f>
        <v/>
      </c>
      <c r="BH17" s="93">
        <f>IF(OR($C17="",$B$2="",$D$2=0),0,IF(BH$3&lt;0,0,N(INDEX('CURVA PREVISION'!$A$1:$KZ$3000,$C17,10+3*MIN(BH$3,$D$2-1)))))</f>
        <v/>
      </c>
      <c r="BI17" s="93">
        <f>IF(OR($C17="",$B$2="",$D$2=0),0,IF(BI$3&lt;0,0,N(INDEX('CURVA PREVISION'!$A$1:$KZ$3000,$C17,10+3*MIN(BI$3,$D$2-1)))))</f>
        <v/>
      </c>
      <c r="BJ17" s="93">
        <f>IF(OR($C17="",$B$2="",$D$2=0),0,IF(BJ$3&lt;0,0,N(INDEX('CURVA PREVISION'!$A$1:$KZ$3000,$C17,10+3*MIN(BJ$3,$D$2-1)))))</f>
        <v/>
      </c>
      <c r="BK17" s="93">
        <f>IF(OR($C17="",$B$2="",$D$2=0),0,IF(BK$3&lt;0,0,N(INDEX('CURVA PREVISION'!$A$1:$KZ$3000,$C17,10+3*MIN(BK$3,$D$2-1)))))</f>
        <v/>
      </c>
      <c r="BL17" s="93">
        <f>IF(OR($C17="",$B$2="",$D$2=0),0,IF(BL$3&lt;0,0,N(INDEX('CURVA PREVISION'!$A$1:$KZ$3000,$C17,10+3*MIN(BL$3,$D$2-1)))))</f>
        <v/>
      </c>
      <c r="BM17" s="93">
        <f>IF(OR($C17="",$B$2="",$D$2=0),0,IF(BM$3&lt;0,0,N(INDEX('CURVA PREVISION'!$A$1:$KZ$3000,$C17,10+3*MIN(BM$3,$D$2-1)))))</f>
        <v/>
      </c>
      <c r="BN17" s="93">
        <f>IF(OR($C17="",$B$2="",$D$2=0),0,IF(BN$3&lt;0,0,N(INDEX('CURVA PREVISION'!$A$1:$KZ$3000,$C17,10+3*MIN(BN$3,$D$2-1)))))</f>
        <v/>
      </c>
      <c r="BO17" s="93">
        <f>IF(OR($C17="",$B$2="",$D$2=0),0,IF(BO$3&lt;0,0,N(INDEX('CURVA PREVISION'!$A$1:$KZ$3000,$C17,10+3*MIN(BO$3,$D$2-1)))))</f>
        <v/>
      </c>
      <c r="BP17" s="93">
        <f>IF(OR($C17="",$B$2="",$D$2=0),0,IF(BP$3&lt;0,0,N(INDEX('CURVA PREVISION'!$A$1:$KZ$3000,$C17,10+3*MIN(BP$3,$D$2-1)))))</f>
        <v/>
      </c>
      <c r="BQ17" s="93">
        <f>IF(OR($C17="",$B$2="",$D$2=0),0,IF(BQ$3&lt;0,0,N(INDEX('CURVA PREVISION'!$A$1:$KZ$3000,$C17,10+3*MIN(BQ$3,$D$2-1)))))</f>
        <v/>
      </c>
      <c r="BR17" s="93">
        <f>IF(OR($C17="",$B$2="",$D$2=0),0,IF(BR$3&lt;0,0,N(INDEX('CURVA PREVISION'!$A$1:$KZ$3000,$C17,10+3*MIN(BR$3,$D$2-1)))))</f>
        <v/>
      </c>
      <c r="BS17" s="93">
        <f>IF(OR($C17="",$B$2="",$D$2=0),0,IF(BS$3&lt;0,0,N(INDEX('CURVA PREVISION'!$A$1:$KZ$3000,$C17,10+3*MIN(BS$3,$D$2-1)))))</f>
        <v/>
      </c>
      <c r="BT17" s="93">
        <f>IF(OR($C17="",$B$2="",$D$2=0),0,IF(BT$3&lt;0,0,N(INDEX('CURVA PREVISION'!$A$1:$KZ$3000,$C17,10+3*MIN(BT$3,$D$2-1)))))</f>
        <v/>
      </c>
      <c r="BU17" s="93">
        <f>IF(OR($C17="",$B$2="",$D$2=0),0,IF(BU$3&lt;0,0,N(INDEX('CURVA PREVISION'!$A$1:$KZ$3000,$C17,10+3*MIN(BU$3,$D$2-1)))))</f>
        <v/>
      </c>
      <c r="BV17" s="93">
        <f>IF(OR($C17="",$B$2="",$D$2=0),0,IF(BV$3&lt;0,0,N(INDEX('CURVA PREVISION'!$A$1:$KZ$3000,$C17,10+3*MIN(BV$3,$D$2-1)))))</f>
        <v/>
      </c>
      <c r="BW17" s="93">
        <f>IF(OR($C17="",$B$2="",$D$2=0),0,IF(BW$3&lt;0,0,N(INDEX('CURVA PREVISION'!$A$1:$KZ$3000,$C17,10+3*MIN(BW$3,$D$2-1)))))</f>
        <v/>
      </c>
    </row>
    <row r="18">
      <c r="A18" s="59">
        <f>'VALOR POR PL'!C24</f>
        <v/>
      </c>
      <c r="B18" s="59">
        <f>'VALOR POR PL'!D24</f>
        <v/>
      </c>
      <c r="C18" s="67">
        <f>IFERROR(MATCH(A18,'CURVA PREVISION'!$B$1:$B$3000,0),"")</f>
        <v/>
      </c>
      <c r="D18" s="93">
        <f>IF(OR($C18="",$B$2="",$D$2=0),0,IF(D$3&lt;0,0,N(INDEX('CURVA PREVISION'!$A$1:$KZ$3000,$C18,10+3*MIN(D$3,$D$2-1)))))</f>
        <v/>
      </c>
      <c r="E18" s="93">
        <f>IF(OR($C18="",$B$2="",$D$2=0),0,IF(E$3&lt;0,0,N(INDEX('CURVA PREVISION'!$A$1:$KZ$3000,$C18,10+3*MIN(E$3,$D$2-1)))))</f>
        <v/>
      </c>
      <c r="F18" s="93">
        <f>IF(OR($C18="",$B$2="",$D$2=0),0,IF(F$3&lt;0,0,N(INDEX('CURVA PREVISION'!$A$1:$KZ$3000,$C18,10+3*MIN(F$3,$D$2-1)))))</f>
        <v/>
      </c>
      <c r="G18" s="93">
        <f>IF(OR($C18="",$B$2="",$D$2=0),0,IF(G$3&lt;0,0,N(INDEX('CURVA PREVISION'!$A$1:$KZ$3000,$C18,10+3*MIN(G$3,$D$2-1)))))</f>
        <v/>
      </c>
      <c r="H18" s="93">
        <f>IF(OR($C18="",$B$2="",$D$2=0),0,IF(H$3&lt;0,0,N(INDEX('CURVA PREVISION'!$A$1:$KZ$3000,$C18,10+3*MIN(H$3,$D$2-1)))))</f>
        <v/>
      </c>
      <c r="I18" s="93">
        <f>IF(OR($C18="",$B$2="",$D$2=0),0,IF(I$3&lt;0,0,N(INDEX('CURVA PREVISION'!$A$1:$KZ$3000,$C18,10+3*MIN(I$3,$D$2-1)))))</f>
        <v/>
      </c>
      <c r="J18" s="93">
        <f>IF(OR($C18="",$B$2="",$D$2=0),0,IF(J$3&lt;0,0,N(INDEX('CURVA PREVISION'!$A$1:$KZ$3000,$C18,10+3*MIN(J$3,$D$2-1)))))</f>
        <v/>
      </c>
      <c r="K18" s="93">
        <f>IF(OR($C18="",$B$2="",$D$2=0),0,IF(K$3&lt;0,0,N(INDEX('CURVA PREVISION'!$A$1:$KZ$3000,$C18,10+3*MIN(K$3,$D$2-1)))))</f>
        <v/>
      </c>
      <c r="L18" s="93">
        <f>IF(OR($C18="",$B$2="",$D$2=0),0,IF(L$3&lt;0,0,N(INDEX('CURVA PREVISION'!$A$1:$KZ$3000,$C18,10+3*MIN(L$3,$D$2-1)))))</f>
        <v/>
      </c>
      <c r="M18" s="93">
        <f>IF(OR($C18="",$B$2="",$D$2=0),0,IF(M$3&lt;0,0,N(INDEX('CURVA PREVISION'!$A$1:$KZ$3000,$C18,10+3*MIN(M$3,$D$2-1)))))</f>
        <v/>
      </c>
      <c r="N18" s="93">
        <f>IF(OR($C18="",$B$2="",$D$2=0),0,IF(N$3&lt;0,0,N(INDEX('CURVA PREVISION'!$A$1:$KZ$3000,$C18,10+3*MIN(N$3,$D$2-1)))))</f>
        <v/>
      </c>
      <c r="O18" s="93">
        <f>IF(OR($C18="",$B$2="",$D$2=0),0,IF(O$3&lt;0,0,N(INDEX('CURVA PREVISION'!$A$1:$KZ$3000,$C18,10+3*MIN(O$3,$D$2-1)))))</f>
        <v/>
      </c>
      <c r="P18" s="93">
        <f>IF(OR($C18="",$B$2="",$D$2=0),0,IF(P$3&lt;0,0,N(INDEX('CURVA PREVISION'!$A$1:$KZ$3000,$C18,10+3*MIN(P$3,$D$2-1)))))</f>
        <v/>
      </c>
      <c r="Q18" s="93">
        <f>IF(OR($C18="",$B$2="",$D$2=0),0,IF(Q$3&lt;0,0,N(INDEX('CURVA PREVISION'!$A$1:$KZ$3000,$C18,10+3*MIN(Q$3,$D$2-1)))))</f>
        <v/>
      </c>
      <c r="R18" s="93">
        <f>IF(OR($C18="",$B$2="",$D$2=0),0,IF(R$3&lt;0,0,N(INDEX('CURVA PREVISION'!$A$1:$KZ$3000,$C18,10+3*MIN(R$3,$D$2-1)))))</f>
        <v/>
      </c>
      <c r="S18" s="93">
        <f>IF(OR($C18="",$B$2="",$D$2=0),0,IF(S$3&lt;0,0,N(INDEX('CURVA PREVISION'!$A$1:$KZ$3000,$C18,10+3*MIN(S$3,$D$2-1)))))</f>
        <v/>
      </c>
      <c r="T18" s="93">
        <f>IF(OR($C18="",$B$2="",$D$2=0),0,IF(T$3&lt;0,0,N(INDEX('CURVA PREVISION'!$A$1:$KZ$3000,$C18,10+3*MIN(T$3,$D$2-1)))))</f>
        <v/>
      </c>
      <c r="U18" s="93">
        <f>IF(OR($C18="",$B$2="",$D$2=0),0,IF(U$3&lt;0,0,N(INDEX('CURVA PREVISION'!$A$1:$KZ$3000,$C18,10+3*MIN(U$3,$D$2-1)))))</f>
        <v/>
      </c>
      <c r="V18" s="93">
        <f>IF(OR($C18="",$B$2="",$D$2=0),0,IF(V$3&lt;0,0,N(INDEX('CURVA PREVISION'!$A$1:$KZ$3000,$C18,10+3*MIN(V$3,$D$2-1)))))</f>
        <v/>
      </c>
      <c r="W18" s="93">
        <f>IF(OR($C18="",$B$2="",$D$2=0),0,IF(W$3&lt;0,0,N(INDEX('CURVA PREVISION'!$A$1:$KZ$3000,$C18,10+3*MIN(W$3,$D$2-1)))))</f>
        <v/>
      </c>
      <c r="X18" s="93">
        <f>IF(OR($C18="",$B$2="",$D$2=0),0,IF(X$3&lt;0,0,N(INDEX('CURVA PREVISION'!$A$1:$KZ$3000,$C18,10+3*MIN(X$3,$D$2-1)))))</f>
        <v/>
      </c>
      <c r="Y18" s="93">
        <f>IF(OR($C18="",$B$2="",$D$2=0),0,IF(Y$3&lt;0,0,N(INDEX('CURVA PREVISION'!$A$1:$KZ$3000,$C18,10+3*MIN(Y$3,$D$2-1)))))</f>
        <v/>
      </c>
      <c r="Z18" s="93">
        <f>IF(OR($C18="",$B$2="",$D$2=0),0,IF(Z$3&lt;0,0,N(INDEX('CURVA PREVISION'!$A$1:$KZ$3000,$C18,10+3*MIN(Z$3,$D$2-1)))))</f>
        <v/>
      </c>
      <c r="AA18" s="93">
        <f>IF(OR($C18="",$B$2="",$D$2=0),0,IF(AA$3&lt;0,0,N(INDEX('CURVA PREVISION'!$A$1:$KZ$3000,$C18,10+3*MIN(AA$3,$D$2-1)))))</f>
        <v/>
      </c>
      <c r="AB18" s="93">
        <f>IF(OR($C18="",$B$2="",$D$2=0),0,IF(AB$3&lt;0,0,N(INDEX('CURVA PREVISION'!$A$1:$KZ$3000,$C18,10+3*MIN(AB$3,$D$2-1)))))</f>
        <v/>
      </c>
      <c r="AC18" s="93">
        <f>IF(OR($C18="",$B$2="",$D$2=0),0,IF(AC$3&lt;0,0,N(INDEX('CURVA PREVISION'!$A$1:$KZ$3000,$C18,10+3*MIN(AC$3,$D$2-1)))))</f>
        <v/>
      </c>
      <c r="AD18" s="93">
        <f>IF(OR($C18="",$B$2="",$D$2=0),0,IF(AD$3&lt;0,0,N(INDEX('CURVA PREVISION'!$A$1:$KZ$3000,$C18,10+3*MIN(AD$3,$D$2-1)))))</f>
        <v/>
      </c>
      <c r="AE18" s="93">
        <f>IF(OR($C18="",$B$2="",$D$2=0),0,IF(AE$3&lt;0,0,N(INDEX('CURVA PREVISION'!$A$1:$KZ$3000,$C18,10+3*MIN(AE$3,$D$2-1)))))</f>
        <v/>
      </c>
      <c r="AF18" s="93">
        <f>IF(OR($C18="",$B$2="",$D$2=0),0,IF(AF$3&lt;0,0,N(INDEX('CURVA PREVISION'!$A$1:$KZ$3000,$C18,10+3*MIN(AF$3,$D$2-1)))))</f>
        <v/>
      </c>
      <c r="AG18" s="93">
        <f>IF(OR($C18="",$B$2="",$D$2=0),0,IF(AG$3&lt;0,0,N(INDEX('CURVA PREVISION'!$A$1:$KZ$3000,$C18,10+3*MIN(AG$3,$D$2-1)))))</f>
        <v/>
      </c>
      <c r="AH18" s="93">
        <f>IF(OR($C18="",$B$2="",$D$2=0),0,IF(AH$3&lt;0,0,N(INDEX('CURVA PREVISION'!$A$1:$KZ$3000,$C18,10+3*MIN(AH$3,$D$2-1)))))</f>
        <v/>
      </c>
      <c r="AI18" s="93">
        <f>IF(OR($C18="",$B$2="",$D$2=0),0,IF(AI$3&lt;0,0,N(INDEX('CURVA PREVISION'!$A$1:$KZ$3000,$C18,10+3*MIN(AI$3,$D$2-1)))))</f>
        <v/>
      </c>
      <c r="AJ18" s="93">
        <f>IF(OR($C18="",$B$2="",$D$2=0),0,IF(AJ$3&lt;0,0,N(INDEX('CURVA PREVISION'!$A$1:$KZ$3000,$C18,10+3*MIN(AJ$3,$D$2-1)))))</f>
        <v/>
      </c>
      <c r="AK18" s="93">
        <f>IF(OR($C18="",$B$2="",$D$2=0),0,IF(AK$3&lt;0,0,N(INDEX('CURVA PREVISION'!$A$1:$KZ$3000,$C18,10+3*MIN(AK$3,$D$2-1)))))</f>
        <v/>
      </c>
      <c r="AL18" s="93">
        <f>IF(OR($C18="",$B$2="",$D$2=0),0,IF(AL$3&lt;0,0,N(INDEX('CURVA PREVISION'!$A$1:$KZ$3000,$C18,10+3*MIN(AL$3,$D$2-1)))))</f>
        <v/>
      </c>
      <c r="AM18" s="93">
        <f>IF(OR($C18="",$B$2="",$D$2=0),0,IF(AM$3&lt;0,0,N(INDEX('CURVA PREVISION'!$A$1:$KZ$3000,$C18,10+3*MIN(AM$3,$D$2-1)))))</f>
        <v/>
      </c>
      <c r="AN18" s="93">
        <f>IF(OR($C18="",$B$2="",$D$2=0),0,IF(AN$3&lt;0,0,N(INDEX('CURVA PREVISION'!$A$1:$KZ$3000,$C18,10+3*MIN(AN$3,$D$2-1)))))</f>
        <v/>
      </c>
      <c r="AO18" s="93">
        <f>IF(OR($C18="",$B$2="",$D$2=0),0,IF(AO$3&lt;0,0,N(INDEX('CURVA PREVISION'!$A$1:$KZ$3000,$C18,10+3*MIN(AO$3,$D$2-1)))))</f>
        <v/>
      </c>
      <c r="AP18" s="93">
        <f>IF(OR($C18="",$B$2="",$D$2=0),0,IF(AP$3&lt;0,0,N(INDEX('CURVA PREVISION'!$A$1:$KZ$3000,$C18,10+3*MIN(AP$3,$D$2-1)))))</f>
        <v/>
      </c>
      <c r="AQ18" s="93">
        <f>IF(OR($C18="",$B$2="",$D$2=0),0,IF(AQ$3&lt;0,0,N(INDEX('CURVA PREVISION'!$A$1:$KZ$3000,$C18,10+3*MIN(AQ$3,$D$2-1)))))</f>
        <v/>
      </c>
      <c r="AR18" s="93">
        <f>IF(OR($C18="",$B$2="",$D$2=0),0,IF(AR$3&lt;0,0,N(INDEX('CURVA PREVISION'!$A$1:$KZ$3000,$C18,10+3*MIN(AR$3,$D$2-1)))))</f>
        <v/>
      </c>
      <c r="AS18" s="93">
        <f>IF(OR($C18="",$B$2="",$D$2=0),0,IF(AS$3&lt;0,0,N(INDEX('CURVA PREVISION'!$A$1:$KZ$3000,$C18,10+3*MIN(AS$3,$D$2-1)))))</f>
        <v/>
      </c>
      <c r="AT18" s="93">
        <f>IF(OR($C18="",$B$2="",$D$2=0),0,IF(AT$3&lt;0,0,N(INDEX('CURVA PREVISION'!$A$1:$KZ$3000,$C18,10+3*MIN(AT$3,$D$2-1)))))</f>
        <v/>
      </c>
      <c r="AU18" s="93">
        <f>IF(OR($C18="",$B$2="",$D$2=0),0,IF(AU$3&lt;0,0,N(INDEX('CURVA PREVISION'!$A$1:$KZ$3000,$C18,10+3*MIN(AU$3,$D$2-1)))))</f>
        <v/>
      </c>
      <c r="AV18" s="93">
        <f>IF(OR($C18="",$B$2="",$D$2=0),0,IF(AV$3&lt;0,0,N(INDEX('CURVA PREVISION'!$A$1:$KZ$3000,$C18,10+3*MIN(AV$3,$D$2-1)))))</f>
        <v/>
      </c>
      <c r="AW18" s="93">
        <f>IF(OR($C18="",$B$2="",$D$2=0),0,IF(AW$3&lt;0,0,N(INDEX('CURVA PREVISION'!$A$1:$KZ$3000,$C18,10+3*MIN(AW$3,$D$2-1)))))</f>
        <v/>
      </c>
      <c r="AX18" s="93">
        <f>IF(OR($C18="",$B$2="",$D$2=0),0,IF(AX$3&lt;0,0,N(INDEX('CURVA PREVISION'!$A$1:$KZ$3000,$C18,10+3*MIN(AX$3,$D$2-1)))))</f>
        <v/>
      </c>
      <c r="AY18" s="93">
        <f>IF(OR($C18="",$B$2="",$D$2=0),0,IF(AY$3&lt;0,0,N(INDEX('CURVA PREVISION'!$A$1:$KZ$3000,$C18,10+3*MIN(AY$3,$D$2-1)))))</f>
        <v/>
      </c>
      <c r="AZ18" s="93">
        <f>IF(OR($C18="",$B$2="",$D$2=0),0,IF(AZ$3&lt;0,0,N(INDEX('CURVA PREVISION'!$A$1:$KZ$3000,$C18,10+3*MIN(AZ$3,$D$2-1)))))</f>
        <v/>
      </c>
      <c r="BA18" s="93">
        <f>IF(OR($C18="",$B$2="",$D$2=0),0,IF(BA$3&lt;0,0,N(INDEX('CURVA PREVISION'!$A$1:$KZ$3000,$C18,10+3*MIN(BA$3,$D$2-1)))))</f>
        <v/>
      </c>
      <c r="BB18" s="93">
        <f>IF(OR($C18="",$B$2="",$D$2=0),0,IF(BB$3&lt;0,0,N(INDEX('CURVA PREVISION'!$A$1:$KZ$3000,$C18,10+3*MIN(BB$3,$D$2-1)))))</f>
        <v/>
      </c>
      <c r="BC18" s="93">
        <f>IF(OR($C18="",$B$2="",$D$2=0),0,IF(BC$3&lt;0,0,N(INDEX('CURVA PREVISION'!$A$1:$KZ$3000,$C18,10+3*MIN(BC$3,$D$2-1)))))</f>
        <v/>
      </c>
      <c r="BD18" s="93">
        <f>IF(OR($C18="",$B$2="",$D$2=0),0,IF(BD$3&lt;0,0,N(INDEX('CURVA PREVISION'!$A$1:$KZ$3000,$C18,10+3*MIN(BD$3,$D$2-1)))))</f>
        <v/>
      </c>
      <c r="BE18" s="93">
        <f>IF(OR($C18="",$B$2="",$D$2=0),0,IF(BE$3&lt;0,0,N(INDEX('CURVA PREVISION'!$A$1:$KZ$3000,$C18,10+3*MIN(BE$3,$D$2-1)))))</f>
        <v/>
      </c>
      <c r="BF18" s="93">
        <f>IF(OR($C18="",$B$2="",$D$2=0),0,IF(BF$3&lt;0,0,N(INDEX('CURVA PREVISION'!$A$1:$KZ$3000,$C18,10+3*MIN(BF$3,$D$2-1)))))</f>
        <v/>
      </c>
      <c r="BG18" s="93">
        <f>IF(OR($C18="",$B$2="",$D$2=0),0,IF(BG$3&lt;0,0,N(INDEX('CURVA PREVISION'!$A$1:$KZ$3000,$C18,10+3*MIN(BG$3,$D$2-1)))))</f>
        <v/>
      </c>
      <c r="BH18" s="93">
        <f>IF(OR($C18="",$B$2="",$D$2=0),0,IF(BH$3&lt;0,0,N(INDEX('CURVA PREVISION'!$A$1:$KZ$3000,$C18,10+3*MIN(BH$3,$D$2-1)))))</f>
        <v/>
      </c>
      <c r="BI18" s="93">
        <f>IF(OR($C18="",$B$2="",$D$2=0),0,IF(BI$3&lt;0,0,N(INDEX('CURVA PREVISION'!$A$1:$KZ$3000,$C18,10+3*MIN(BI$3,$D$2-1)))))</f>
        <v/>
      </c>
      <c r="BJ18" s="93">
        <f>IF(OR($C18="",$B$2="",$D$2=0),0,IF(BJ$3&lt;0,0,N(INDEX('CURVA PREVISION'!$A$1:$KZ$3000,$C18,10+3*MIN(BJ$3,$D$2-1)))))</f>
        <v/>
      </c>
      <c r="BK18" s="93">
        <f>IF(OR($C18="",$B$2="",$D$2=0),0,IF(BK$3&lt;0,0,N(INDEX('CURVA PREVISION'!$A$1:$KZ$3000,$C18,10+3*MIN(BK$3,$D$2-1)))))</f>
        <v/>
      </c>
      <c r="BL18" s="93">
        <f>IF(OR($C18="",$B$2="",$D$2=0),0,IF(BL$3&lt;0,0,N(INDEX('CURVA PREVISION'!$A$1:$KZ$3000,$C18,10+3*MIN(BL$3,$D$2-1)))))</f>
        <v/>
      </c>
      <c r="BM18" s="93">
        <f>IF(OR($C18="",$B$2="",$D$2=0),0,IF(BM$3&lt;0,0,N(INDEX('CURVA PREVISION'!$A$1:$KZ$3000,$C18,10+3*MIN(BM$3,$D$2-1)))))</f>
        <v/>
      </c>
      <c r="BN18" s="93">
        <f>IF(OR($C18="",$B$2="",$D$2=0),0,IF(BN$3&lt;0,0,N(INDEX('CURVA PREVISION'!$A$1:$KZ$3000,$C18,10+3*MIN(BN$3,$D$2-1)))))</f>
        <v/>
      </c>
      <c r="BO18" s="93">
        <f>IF(OR($C18="",$B$2="",$D$2=0),0,IF(BO$3&lt;0,0,N(INDEX('CURVA PREVISION'!$A$1:$KZ$3000,$C18,10+3*MIN(BO$3,$D$2-1)))))</f>
        <v/>
      </c>
      <c r="BP18" s="93">
        <f>IF(OR($C18="",$B$2="",$D$2=0),0,IF(BP$3&lt;0,0,N(INDEX('CURVA PREVISION'!$A$1:$KZ$3000,$C18,10+3*MIN(BP$3,$D$2-1)))))</f>
        <v/>
      </c>
      <c r="BQ18" s="93">
        <f>IF(OR($C18="",$B$2="",$D$2=0),0,IF(BQ$3&lt;0,0,N(INDEX('CURVA PREVISION'!$A$1:$KZ$3000,$C18,10+3*MIN(BQ$3,$D$2-1)))))</f>
        <v/>
      </c>
      <c r="BR18" s="93">
        <f>IF(OR($C18="",$B$2="",$D$2=0),0,IF(BR$3&lt;0,0,N(INDEX('CURVA PREVISION'!$A$1:$KZ$3000,$C18,10+3*MIN(BR$3,$D$2-1)))))</f>
        <v/>
      </c>
      <c r="BS18" s="93">
        <f>IF(OR($C18="",$B$2="",$D$2=0),0,IF(BS$3&lt;0,0,N(INDEX('CURVA PREVISION'!$A$1:$KZ$3000,$C18,10+3*MIN(BS$3,$D$2-1)))))</f>
        <v/>
      </c>
      <c r="BT18" s="93">
        <f>IF(OR($C18="",$B$2="",$D$2=0),0,IF(BT$3&lt;0,0,N(INDEX('CURVA PREVISION'!$A$1:$KZ$3000,$C18,10+3*MIN(BT$3,$D$2-1)))))</f>
        <v/>
      </c>
      <c r="BU18" s="93">
        <f>IF(OR($C18="",$B$2="",$D$2=0),0,IF(BU$3&lt;0,0,N(INDEX('CURVA PREVISION'!$A$1:$KZ$3000,$C18,10+3*MIN(BU$3,$D$2-1)))))</f>
        <v/>
      </c>
      <c r="BV18" s="93">
        <f>IF(OR($C18="",$B$2="",$D$2=0),0,IF(BV$3&lt;0,0,N(INDEX('CURVA PREVISION'!$A$1:$KZ$3000,$C18,10+3*MIN(BV$3,$D$2-1)))))</f>
        <v/>
      </c>
      <c r="BW18" s="93">
        <f>IF(OR($C18="",$B$2="",$D$2=0),0,IF(BW$3&lt;0,0,N(INDEX('CURVA PREVISION'!$A$1:$KZ$3000,$C18,10+3*MIN(BW$3,$D$2-1)))))</f>
        <v/>
      </c>
    </row>
    <row r="19">
      <c r="A19" s="59">
        <f>'VALOR POR PL'!C25</f>
        <v/>
      </c>
      <c r="B19" s="59">
        <f>'VALOR POR PL'!D25</f>
        <v/>
      </c>
      <c r="C19" s="67">
        <f>IFERROR(MATCH(A19,'CURVA PREVISION'!$B$1:$B$3000,0),"")</f>
        <v/>
      </c>
      <c r="D19" s="93">
        <f>IF(OR($C19="",$B$2="",$D$2=0),0,IF(D$3&lt;0,0,N(INDEX('CURVA PREVISION'!$A$1:$KZ$3000,$C19,10+3*MIN(D$3,$D$2-1)))))</f>
        <v/>
      </c>
      <c r="E19" s="93">
        <f>IF(OR($C19="",$B$2="",$D$2=0),0,IF(E$3&lt;0,0,N(INDEX('CURVA PREVISION'!$A$1:$KZ$3000,$C19,10+3*MIN(E$3,$D$2-1)))))</f>
        <v/>
      </c>
      <c r="F19" s="93">
        <f>IF(OR($C19="",$B$2="",$D$2=0),0,IF(F$3&lt;0,0,N(INDEX('CURVA PREVISION'!$A$1:$KZ$3000,$C19,10+3*MIN(F$3,$D$2-1)))))</f>
        <v/>
      </c>
      <c r="G19" s="93">
        <f>IF(OR($C19="",$B$2="",$D$2=0),0,IF(G$3&lt;0,0,N(INDEX('CURVA PREVISION'!$A$1:$KZ$3000,$C19,10+3*MIN(G$3,$D$2-1)))))</f>
        <v/>
      </c>
      <c r="H19" s="93">
        <f>IF(OR($C19="",$B$2="",$D$2=0),0,IF(H$3&lt;0,0,N(INDEX('CURVA PREVISION'!$A$1:$KZ$3000,$C19,10+3*MIN(H$3,$D$2-1)))))</f>
        <v/>
      </c>
      <c r="I19" s="93">
        <f>IF(OR($C19="",$B$2="",$D$2=0),0,IF(I$3&lt;0,0,N(INDEX('CURVA PREVISION'!$A$1:$KZ$3000,$C19,10+3*MIN(I$3,$D$2-1)))))</f>
        <v/>
      </c>
      <c r="J19" s="93">
        <f>IF(OR($C19="",$B$2="",$D$2=0),0,IF(J$3&lt;0,0,N(INDEX('CURVA PREVISION'!$A$1:$KZ$3000,$C19,10+3*MIN(J$3,$D$2-1)))))</f>
        <v/>
      </c>
      <c r="K19" s="93">
        <f>IF(OR($C19="",$B$2="",$D$2=0),0,IF(K$3&lt;0,0,N(INDEX('CURVA PREVISION'!$A$1:$KZ$3000,$C19,10+3*MIN(K$3,$D$2-1)))))</f>
        <v/>
      </c>
      <c r="L19" s="93">
        <f>IF(OR($C19="",$B$2="",$D$2=0),0,IF(L$3&lt;0,0,N(INDEX('CURVA PREVISION'!$A$1:$KZ$3000,$C19,10+3*MIN(L$3,$D$2-1)))))</f>
        <v/>
      </c>
      <c r="M19" s="93">
        <f>IF(OR($C19="",$B$2="",$D$2=0),0,IF(M$3&lt;0,0,N(INDEX('CURVA PREVISION'!$A$1:$KZ$3000,$C19,10+3*MIN(M$3,$D$2-1)))))</f>
        <v/>
      </c>
      <c r="N19" s="93">
        <f>IF(OR($C19="",$B$2="",$D$2=0),0,IF(N$3&lt;0,0,N(INDEX('CURVA PREVISION'!$A$1:$KZ$3000,$C19,10+3*MIN(N$3,$D$2-1)))))</f>
        <v/>
      </c>
      <c r="O19" s="93">
        <f>IF(OR($C19="",$B$2="",$D$2=0),0,IF(O$3&lt;0,0,N(INDEX('CURVA PREVISION'!$A$1:$KZ$3000,$C19,10+3*MIN(O$3,$D$2-1)))))</f>
        <v/>
      </c>
      <c r="P19" s="93">
        <f>IF(OR($C19="",$B$2="",$D$2=0),0,IF(P$3&lt;0,0,N(INDEX('CURVA PREVISION'!$A$1:$KZ$3000,$C19,10+3*MIN(P$3,$D$2-1)))))</f>
        <v/>
      </c>
      <c r="Q19" s="93">
        <f>IF(OR($C19="",$B$2="",$D$2=0),0,IF(Q$3&lt;0,0,N(INDEX('CURVA PREVISION'!$A$1:$KZ$3000,$C19,10+3*MIN(Q$3,$D$2-1)))))</f>
        <v/>
      </c>
      <c r="R19" s="93">
        <f>IF(OR($C19="",$B$2="",$D$2=0),0,IF(R$3&lt;0,0,N(INDEX('CURVA PREVISION'!$A$1:$KZ$3000,$C19,10+3*MIN(R$3,$D$2-1)))))</f>
        <v/>
      </c>
      <c r="S19" s="93">
        <f>IF(OR($C19="",$B$2="",$D$2=0),0,IF(S$3&lt;0,0,N(INDEX('CURVA PREVISION'!$A$1:$KZ$3000,$C19,10+3*MIN(S$3,$D$2-1)))))</f>
        <v/>
      </c>
      <c r="T19" s="93">
        <f>IF(OR($C19="",$B$2="",$D$2=0),0,IF(T$3&lt;0,0,N(INDEX('CURVA PREVISION'!$A$1:$KZ$3000,$C19,10+3*MIN(T$3,$D$2-1)))))</f>
        <v/>
      </c>
      <c r="U19" s="93">
        <f>IF(OR($C19="",$B$2="",$D$2=0),0,IF(U$3&lt;0,0,N(INDEX('CURVA PREVISION'!$A$1:$KZ$3000,$C19,10+3*MIN(U$3,$D$2-1)))))</f>
        <v/>
      </c>
      <c r="V19" s="93">
        <f>IF(OR($C19="",$B$2="",$D$2=0),0,IF(V$3&lt;0,0,N(INDEX('CURVA PREVISION'!$A$1:$KZ$3000,$C19,10+3*MIN(V$3,$D$2-1)))))</f>
        <v/>
      </c>
      <c r="W19" s="93">
        <f>IF(OR($C19="",$B$2="",$D$2=0),0,IF(W$3&lt;0,0,N(INDEX('CURVA PREVISION'!$A$1:$KZ$3000,$C19,10+3*MIN(W$3,$D$2-1)))))</f>
        <v/>
      </c>
      <c r="X19" s="93">
        <f>IF(OR($C19="",$B$2="",$D$2=0),0,IF(X$3&lt;0,0,N(INDEX('CURVA PREVISION'!$A$1:$KZ$3000,$C19,10+3*MIN(X$3,$D$2-1)))))</f>
        <v/>
      </c>
      <c r="Y19" s="93">
        <f>IF(OR($C19="",$B$2="",$D$2=0),0,IF(Y$3&lt;0,0,N(INDEX('CURVA PREVISION'!$A$1:$KZ$3000,$C19,10+3*MIN(Y$3,$D$2-1)))))</f>
        <v/>
      </c>
      <c r="Z19" s="93">
        <f>IF(OR($C19="",$B$2="",$D$2=0),0,IF(Z$3&lt;0,0,N(INDEX('CURVA PREVISION'!$A$1:$KZ$3000,$C19,10+3*MIN(Z$3,$D$2-1)))))</f>
        <v/>
      </c>
      <c r="AA19" s="93">
        <f>IF(OR($C19="",$B$2="",$D$2=0),0,IF(AA$3&lt;0,0,N(INDEX('CURVA PREVISION'!$A$1:$KZ$3000,$C19,10+3*MIN(AA$3,$D$2-1)))))</f>
        <v/>
      </c>
      <c r="AB19" s="93">
        <f>IF(OR($C19="",$B$2="",$D$2=0),0,IF(AB$3&lt;0,0,N(INDEX('CURVA PREVISION'!$A$1:$KZ$3000,$C19,10+3*MIN(AB$3,$D$2-1)))))</f>
        <v/>
      </c>
      <c r="AC19" s="93">
        <f>IF(OR($C19="",$B$2="",$D$2=0),0,IF(AC$3&lt;0,0,N(INDEX('CURVA PREVISION'!$A$1:$KZ$3000,$C19,10+3*MIN(AC$3,$D$2-1)))))</f>
        <v/>
      </c>
      <c r="AD19" s="93">
        <f>IF(OR($C19="",$B$2="",$D$2=0),0,IF(AD$3&lt;0,0,N(INDEX('CURVA PREVISION'!$A$1:$KZ$3000,$C19,10+3*MIN(AD$3,$D$2-1)))))</f>
        <v/>
      </c>
      <c r="AE19" s="93">
        <f>IF(OR($C19="",$B$2="",$D$2=0),0,IF(AE$3&lt;0,0,N(INDEX('CURVA PREVISION'!$A$1:$KZ$3000,$C19,10+3*MIN(AE$3,$D$2-1)))))</f>
        <v/>
      </c>
      <c r="AF19" s="93">
        <f>IF(OR($C19="",$B$2="",$D$2=0),0,IF(AF$3&lt;0,0,N(INDEX('CURVA PREVISION'!$A$1:$KZ$3000,$C19,10+3*MIN(AF$3,$D$2-1)))))</f>
        <v/>
      </c>
      <c r="AG19" s="93">
        <f>IF(OR($C19="",$B$2="",$D$2=0),0,IF(AG$3&lt;0,0,N(INDEX('CURVA PREVISION'!$A$1:$KZ$3000,$C19,10+3*MIN(AG$3,$D$2-1)))))</f>
        <v/>
      </c>
      <c r="AH19" s="93">
        <f>IF(OR($C19="",$B$2="",$D$2=0),0,IF(AH$3&lt;0,0,N(INDEX('CURVA PREVISION'!$A$1:$KZ$3000,$C19,10+3*MIN(AH$3,$D$2-1)))))</f>
        <v/>
      </c>
      <c r="AI19" s="93">
        <f>IF(OR($C19="",$B$2="",$D$2=0),0,IF(AI$3&lt;0,0,N(INDEX('CURVA PREVISION'!$A$1:$KZ$3000,$C19,10+3*MIN(AI$3,$D$2-1)))))</f>
        <v/>
      </c>
      <c r="AJ19" s="93">
        <f>IF(OR($C19="",$B$2="",$D$2=0),0,IF(AJ$3&lt;0,0,N(INDEX('CURVA PREVISION'!$A$1:$KZ$3000,$C19,10+3*MIN(AJ$3,$D$2-1)))))</f>
        <v/>
      </c>
      <c r="AK19" s="93">
        <f>IF(OR($C19="",$B$2="",$D$2=0),0,IF(AK$3&lt;0,0,N(INDEX('CURVA PREVISION'!$A$1:$KZ$3000,$C19,10+3*MIN(AK$3,$D$2-1)))))</f>
        <v/>
      </c>
      <c r="AL19" s="93">
        <f>IF(OR($C19="",$B$2="",$D$2=0),0,IF(AL$3&lt;0,0,N(INDEX('CURVA PREVISION'!$A$1:$KZ$3000,$C19,10+3*MIN(AL$3,$D$2-1)))))</f>
        <v/>
      </c>
      <c r="AM19" s="93">
        <f>IF(OR($C19="",$B$2="",$D$2=0),0,IF(AM$3&lt;0,0,N(INDEX('CURVA PREVISION'!$A$1:$KZ$3000,$C19,10+3*MIN(AM$3,$D$2-1)))))</f>
        <v/>
      </c>
      <c r="AN19" s="93">
        <f>IF(OR($C19="",$B$2="",$D$2=0),0,IF(AN$3&lt;0,0,N(INDEX('CURVA PREVISION'!$A$1:$KZ$3000,$C19,10+3*MIN(AN$3,$D$2-1)))))</f>
        <v/>
      </c>
      <c r="AO19" s="93">
        <f>IF(OR($C19="",$B$2="",$D$2=0),0,IF(AO$3&lt;0,0,N(INDEX('CURVA PREVISION'!$A$1:$KZ$3000,$C19,10+3*MIN(AO$3,$D$2-1)))))</f>
        <v/>
      </c>
      <c r="AP19" s="93">
        <f>IF(OR($C19="",$B$2="",$D$2=0),0,IF(AP$3&lt;0,0,N(INDEX('CURVA PREVISION'!$A$1:$KZ$3000,$C19,10+3*MIN(AP$3,$D$2-1)))))</f>
        <v/>
      </c>
      <c r="AQ19" s="93">
        <f>IF(OR($C19="",$B$2="",$D$2=0),0,IF(AQ$3&lt;0,0,N(INDEX('CURVA PREVISION'!$A$1:$KZ$3000,$C19,10+3*MIN(AQ$3,$D$2-1)))))</f>
        <v/>
      </c>
      <c r="AR19" s="93">
        <f>IF(OR($C19="",$B$2="",$D$2=0),0,IF(AR$3&lt;0,0,N(INDEX('CURVA PREVISION'!$A$1:$KZ$3000,$C19,10+3*MIN(AR$3,$D$2-1)))))</f>
        <v/>
      </c>
      <c r="AS19" s="93">
        <f>IF(OR($C19="",$B$2="",$D$2=0),0,IF(AS$3&lt;0,0,N(INDEX('CURVA PREVISION'!$A$1:$KZ$3000,$C19,10+3*MIN(AS$3,$D$2-1)))))</f>
        <v/>
      </c>
      <c r="AT19" s="93">
        <f>IF(OR($C19="",$B$2="",$D$2=0),0,IF(AT$3&lt;0,0,N(INDEX('CURVA PREVISION'!$A$1:$KZ$3000,$C19,10+3*MIN(AT$3,$D$2-1)))))</f>
        <v/>
      </c>
      <c r="AU19" s="93">
        <f>IF(OR($C19="",$B$2="",$D$2=0),0,IF(AU$3&lt;0,0,N(INDEX('CURVA PREVISION'!$A$1:$KZ$3000,$C19,10+3*MIN(AU$3,$D$2-1)))))</f>
        <v/>
      </c>
      <c r="AV19" s="93">
        <f>IF(OR($C19="",$B$2="",$D$2=0),0,IF(AV$3&lt;0,0,N(INDEX('CURVA PREVISION'!$A$1:$KZ$3000,$C19,10+3*MIN(AV$3,$D$2-1)))))</f>
        <v/>
      </c>
      <c r="AW19" s="93">
        <f>IF(OR($C19="",$B$2="",$D$2=0),0,IF(AW$3&lt;0,0,N(INDEX('CURVA PREVISION'!$A$1:$KZ$3000,$C19,10+3*MIN(AW$3,$D$2-1)))))</f>
        <v/>
      </c>
      <c r="AX19" s="93">
        <f>IF(OR($C19="",$B$2="",$D$2=0),0,IF(AX$3&lt;0,0,N(INDEX('CURVA PREVISION'!$A$1:$KZ$3000,$C19,10+3*MIN(AX$3,$D$2-1)))))</f>
        <v/>
      </c>
      <c r="AY19" s="93">
        <f>IF(OR($C19="",$B$2="",$D$2=0),0,IF(AY$3&lt;0,0,N(INDEX('CURVA PREVISION'!$A$1:$KZ$3000,$C19,10+3*MIN(AY$3,$D$2-1)))))</f>
        <v/>
      </c>
      <c r="AZ19" s="93">
        <f>IF(OR($C19="",$B$2="",$D$2=0),0,IF(AZ$3&lt;0,0,N(INDEX('CURVA PREVISION'!$A$1:$KZ$3000,$C19,10+3*MIN(AZ$3,$D$2-1)))))</f>
        <v/>
      </c>
      <c r="BA19" s="93">
        <f>IF(OR($C19="",$B$2="",$D$2=0),0,IF(BA$3&lt;0,0,N(INDEX('CURVA PREVISION'!$A$1:$KZ$3000,$C19,10+3*MIN(BA$3,$D$2-1)))))</f>
        <v/>
      </c>
      <c r="BB19" s="93">
        <f>IF(OR($C19="",$B$2="",$D$2=0),0,IF(BB$3&lt;0,0,N(INDEX('CURVA PREVISION'!$A$1:$KZ$3000,$C19,10+3*MIN(BB$3,$D$2-1)))))</f>
        <v/>
      </c>
      <c r="BC19" s="93">
        <f>IF(OR($C19="",$B$2="",$D$2=0),0,IF(BC$3&lt;0,0,N(INDEX('CURVA PREVISION'!$A$1:$KZ$3000,$C19,10+3*MIN(BC$3,$D$2-1)))))</f>
        <v/>
      </c>
      <c r="BD19" s="93">
        <f>IF(OR($C19="",$B$2="",$D$2=0),0,IF(BD$3&lt;0,0,N(INDEX('CURVA PREVISION'!$A$1:$KZ$3000,$C19,10+3*MIN(BD$3,$D$2-1)))))</f>
        <v/>
      </c>
      <c r="BE19" s="93">
        <f>IF(OR($C19="",$B$2="",$D$2=0),0,IF(BE$3&lt;0,0,N(INDEX('CURVA PREVISION'!$A$1:$KZ$3000,$C19,10+3*MIN(BE$3,$D$2-1)))))</f>
        <v/>
      </c>
      <c r="BF19" s="93">
        <f>IF(OR($C19="",$B$2="",$D$2=0),0,IF(BF$3&lt;0,0,N(INDEX('CURVA PREVISION'!$A$1:$KZ$3000,$C19,10+3*MIN(BF$3,$D$2-1)))))</f>
        <v/>
      </c>
      <c r="BG19" s="93">
        <f>IF(OR($C19="",$B$2="",$D$2=0),0,IF(BG$3&lt;0,0,N(INDEX('CURVA PREVISION'!$A$1:$KZ$3000,$C19,10+3*MIN(BG$3,$D$2-1)))))</f>
        <v/>
      </c>
      <c r="BH19" s="93">
        <f>IF(OR($C19="",$B$2="",$D$2=0),0,IF(BH$3&lt;0,0,N(INDEX('CURVA PREVISION'!$A$1:$KZ$3000,$C19,10+3*MIN(BH$3,$D$2-1)))))</f>
        <v/>
      </c>
      <c r="BI19" s="93">
        <f>IF(OR($C19="",$B$2="",$D$2=0),0,IF(BI$3&lt;0,0,N(INDEX('CURVA PREVISION'!$A$1:$KZ$3000,$C19,10+3*MIN(BI$3,$D$2-1)))))</f>
        <v/>
      </c>
      <c r="BJ19" s="93">
        <f>IF(OR($C19="",$B$2="",$D$2=0),0,IF(BJ$3&lt;0,0,N(INDEX('CURVA PREVISION'!$A$1:$KZ$3000,$C19,10+3*MIN(BJ$3,$D$2-1)))))</f>
        <v/>
      </c>
      <c r="BK19" s="93">
        <f>IF(OR($C19="",$B$2="",$D$2=0),0,IF(BK$3&lt;0,0,N(INDEX('CURVA PREVISION'!$A$1:$KZ$3000,$C19,10+3*MIN(BK$3,$D$2-1)))))</f>
        <v/>
      </c>
      <c r="BL19" s="93">
        <f>IF(OR($C19="",$B$2="",$D$2=0),0,IF(BL$3&lt;0,0,N(INDEX('CURVA PREVISION'!$A$1:$KZ$3000,$C19,10+3*MIN(BL$3,$D$2-1)))))</f>
        <v/>
      </c>
      <c r="BM19" s="93">
        <f>IF(OR($C19="",$B$2="",$D$2=0),0,IF(BM$3&lt;0,0,N(INDEX('CURVA PREVISION'!$A$1:$KZ$3000,$C19,10+3*MIN(BM$3,$D$2-1)))))</f>
        <v/>
      </c>
      <c r="BN19" s="93">
        <f>IF(OR($C19="",$B$2="",$D$2=0),0,IF(BN$3&lt;0,0,N(INDEX('CURVA PREVISION'!$A$1:$KZ$3000,$C19,10+3*MIN(BN$3,$D$2-1)))))</f>
        <v/>
      </c>
      <c r="BO19" s="93">
        <f>IF(OR($C19="",$B$2="",$D$2=0),0,IF(BO$3&lt;0,0,N(INDEX('CURVA PREVISION'!$A$1:$KZ$3000,$C19,10+3*MIN(BO$3,$D$2-1)))))</f>
        <v/>
      </c>
      <c r="BP19" s="93">
        <f>IF(OR($C19="",$B$2="",$D$2=0),0,IF(BP$3&lt;0,0,N(INDEX('CURVA PREVISION'!$A$1:$KZ$3000,$C19,10+3*MIN(BP$3,$D$2-1)))))</f>
        <v/>
      </c>
      <c r="BQ19" s="93">
        <f>IF(OR($C19="",$B$2="",$D$2=0),0,IF(BQ$3&lt;0,0,N(INDEX('CURVA PREVISION'!$A$1:$KZ$3000,$C19,10+3*MIN(BQ$3,$D$2-1)))))</f>
        <v/>
      </c>
      <c r="BR19" s="93">
        <f>IF(OR($C19="",$B$2="",$D$2=0),0,IF(BR$3&lt;0,0,N(INDEX('CURVA PREVISION'!$A$1:$KZ$3000,$C19,10+3*MIN(BR$3,$D$2-1)))))</f>
        <v/>
      </c>
      <c r="BS19" s="93">
        <f>IF(OR($C19="",$B$2="",$D$2=0),0,IF(BS$3&lt;0,0,N(INDEX('CURVA PREVISION'!$A$1:$KZ$3000,$C19,10+3*MIN(BS$3,$D$2-1)))))</f>
        <v/>
      </c>
      <c r="BT19" s="93">
        <f>IF(OR($C19="",$B$2="",$D$2=0),0,IF(BT$3&lt;0,0,N(INDEX('CURVA PREVISION'!$A$1:$KZ$3000,$C19,10+3*MIN(BT$3,$D$2-1)))))</f>
        <v/>
      </c>
      <c r="BU19" s="93">
        <f>IF(OR($C19="",$B$2="",$D$2=0),0,IF(BU$3&lt;0,0,N(INDEX('CURVA PREVISION'!$A$1:$KZ$3000,$C19,10+3*MIN(BU$3,$D$2-1)))))</f>
        <v/>
      </c>
      <c r="BV19" s="93">
        <f>IF(OR($C19="",$B$2="",$D$2=0),0,IF(BV$3&lt;0,0,N(INDEX('CURVA PREVISION'!$A$1:$KZ$3000,$C19,10+3*MIN(BV$3,$D$2-1)))))</f>
        <v/>
      </c>
      <c r="BW19" s="93">
        <f>IF(OR($C19="",$B$2="",$D$2=0),0,IF(BW$3&lt;0,0,N(INDEX('CURVA PREVISION'!$A$1:$KZ$3000,$C19,10+3*MIN(BW$3,$D$2-1)))))</f>
        <v/>
      </c>
    </row>
    <row r="20">
      <c r="A20" s="59">
        <f>'VALOR POR PL'!C26</f>
        <v/>
      </c>
      <c r="B20" s="59">
        <f>'VALOR POR PL'!D26</f>
        <v/>
      </c>
      <c r="C20" s="67">
        <f>IFERROR(MATCH(A20,'CURVA PREVISION'!$B$1:$B$3000,0),"")</f>
        <v/>
      </c>
      <c r="D20" s="93">
        <f>IF(OR($C20="",$B$2="",$D$2=0),0,IF(D$3&lt;0,0,N(INDEX('CURVA PREVISION'!$A$1:$KZ$3000,$C20,10+3*MIN(D$3,$D$2-1)))))</f>
        <v/>
      </c>
      <c r="E20" s="93">
        <f>IF(OR($C20="",$B$2="",$D$2=0),0,IF(E$3&lt;0,0,N(INDEX('CURVA PREVISION'!$A$1:$KZ$3000,$C20,10+3*MIN(E$3,$D$2-1)))))</f>
        <v/>
      </c>
      <c r="F20" s="93">
        <f>IF(OR($C20="",$B$2="",$D$2=0),0,IF(F$3&lt;0,0,N(INDEX('CURVA PREVISION'!$A$1:$KZ$3000,$C20,10+3*MIN(F$3,$D$2-1)))))</f>
        <v/>
      </c>
      <c r="G20" s="93">
        <f>IF(OR($C20="",$B$2="",$D$2=0),0,IF(G$3&lt;0,0,N(INDEX('CURVA PREVISION'!$A$1:$KZ$3000,$C20,10+3*MIN(G$3,$D$2-1)))))</f>
        <v/>
      </c>
      <c r="H20" s="93">
        <f>IF(OR($C20="",$B$2="",$D$2=0),0,IF(H$3&lt;0,0,N(INDEX('CURVA PREVISION'!$A$1:$KZ$3000,$C20,10+3*MIN(H$3,$D$2-1)))))</f>
        <v/>
      </c>
      <c r="I20" s="93">
        <f>IF(OR($C20="",$B$2="",$D$2=0),0,IF(I$3&lt;0,0,N(INDEX('CURVA PREVISION'!$A$1:$KZ$3000,$C20,10+3*MIN(I$3,$D$2-1)))))</f>
        <v/>
      </c>
      <c r="J20" s="93">
        <f>IF(OR($C20="",$B$2="",$D$2=0),0,IF(J$3&lt;0,0,N(INDEX('CURVA PREVISION'!$A$1:$KZ$3000,$C20,10+3*MIN(J$3,$D$2-1)))))</f>
        <v/>
      </c>
      <c r="K20" s="93">
        <f>IF(OR($C20="",$B$2="",$D$2=0),0,IF(K$3&lt;0,0,N(INDEX('CURVA PREVISION'!$A$1:$KZ$3000,$C20,10+3*MIN(K$3,$D$2-1)))))</f>
        <v/>
      </c>
      <c r="L20" s="93">
        <f>IF(OR($C20="",$B$2="",$D$2=0),0,IF(L$3&lt;0,0,N(INDEX('CURVA PREVISION'!$A$1:$KZ$3000,$C20,10+3*MIN(L$3,$D$2-1)))))</f>
        <v/>
      </c>
      <c r="M20" s="93">
        <f>IF(OR($C20="",$B$2="",$D$2=0),0,IF(M$3&lt;0,0,N(INDEX('CURVA PREVISION'!$A$1:$KZ$3000,$C20,10+3*MIN(M$3,$D$2-1)))))</f>
        <v/>
      </c>
      <c r="N20" s="93">
        <f>IF(OR($C20="",$B$2="",$D$2=0),0,IF(N$3&lt;0,0,N(INDEX('CURVA PREVISION'!$A$1:$KZ$3000,$C20,10+3*MIN(N$3,$D$2-1)))))</f>
        <v/>
      </c>
      <c r="O20" s="93">
        <f>IF(OR($C20="",$B$2="",$D$2=0),0,IF(O$3&lt;0,0,N(INDEX('CURVA PREVISION'!$A$1:$KZ$3000,$C20,10+3*MIN(O$3,$D$2-1)))))</f>
        <v/>
      </c>
      <c r="P20" s="93">
        <f>IF(OR($C20="",$B$2="",$D$2=0),0,IF(P$3&lt;0,0,N(INDEX('CURVA PREVISION'!$A$1:$KZ$3000,$C20,10+3*MIN(P$3,$D$2-1)))))</f>
        <v/>
      </c>
      <c r="Q20" s="93">
        <f>IF(OR($C20="",$B$2="",$D$2=0),0,IF(Q$3&lt;0,0,N(INDEX('CURVA PREVISION'!$A$1:$KZ$3000,$C20,10+3*MIN(Q$3,$D$2-1)))))</f>
        <v/>
      </c>
      <c r="R20" s="93">
        <f>IF(OR($C20="",$B$2="",$D$2=0),0,IF(R$3&lt;0,0,N(INDEX('CURVA PREVISION'!$A$1:$KZ$3000,$C20,10+3*MIN(R$3,$D$2-1)))))</f>
        <v/>
      </c>
      <c r="S20" s="93">
        <f>IF(OR($C20="",$B$2="",$D$2=0),0,IF(S$3&lt;0,0,N(INDEX('CURVA PREVISION'!$A$1:$KZ$3000,$C20,10+3*MIN(S$3,$D$2-1)))))</f>
        <v/>
      </c>
      <c r="T20" s="93">
        <f>IF(OR($C20="",$B$2="",$D$2=0),0,IF(T$3&lt;0,0,N(INDEX('CURVA PREVISION'!$A$1:$KZ$3000,$C20,10+3*MIN(T$3,$D$2-1)))))</f>
        <v/>
      </c>
      <c r="U20" s="93">
        <f>IF(OR($C20="",$B$2="",$D$2=0),0,IF(U$3&lt;0,0,N(INDEX('CURVA PREVISION'!$A$1:$KZ$3000,$C20,10+3*MIN(U$3,$D$2-1)))))</f>
        <v/>
      </c>
      <c r="V20" s="93">
        <f>IF(OR($C20="",$B$2="",$D$2=0),0,IF(V$3&lt;0,0,N(INDEX('CURVA PREVISION'!$A$1:$KZ$3000,$C20,10+3*MIN(V$3,$D$2-1)))))</f>
        <v/>
      </c>
      <c r="W20" s="93">
        <f>IF(OR($C20="",$B$2="",$D$2=0),0,IF(W$3&lt;0,0,N(INDEX('CURVA PREVISION'!$A$1:$KZ$3000,$C20,10+3*MIN(W$3,$D$2-1)))))</f>
        <v/>
      </c>
      <c r="X20" s="93">
        <f>IF(OR($C20="",$B$2="",$D$2=0),0,IF(X$3&lt;0,0,N(INDEX('CURVA PREVISION'!$A$1:$KZ$3000,$C20,10+3*MIN(X$3,$D$2-1)))))</f>
        <v/>
      </c>
      <c r="Y20" s="93">
        <f>IF(OR($C20="",$B$2="",$D$2=0),0,IF(Y$3&lt;0,0,N(INDEX('CURVA PREVISION'!$A$1:$KZ$3000,$C20,10+3*MIN(Y$3,$D$2-1)))))</f>
        <v/>
      </c>
      <c r="Z20" s="93">
        <f>IF(OR($C20="",$B$2="",$D$2=0),0,IF(Z$3&lt;0,0,N(INDEX('CURVA PREVISION'!$A$1:$KZ$3000,$C20,10+3*MIN(Z$3,$D$2-1)))))</f>
        <v/>
      </c>
      <c r="AA20" s="93">
        <f>IF(OR($C20="",$B$2="",$D$2=0),0,IF(AA$3&lt;0,0,N(INDEX('CURVA PREVISION'!$A$1:$KZ$3000,$C20,10+3*MIN(AA$3,$D$2-1)))))</f>
        <v/>
      </c>
      <c r="AB20" s="93">
        <f>IF(OR($C20="",$B$2="",$D$2=0),0,IF(AB$3&lt;0,0,N(INDEX('CURVA PREVISION'!$A$1:$KZ$3000,$C20,10+3*MIN(AB$3,$D$2-1)))))</f>
        <v/>
      </c>
      <c r="AC20" s="93">
        <f>IF(OR($C20="",$B$2="",$D$2=0),0,IF(AC$3&lt;0,0,N(INDEX('CURVA PREVISION'!$A$1:$KZ$3000,$C20,10+3*MIN(AC$3,$D$2-1)))))</f>
        <v/>
      </c>
      <c r="AD20" s="93">
        <f>IF(OR($C20="",$B$2="",$D$2=0),0,IF(AD$3&lt;0,0,N(INDEX('CURVA PREVISION'!$A$1:$KZ$3000,$C20,10+3*MIN(AD$3,$D$2-1)))))</f>
        <v/>
      </c>
      <c r="AE20" s="93">
        <f>IF(OR($C20="",$B$2="",$D$2=0),0,IF(AE$3&lt;0,0,N(INDEX('CURVA PREVISION'!$A$1:$KZ$3000,$C20,10+3*MIN(AE$3,$D$2-1)))))</f>
        <v/>
      </c>
      <c r="AF20" s="93">
        <f>IF(OR($C20="",$B$2="",$D$2=0),0,IF(AF$3&lt;0,0,N(INDEX('CURVA PREVISION'!$A$1:$KZ$3000,$C20,10+3*MIN(AF$3,$D$2-1)))))</f>
        <v/>
      </c>
      <c r="AG20" s="93">
        <f>IF(OR($C20="",$B$2="",$D$2=0),0,IF(AG$3&lt;0,0,N(INDEX('CURVA PREVISION'!$A$1:$KZ$3000,$C20,10+3*MIN(AG$3,$D$2-1)))))</f>
        <v/>
      </c>
      <c r="AH20" s="93">
        <f>IF(OR($C20="",$B$2="",$D$2=0),0,IF(AH$3&lt;0,0,N(INDEX('CURVA PREVISION'!$A$1:$KZ$3000,$C20,10+3*MIN(AH$3,$D$2-1)))))</f>
        <v/>
      </c>
      <c r="AI20" s="93">
        <f>IF(OR($C20="",$B$2="",$D$2=0),0,IF(AI$3&lt;0,0,N(INDEX('CURVA PREVISION'!$A$1:$KZ$3000,$C20,10+3*MIN(AI$3,$D$2-1)))))</f>
        <v/>
      </c>
      <c r="AJ20" s="93">
        <f>IF(OR($C20="",$B$2="",$D$2=0),0,IF(AJ$3&lt;0,0,N(INDEX('CURVA PREVISION'!$A$1:$KZ$3000,$C20,10+3*MIN(AJ$3,$D$2-1)))))</f>
        <v/>
      </c>
      <c r="AK20" s="93">
        <f>IF(OR($C20="",$B$2="",$D$2=0),0,IF(AK$3&lt;0,0,N(INDEX('CURVA PREVISION'!$A$1:$KZ$3000,$C20,10+3*MIN(AK$3,$D$2-1)))))</f>
        <v/>
      </c>
      <c r="AL20" s="93">
        <f>IF(OR($C20="",$B$2="",$D$2=0),0,IF(AL$3&lt;0,0,N(INDEX('CURVA PREVISION'!$A$1:$KZ$3000,$C20,10+3*MIN(AL$3,$D$2-1)))))</f>
        <v/>
      </c>
      <c r="AM20" s="93">
        <f>IF(OR($C20="",$B$2="",$D$2=0),0,IF(AM$3&lt;0,0,N(INDEX('CURVA PREVISION'!$A$1:$KZ$3000,$C20,10+3*MIN(AM$3,$D$2-1)))))</f>
        <v/>
      </c>
      <c r="AN20" s="93">
        <f>IF(OR($C20="",$B$2="",$D$2=0),0,IF(AN$3&lt;0,0,N(INDEX('CURVA PREVISION'!$A$1:$KZ$3000,$C20,10+3*MIN(AN$3,$D$2-1)))))</f>
        <v/>
      </c>
      <c r="AO20" s="93">
        <f>IF(OR($C20="",$B$2="",$D$2=0),0,IF(AO$3&lt;0,0,N(INDEX('CURVA PREVISION'!$A$1:$KZ$3000,$C20,10+3*MIN(AO$3,$D$2-1)))))</f>
        <v/>
      </c>
      <c r="AP20" s="93">
        <f>IF(OR($C20="",$B$2="",$D$2=0),0,IF(AP$3&lt;0,0,N(INDEX('CURVA PREVISION'!$A$1:$KZ$3000,$C20,10+3*MIN(AP$3,$D$2-1)))))</f>
        <v/>
      </c>
      <c r="AQ20" s="93">
        <f>IF(OR($C20="",$B$2="",$D$2=0),0,IF(AQ$3&lt;0,0,N(INDEX('CURVA PREVISION'!$A$1:$KZ$3000,$C20,10+3*MIN(AQ$3,$D$2-1)))))</f>
        <v/>
      </c>
      <c r="AR20" s="93">
        <f>IF(OR($C20="",$B$2="",$D$2=0),0,IF(AR$3&lt;0,0,N(INDEX('CURVA PREVISION'!$A$1:$KZ$3000,$C20,10+3*MIN(AR$3,$D$2-1)))))</f>
        <v/>
      </c>
      <c r="AS20" s="93">
        <f>IF(OR($C20="",$B$2="",$D$2=0),0,IF(AS$3&lt;0,0,N(INDEX('CURVA PREVISION'!$A$1:$KZ$3000,$C20,10+3*MIN(AS$3,$D$2-1)))))</f>
        <v/>
      </c>
      <c r="AT20" s="93">
        <f>IF(OR($C20="",$B$2="",$D$2=0),0,IF(AT$3&lt;0,0,N(INDEX('CURVA PREVISION'!$A$1:$KZ$3000,$C20,10+3*MIN(AT$3,$D$2-1)))))</f>
        <v/>
      </c>
      <c r="AU20" s="93">
        <f>IF(OR($C20="",$B$2="",$D$2=0),0,IF(AU$3&lt;0,0,N(INDEX('CURVA PREVISION'!$A$1:$KZ$3000,$C20,10+3*MIN(AU$3,$D$2-1)))))</f>
        <v/>
      </c>
      <c r="AV20" s="93">
        <f>IF(OR($C20="",$B$2="",$D$2=0),0,IF(AV$3&lt;0,0,N(INDEX('CURVA PREVISION'!$A$1:$KZ$3000,$C20,10+3*MIN(AV$3,$D$2-1)))))</f>
        <v/>
      </c>
      <c r="AW20" s="93">
        <f>IF(OR($C20="",$B$2="",$D$2=0),0,IF(AW$3&lt;0,0,N(INDEX('CURVA PREVISION'!$A$1:$KZ$3000,$C20,10+3*MIN(AW$3,$D$2-1)))))</f>
        <v/>
      </c>
      <c r="AX20" s="93">
        <f>IF(OR($C20="",$B$2="",$D$2=0),0,IF(AX$3&lt;0,0,N(INDEX('CURVA PREVISION'!$A$1:$KZ$3000,$C20,10+3*MIN(AX$3,$D$2-1)))))</f>
        <v/>
      </c>
      <c r="AY20" s="93">
        <f>IF(OR($C20="",$B$2="",$D$2=0),0,IF(AY$3&lt;0,0,N(INDEX('CURVA PREVISION'!$A$1:$KZ$3000,$C20,10+3*MIN(AY$3,$D$2-1)))))</f>
        <v/>
      </c>
      <c r="AZ20" s="93">
        <f>IF(OR($C20="",$B$2="",$D$2=0),0,IF(AZ$3&lt;0,0,N(INDEX('CURVA PREVISION'!$A$1:$KZ$3000,$C20,10+3*MIN(AZ$3,$D$2-1)))))</f>
        <v/>
      </c>
      <c r="BA20" s="93">
        <f>IF(OR($C20="",$B$2="",$D$2=0),0,IF(BA$3&lt;0,0,N(INDEX('CURVA PREVISION'!$A$1:$KZ$3000,$C20,10+3*MIN(BA$3,$D$2-1)))))</f>
        <v/>
      </c>
      <c r="BB20" s="93">
        <f>IF(OR($C20="",$B$2="",$D$2=0),0,IF(BB$3&lt;0,0,N(INDEX('CURVA PREVISION'!$A$1:$KZ$3000,$C20,10+3*MIN(BB$3,$D$2-1)))))</f>
        <v/>
      </c>
      <c r="BC20" s="93">
        <f>IF(OR($C20="",$B$2="",$D$2=0),0,IF(BC$3&lt;0,0,N(INDEX('CURVA PREVISION'!$A$1:$KZ$3000,$C20,10+3*MIN(BC$3,$D$2-1)))))</f>
        <v/>
      </c>
      <c r="BD20" s="93">
        <f>IF(OR($C20="",$B$2="",$D$2=0),0,IF(BD$3&lt;0,0,N(INDEX('CURVA PREVISION'!$A$1:$KZ$3000,$C20,10+3*MIN(BD$3,$D$2-1)))))</f>
        <v/>
      </c>
      <c r="BE20" s="93">
        <f>IF(OR($C20="",$B$2="",$D$2=0),0,IF(BE$3&lt;0,0,N(INDEX('CURVA PREVISION'!$A$1:$KZ$3000,$C20,10+3*MIN(BE$3,$D$2-1)))))</f>
        <v/>
      </c>
      <c r="BF20" s="93">
        <f>IF(OR($C20="",$B$2="",$D$2=0),0,IF(BF$3&lt;0,0,N(INDEX('CURVA PREVISION'!$A$1:$KZ$3000,$C20,10+3*MIN(BF$3,$D$2-1)))))</f>
        <v/>
      </c>
      <c r="BG20" s="93">
        <f>IF(OR($C20="",$B$2="",$D$2=0),0,IF(BG$3&lt;0,0,N(INDEX('CURVA PREVISION'!$A$1:$KZ$3000,$C20,10+3*MIN(BG$3,$D$2-1)))))</f>
        <v/>
      </c>
      <c r="BH20" s="93">
        <f>IF(OR($C20="",$B$2="",$D$2=0),0,IF(BH$3&lt;0,0,N(INDEX('CURVA PREVISION'!$A$1:$KZ$3000,$C20,10+3*MIN(BH$3,$D$2-1)))))</f>
        <v/>
      </c>
      <c r="BI20" s="93">
        <f>IF(OR($C20="",$B$2="",$D$2=0),0,IF(BI$3&lt;0,0,N(INDEX('CURVA PREVISION'!$A$1:$KZ$3000,$C20,10+3*MIN(BI$3,$D$2-1)))))</f>
        <v/>
      </c>
      <c r="BJ20" s="93">
        <f>IF(OR($C20="",$B$2="",$D$2=0),0,IF(BJ$3&lt;0,0,N(INDEX('CURVA PREVISION'!$A$1:$KZ$3000,$C20,10+3*MIN(BJ$3,$D$2-1)))))</f>
        <v/>
      </c>
      <c r="BK20" s="93">
        <f>IF(OR($C20="",$B$2="",$D$2=0),0,IF(BK$3&lt;0,0,N(INDEX('CURVA PREVISION'!$A$1:$KZ$3000,$C20,10+3*MIN(BK$3,$D$2-1)))))</f>
        <v/>
      </c>
      <c r="BL20" s="93">
        <f>IF(OR($C20="",$B$2="",$D$2=0),0,IF(BL$3&lt;0,0,N(INDEX('CURVA PREVISION'!$A$1:$KZ$3000,$C20,10+3*MIN(BL$3,$D$2-1)))))</f>
        <v/>
      </c>
      <c r="BM20" s="93">
        <f>IF(OR($C20="",$B$2="",$D$2=0),0,IF(BM$3&lt;0,0,N(INDEX('CURVA PREVISION'!$A$1:$KZ$3000,$C20,10+3*MIN(BM$3,$D$2-1)))))</f>
        <v/>
      </c>
      <c r="BN20" s="93">
        <f>IF(OR($C20="",$B$2="",$D$2=0),0,IF(BN$3&lt;0,0,N(INDEX('CURVA PREVISION'!$A$1:$KZ$3000,$C20,10+3*MIN(BN$3,$D$2-1)))))</f>
        <v/>
      </c>
      <c r="BO20" s="93">
        <f>IF(OR($C20="",$B$2="",$D$2=0),0,IF(BO$3&lt;0,0,N(INDEX('CURVA PREVISION'!$A$1:$KZ$3000,$C20,10+3*MIN(BO$3,$D$2-1)))))</f>
        <v/>
      </c>
      <c r="BP20" s="93">
        <f>IF(OR($C20="",$B$2="",$D$2=0),0,IF(BP$3&lt;0,0,N(INDEX('CURVA PREVISION'!$A$1:$KZ$3000,$C20,10+3*MIN(BP$3,$D$2-1)))))</f>
        <v/>
      </c>
      <c r="BQ20" s="93">
        <f>IF(OR($C20="",$B$2="",$D$2=0),0,IF(BQ$3&lt;0,0,N(INDEX('CURVA PREVISION'!$A$1:$KZ$3000,$C20,10+3*MIN(BQ$3,$D$2-1)))))</f>
        <v/>
      </c>
      <c r="BR20" s="93">
        <f>IF(OR($C20="",$B$2="",$D$2=0),0,IF(BR$3&lt;0,0,N(INDEX('CURVA PREVISION'!$A$1:$KZ$3000,$C20,10+3*MIN(BR$3,$D$2-1)))))</f>
        <v/>
      </c>
      <c r="BS20" s="93">
        <f>IF(OR($C20="",$B$2="",$D$2=0),0,IF(BS$3&lt;0,0,N(INDEX('CURVA PREVISION'!$A$1:$KZ$3000,$C20,10+3*MIN(BS$3,$D$2-1)))))</f>
        <v/>
      </c>
      <c r="BT20" s="93">
        <f>IF(OR($C20="",$B$2="",$D$2=0),0,IF(BT$3&lt;0,0,N(INDEX('CURVA PREVISION'!$A$1:$KZ$3000,$C20,10+3*MIN(BT$3,$D$2-1)))))</f>
        <v/>
      </c>
      <c r="BU20" s="93">
        <f>IF(OR($C20="",$B$2="",$D$2=0),0,IF(BU$3&lt;0,0,N(INDEX('CURVA PREVISION'!$A$1:$KZ$3000,$C20,10+3*MIN(BU$3,$D$2-1)))))</f>
        <v/>
      </c>
      <c r="BV20" s="93">
        <f>IF(OR($C20="",$B$2="",$D$2=0),0,IF(BV$3&lt;0,0,N(INDEX('CURVA PREVISION'!$A$1:$KZ$3000,$C20,10+3*MIN(BV$3,$D$2-1)))))</f>
        <v/>
      </c>
      <c r="BW20" s="93">
        <f>IF(OR($C20="",$B$2="",$D$2=0),0,IF(BW$3&lt;0,0,N(INDEX('CURVA PREVISION'!$A$1:$KZ$3000,$C20,10+3*MIN(BW$3,$D$2-1)))))</f>
        <v/>
      </c>
    </row>
    <row r="21">
      <c r="A21" s="59">
        <f>'VALOR POR PL'!C27</f>
        <v/>
      </c>
      <c r="B21" s="59">
        <f>'VALOR POR PL'!D27</f>
        <v/>
      </c>
      <c r="C21" s="67">
        <f>IFERROR(MATCH(A21,'CURVA PREVISION'!$B$1:$B$3000,0),"")</f>
        <v/>
      </c>
      <c r="D21" s="93">
        <f>IF(OR($C21="",$B$2="",$D$2=0),0,IF(D$3&lt;0,0,N(INDEX('CURVA PREVISION'!$A$1:$KZ$3000,$C21,10+3*MIN(D$3,$D$2-1)))))</f>
        <v/>
      </c>
      <c r="E21" s="93">
        <f>IF(OR($C21="",$B$2="",$D$2=0),0,IF(E$3&lt;0,0,N(INDEX('CURVA PREVISION'!$A$1:$KZ$3000,$C21,10+3*MIN(E$3,$D$2-1)))))</f>
        <v/>
      </c>
      <c r="F21" s="93">
        <f>IF(OR($C21="",$B$2="",$D$2=0),0,IF(F$3&lt;0,0,N(INDEX('CURVA PREVISION'!$A$1:$KZ$3000,$C21,10+3*MIN(F$3,$D$2-1)))))</f>
        <v/>
      </c>
      <c r="G21" s="93">
        <f>IF(OR($C21="",$B$2="",$D$2=0),0,IF(G$3&lt;0,0,N(INDEX('CURVA PREVISION'!$A$1:$KZ$3000,$C21,10+3*MIN(G$3,$D$2-1)))))</f>
        <v/>
      </c>
      <c r="H21" s="93">
        <f>IF(OR($C21="",$B$2="",$D$2=0),0,IF(H$3&lt;0,0,N(INDEX('CURVA PREVISION'!$A$1:$KZ$3000,$C21,10+3*MIN(H$3,$D$2-1)))))</f>
        <v/>
      </c>
      <c r="I21" s="93">
        <f>IF(OR($C21="",$B$2="",$D$2=0),0,IF(I$3&lt;0,0,N(INDEX('CURVA PREVISION'!$A$1:$KZ$3000,$C21,10+3*MIN(I$3,$D$2-1)))))</f>
        <v/>
      </c>
      <c r="J21" s="93">
        <f>IF(OR($C21="",$B$2="",$D$2=0),0,IF(J$3&lt;0,0,N(INDEX('CURVA PREVISION'!$A$1:$KZ$3000,$C21,10+3*MIN(J$3,$D$2-1)))))</f>
        <v/>
      </c>
      <c r="K21" s="93">
        <f>IF(OR($C21="",$B$2="",$D$2=0),0,IF(K$3&lt;0,0,N(INDEX('CURVA PREVISION'!$A$1:$KZ$3000,$C21,10+3*MIN(K$3,$D$2-1)))))</f>
        <v/>
      </c>
      <c r="L21" s="93">
        <f>IF(OR($C21="",$B$2="",$D$2=0),0,IF(L$3&lt;0,0,N(INDEX('CURVA PREVISION'!$A$1:$KZ$3000,$C21,10+3*MIN(L$3,$D$2-1)))))</f>
        <v/>
      </c>
      <c r="M21" s="93">
        <f>IF(OR($C21="",$B$2="",$D$2=0),0,IF(M$3&lt;0,0,N(INDEX('CURVA PREVISION'!$A$1:$KZ$3000,$C21,10+3*MIN(M$3,$D$2-1)))))</f>
        <v/>
      </c>
      <c r="N21" s="93">
        <f>IF(OR($C21="",$B$2="",$D$2=0),0,IF(N$3&lt;0,0,N(INDEX('CURVA PREVISION'!$A$1:$KZ$3000,$C21,10+3*MIN(N$3,$D$2-1)))))</f>
        <v/>
      </c>
      <c r="O21" s="93">
        <f>IF(OR($C21="",$B$2="",$D$2=0),0,IF(O$3&lt;0,0,N(INDEX('CURVA PREVISION'!$A$1:$KZ$3000,$C21,10+3*MIN(O$3,$D$2-1)))))</f>
        <v/>
      </c>
      <c r="P21" s="93">
        <f>IF(OR($C21="",$B$2="",$D$2=0),0,IF(P$3&lt;0,0,N(INDEX('CURVA PREVISION'!$A$1:$KZ$3000,$C21,10+3*MIN(P$3,$D$2-1)))))</f>
        <v/>
      </c>
      <c r="Q21" s="93">
        <f>IF(OR($C21="",$B$2="",$D$2=0),0,IF(Q$3&lt;0,0,N(INDEX('CURVA PREVISION'!$A$1:$KZ$3000,$C21,10+3*MIN(Q$3,$D$2-1)))))</f>
        <v/>
      </c>
      <c r="R21" s="93">
        <f>IF(OR($C21="",$B$2="",$D$2=0),0,IF(R$3&lt;0,0,N(INDEX('CURVA PREVISION'!$A$1:$KZ$3000,$C21,10+3*MIN(R$3,$D$2-1)))))</f>
        <v/>
      </c>
      <c r="S21" s="93">
        <f>IF(OR($C21="",$B$2="",$D$2=0),0,IF(S$3&lt;0,0,N(INDEX('CURVA PREVISION'!$A$1:$KZ$3000,$C21,10+3*MIN(S$3,$D$2-1)))))</f>
        <v/>
      </c>
      <c r="T21" s="93">
        <f>IF(OR($C21="",$B$2="",$D$2=0),0,IF(T$3&lt;0,0,N(INDEX('CURVA PREVISION'!$A$1:$KZ$3000,$C21,10+3*MIN(T$3,$D$2-1)))))</f>
        <v/>
      </c>
      <c r="U21" s="93">
        <f>IF(OR($C21="",$B$2="",$D$2=0),0,IF(U$3&lt;0,0,N(INDEX('CURVA PREVISION'!$A$1:$KZ$3000,$C21,10+3*MIN(U$3,$D$2-1)))))</f>
        <v/>
      </c>
      <c r="V21" s="93">
        <f>IF(OR($C21="",$B$2="",$D$2=0),0,IF(V$3&lt;0,0,N(INDEX('CURVA PREVISION'!$A$1:$KZ$3000,$C21,10+3*MIN(V$3,$D$2-1)))))</f>
        <v/>
      </c>
      <c r="W21" s="93">
        <f>IF(OR($C21="",$B$2="",$D$2=0),0,IF(W$3&lt;0,0,N(INDEX('CURVA PREVISION'!$A$1:$KZ$3000,$C21,10+3*MIN(W$3,$D$2-1)))))</f>
        <v/>
      </c>
      <c r="X21" s="93">
        <f>IF(OR($C21="",$B$2="",$D$2=0),0,IF(X$3&lt;0,0,N(INDEX('CURVA PREVISION'!$A$1:$KZ$3000,$C21,10+3*MIN(X$3,$D$2-1)))))</f>
        <v/>
      </c>
      <c r="Y21" s="93">
        <f>IF(OR($C21="",$B$2="",$D$2=0),0,IF(Y$3&lt;0,0,N(INDEX('CURVA PREVISION'!$A$1:$KZ$3000,$C21,10+3*MIN(Y$3,$D$2-1)))))</f>
        <v/>
      </c>
      <c r="Z21" s="93">
        <f>IF(OR($C21="",$B$2="",$D$2=0),0,IF(Z$3&lt;0,0,N(INDEX('CURVA PREVISION'!$A$1:$KZ$3000,$C21,10+3*MIN(Z$3,$D$2-1)))))</f>
        <v/>
      </c>
      <c r="AA21" s="93">
        <f>IF(OR($C21="",$B$2="",$D$2=0),0,IF(AA$3&lt;0,0,N(INDEX('CURVA PREVISION'!$A$1:$KZ$3000,$C21,10+3*MIN(AA$3,$D$2-1)))))</f>
        <v/>
      </c>
      <c r="AB21" s="93">
        <f>IF(OR($C21="",$B$2="",$D$2=0),0,IF(AB$3&lt;0,0,N(INDEX('CURVA PREVISION'!$A$1:$KZ$3000,$C21,10+3*MIN(AB$3,$D$2-1)))))</f>
        <v/>
      </c>
      <c r="AC21" s="93">
        <f>IF(OR($C21="",$B$2="",$D$2=0),0,IF(AC$3&lt;0,0,N(INDEX('CURVA PREVISION'!$A$1:$KZ$3000,$C21,10+3*MIN(AC$3,$D$2-1)))))</f>
        <v/>
      </c>
      <c r="AD21" s="93">
        <f>IF(OR($C21="",$B$2="",$D$2=0),0,IF(AD$3&lt;0,0,N(INDEX('CURVA PREVISION'!$A$1:$KZ$3000,$C21,10+3*MIN(AD$3,$D$2-1)))))</f>
        <v/>
      </c>
      <c r="AE21" s="93">
        <f>IF(OR($C21="",$B$2="",$D$2=0),0,IF(AE$3&lt;0,0,N(INDEX('CURVA PREVISION'!$A$1:$KZ$3000,$C21,10+3*MIN(AE$3,$D$2-1)))))</f>
        <v/>
      </c>
      <c r="AF21" s="93">
        <f>IF(OR($C21="",$B$2="",$D$2=0),0,IF(AF$3&lt;0,0,N(INDEX('CURVA PREVISION'!$A$1:$KZ$3000,$C21,10+3*MIN(AF$3,$D$2-1)))))</f>
        <v/>
      </c>
      <c r="AG21" s="93">
        <f>IF(OR($C21="",$B$2="",$D$2=0),0,IF(AG$3&lt;0,0,N(INDEX('CURVA PREVISION'!$A$1:$KZ$3000,$C21,10+3*MIN(AG$3,$D$2-1)))))</f>
        <v/>
      </c>
      <c r="AH21" s="93">
        <f>IF(OR($C21="",$B$2="",$D$2=0),0,IF(AH$3&lt;0,0,N(INDEX('CURVA PREVISION'!$A$1:$KZ$3000,$C21,10+3*MIN(AH$3,$D$2-1)))))</f>
        <v/>
      </c>
      <c r="AI21" s="93">
        <f>IF(OR($C21="",$B$2="",$D$2=0),0,IF(AI$3&lt;0,0,N(INDEX('CURVA PREVISION'!$A$1:$KZ$3000,$C21,10+3*MIN(AI$3,$D$2-1)))))</f>
        <v/>
      </c>
      <c r="AJ21" s="93">
        <f>IF(OR($C21="",$B$2="",$D$2=0),0,IF(AJ$3&lt;0,0,N(INDEX('CURVA PREVISION'!$A$1:$KZ$3000,$C21,10+3*MIN(AJ$3,$D$2-1)))))</f>
        <v/>
      </c>
      <c r="AK21" s="93">
        <f>IF(OR($C21="",$B$2="",$D$2=0),0,IF(AK$3&lt;0,0,N(INDEX('CURVA PREVISION'!$A$1:$KZ$3000,$C21,10+3*MIN(AK$3,$D$2-1)))))</f>
        <v/>
      </c>
      <c r="AL21" s="93">
        <f>IF(OR($C21="",$B$2="",$D$2=0),0,IF(AL$3&lt;0,0,N(INDEX('CURVA PREVISION'!$A$1:$KZ$3000,$C21,10+3*MIN(AL$3,$D$2-1)))))</f>
        <v/>
      </c>
      <c r="AM21" s="93">
        <f>IF(OR($C21="",$B$2="",$D$2=0),0,IF(AM$3&lt;0,0,N(INDEX('CURVA PREVISION'!$A$1:$KZ$3000,$C21,10+3*MIN(AM$3,$D$2-1)))))</f>
        <v/>
      </c>
      <c r="AN21" s="93">
        <f>IF(OR($C21="",$B$2="",$D$2=0),0,IF(AN$3&lt;0,0,N(INDEX('CURVA PREVISION'!$A$1:$KZ$3000,$C21,10+3*MIN(AN$3,$D$2-1)))))</f>
        <v/>
      </c>
      <c r="AO21" s="93">
        <f>IF(OR($C21="",$B$2="",$D$2=0),0,IF(AO$3&lt;0,0,N(INDEX('CURVA PREVISION'!$A$1:$KZ$3000,$C21,10+3*MIN(AO$3,$D$2-1)))))</f>
        <v/>
      </c>
      <c r="AP21" s="93">
        <f>IF(OR($C21="",$B$2="",$D$2=0),0,IF(AP$3&lt;0,0,N(INDEX('CURVA PREVISION'!$A$1:$KZ$3000,$C21,10+3*MIN(AP$3,$D$2-1)))))</f>
        <v/>
      </c>
      <c r="AQ21" s="93">
        <f>IF(OR($C21="",$B$2="",$D$2=0),0,IF(AQ$3&lt;0,0,N(INDEX('CURVA PREVISION'!$A$1:$KZ$3000,$C21,10+3*MIN(AQ$3,$D$2-1)))))</f>
        <v/>
      </c>
      <c r="AR21" s="93">
        <f>IF(OR($C21="",$B$2="",$D$2=0),0,IF(AR$3&lt;0,0,N(INDEX('CURVA PREVISION'!$A$1:$KZ$3000,$C21,10+3*MIN(AR$3,$D$2-1)))))</f>
        <v/>
      </c>
      <c r="AS21" s="93">
        <f>IF(OR($C21="",$B$2="",$D$2=0),0,IF(AS$3&lt;0,0,N(INDEX('CURVA PREVISION'!$A$1:$KZ$3000,$C21,10+3*MIN(AS$3,$D$2-1)))))</f>
        <v/>
      </c>
      <c r="AT21" s="93">
        <f>IF(OR($C21="",$B$2="",$D$2=0),0,IF(AT$3&lt;0,0,N(INDEX('CURVA PREVISION'!$A$1:$KZ$3000,$C21,10+3*MIN(AT$3,$D$2-1)))))</f>
        <v/>
      </c>
      <c r="AU21" s="93">
        <f>IF(OR($C21="",$B$2="",$D$2=0),0,IF(AU$3&lt;0,0,N(INDEX('CURVA PREVISION'!$A$1:$KZ$3000,$C21,10+3*MIN(AU$3,$D$2-1)))))</f>
        <v/>
      </c>
      <c r="AV21" s="93">
        <f>IF(OR($C21="",$B$2="",$D$2=0),0,IF(AV$3&lt;0,0,N(INDEX('CURVA PREVISION'!$A$1:$KZ$3000,$C21,10+3*MIN(AV$3,$D$2-1)))))</f>
        <v/>
      </c>
      <c r="AW21" s="93">
        <f>IF(OR($C21="",$B$2="",$D$2=0),0,IF(AW$3&lt;0,0,N(INDEX('CURVA PREVISION'!$A$1:$KZ$3000,$C21,10+3*MIN(AW$3,$D$2-1)))))</f>
        <v/>
      </c>
      <c r="AX21" s="93">
        <f>IF(OR($C21="",$B$2="",$D$2=0),0,IF(AX$3&lt;0,0,N(INDEX('CURVA PREVISION'!$A$1:$KZ$3000,$C21,10+3*MIN(AX$3,$D$2-1)))))</f>
        <v/>
      </c>
      <c r="AY21" s="93">
        <f>IF(OR($C21="",$B$2="",$D$2=0),0,IF(AY$3&lt;0,0,N(INDEX('CURVA PREVISION'!$A$1:$KZ$3000,$C21,10+3*MIN(AY$3,$D$2-1)))))</f>
        <v/>
      </c>
      <c r="AZ21" s="93">
        <f>IF(OR($C21="",$B$2="",$D$2=0),0,IF(AZ$3&lt;0,0,N(INDEX('CURVA PREVISION'!$A$1:$KZ$3000,$C21,10+3*MIN(AZ$3,$D$2-1)))))</f>
        <v/>
      </c>
      <c r="BA21" s="93">
        <f>IF(OR($C21="",$B$2="",$D$2=0),0,IF(BA$3&lt;0,0,N(INDEX('CURVA PREVISION'!$A$1:$KZ$3000,$C21,10+3*MIN(BA$3,$D$2-1)))))</f>
        <v/>
      </c>
      <c r="BB21" s="93">
        <f>IF(OR($C21="",$B$2="",$D$2=0),0,IF(BB$3&lt;0,0,N(INDEX('CURVA PREVISION'!$A$1:$KZ$3000,$C21,10+3*MIN(BB$3,$D$2-1)))))</f>
        <v/>
      </c>
      <c r="BC21" s="93">
        <f>IF(OR($C21="",$B$2="",$D$2=0),0,IF(BC$3&lt;0,0,N(INDEX('CURVA PREVISION'!$A$1:$KZ$3000,$C21,10+3*MIN(BC$3,$D$2-1)))))</f>
        <v/>
      </c>
      <c r="BD21" s="93">
        <f>IF(OR($C21="",$B$2="",$D$2=0),0,IF(BD$3&lt;0,0,N(INDEX('CURVA PREVISION'!$A$1:$KZ$3000,$C21,10+3*MIN(BD$3,$D$2-1)))))</f>
        <v/>
      </c>
      <c r="BE21" s="93">
        <f>IF(OR($C21="",$B$2="",$D$2=0),0,IF(BE$3&lt;0,0,N(INDEX('CURVA PREVISION'!$A$1:$KZ$3000,$C21,10+3*MIN(BE$3,$D$2-1)))))</f>
        <v/>
      </c>
      <c r="BF21" s="93">
        <f>IF(OR($C21="",$B$2="",$D$2=0),0,IF(BF$3&lt;0,0,N(INDEX('CURVA PREVISION'!$A$1:$KZ$3000,$C21,10+3*MIN(BF$3,$D$2-1)))))</f>
        <v/>
      </c>
      <c r="BG21" s="93">
        <f>IF(OR($C21="",$B$2="",$D$2=0),0,IF(BG$3&lt;0,0,N(INDEX('CURVA PREVISION'!$A$1:$KZ$3000,$C21,10+3*MIN(BG$3,$D$2-1)))))</f>
        <v/>
      </c>
      <c r="BH21" s="93">
        <f>IF(OR($C21="",$B$2="",$D$2=0),0,IF(BH$3&lt;0,0,N(INDEX('CURVA PREVISION'!$A$1:$KZ$3000,$C21,10+3*MIN(BH$3,$D$2-1)))))</f>
        <v/>
      </c>
      <c r="BI21" s="93">
        <f>IF(OR($C21="",$B$2="",$D$2=0),0,IF(BI$3&lt;0,0,N(INDEX('CURVA PREVISION'!$A$1:$KZ$3000,$C21,10+3*MIN(BI$3,$D$2-1)))))</f>
        <v/>
      </c>
      <c r="BJ21" s="93">
        <f>IF(OR($C21="",$B$2="",$D$2=0),0,IF(BJ$3&lt;0,0,N(INDEX('CURVA PREVISION'!$A$1:$KZ$3000,$C21,10+3*MIN(BJ$3,$D$2-1)))))</f>
        <v/>
      </c>
      <c r="BK21" s="93">
        <f>IF(OR($C21="",$B$2="",$D$2=0),0,IF(BK$3&lt;0,0,N(INDEX('CURVA PREVISION'!$A$1:$KZ$3000,$C21,10+3*MIN(BK$3,$D$2-1)))))</f>
        <v/>
      </c>
      <c r="BL21" s="93">
        <f>IF(OR($C21="",$B$2="",$D$2=0),0,IF(BL$3&lt;0,0,N(INDEX('CURVA PREVISION'!$A$1:$KZ$3000,$C21,10+3*MIN(BL$3,$D$2-1)))))</f>
        <v/>
      </c>
      <c r="BM21" s="93">
        <f>IF(OR($C21="",$B$2="",$D$2=0),0,IF(BM$3&lt;0,0,N(INDEX('CURVA PREVISION'!$A$1:$KZ$3000,$C21,10+3*MIN(BM$3,$D$2-1)))))</f>
        <v/>
      </c>
      <c r="BN21" s="93">
        <f>IF(OR($C21="",$B$2="",$D$2=0),0,IF(BN$3&lt;0,0,N(INDEX('CURVA PREVISION'!$A$1:$KZ$3000,$C21,10+3*MIN(BN$3,$D$2-1)))))</f>
        <v/>
      </c>
      <c r="BO21" s="93">
        <f>IF(OR($C21="",$B$2="",$D$2=0),0,IF(BO$3&lt;0,0,N(INDEX('CURVA PREVISION'!$A$1:$KZ$3000,$C21,10+3*MIN(BO$3,$D$2-1)))))</f>
        <v/>
      </c>
      <c r="BP21" s="93">
        <f>IF(OR($C21="",$B$2="",$D$2=0),0,IF(BP$3&lt;0,0,N(INDEX('CURVA PREVISION'!$A$1:$KZ$3000,$C21,10+3*MIN(BP$3,$D$2-1)))))</f>
        <v/>
      </c>
      <c r="BQ21" s="93">
        <f>IF(OR($C21="",$B$2="",$D$2=0),0,IF(BQ$3&lt;0,0,N(INDEX('CURVA PREVISION'!$A$1:$KZ$3000,$C21,10+3*MIN(BQ$3,$D$2-1)))))</f>
        <v/>
      </c>
      <c r="BR21" s="93">
        <f>IF(OR($C21="",$B$2="",$D$2=0),0,IF(BR$3&lt;0,0,N(INDEX('CURVA PREVISION'!$A$1:$KZ$3000,$C21,10+3*MIN(BR$3,$D$2-1)))))</f>
        <v/>
      </c>
      <c r="BS21" s="93">
        <f>IF(OR($C21="",$B$2="",$D$2=0),0,IF(BS$3&lt;0,0,N(INDEX('CURVA PREVISION'!$A$1:$KZ$3000,$C21,10+3*MIN(BS$3,$D$2-1)))))</f>
        <v/>
      </c>
      <c r="BT21" s="93">
        <f>IF(OR($C21="",$B$2="",$D$2=0),0,IF(BT$3&lt;0,0,N(INDEX('CURVA PREVISION'!$A$1:$KZ$3000,$C21,10+3*MIN(BT$3,$D$2-1)))))</f>
        <v/>
      </c>
      <c r="BU21" s="93">
        <f>IF(OR($C21="",$B$2="",$D$2=0),0,IF(BU$3&lt;0,0,N(INDEX('CURVA PREVISION'!$A$1:$KZ$3000,$C21,10+3*MIN(BU$3,$D$2-1)))))</f>
        <v/>
      </c>
      <c r="BV21" s="93">
        <f>IF(OR($C21="",$B$2="",$D$2=0),0,IF(BV$3&lt;0,0,N(INDEX('CURVA PREVISION'!$A$1:$KZ$3000,$C21,10+3*MIN(BV$3,$D$2-1)))))</f>
        <v/>
      </c>
      <c r="BW21" s="93">
        <f>IF(OR($C21="",$B$2="",$D$2=0),0,IF(BW$3&lt;0,0,N(INDEX('CURVA PREVISION'!$A$1:$KZ$3000,$C21,10+3*MIN(BW$3,$D$2-1)))))</f>
        <v/>
      </c>
    </row>
    <row r="22">
      <c r="A22" s="59">
        <f>'VALOR POR PL'!C28</f>
        <v/>
      </c>
      <c r="B22" s="59">
        <f>'VALOR POR PL'!D28</f>
        <v/>
      </c>
      <c r="C22" s="67">
        <f>IFERROR(MATCH(A22,'CURVA PREVISION'!$B$1:$B$3000,0),"")</f>
        <v/>
      </c>
      <c r="D22" s="93">
        <f>IF(OR($C22="",$B$2="",$D$2=0),0,IF(D$3&lt;0,0,N(INDEX('CURVA PREVISION'!$A$1:$KZ$3000,$C22,10+3*MIN(D$3,$D$2-1)))))</f>
        <v/>
      </c>
      <c r="E22" s="93">
        <f>IF(OR($C22="",$B$2="",$D$2=0),0,IF(E$3&lt;0,0,N(INDEX('CURVA PREVISION'!$A$1:$KZ$3000,$C22,10+3*MIN(E$3,$D$2-1)))))</f>
        <v/>
      </c>
      <c r="F22" s="93">
        <f>IF(OR($C22="",$B$2="",$D$2=0),0,IF(F$3&lt;0,0,N(INDEX('CURVA PREVISION'!$A$1:$KZ$3000,$C22,10+3*MIN(F$3,$D$2-1)))))</f>
        <v/>
      </c>
      <c r="G22" s="93">
        <f>IF(OR($C22="",$B$2="",$D$2=0),0,IF(G$3&lt;0,0,N(INDEX('CURVA PREVISION'!$A$1:$KZ$3000,$C22,10+3*MIN(G$3,$D$2-1)))))</f>
        <v/>
      </c>
      <c r="H22" s="93">
        <f>IF(OR($C22="",$B$2="",$D$2=0),0,IF(H$3&lt;0,0,N(INDEX('CURVA PREVISION'!$A$1:$KZ$3000,$C22,10+3*MIN(H$3,$D$2-1)))))</f>
        <v/>
      </c>
      <c r="I22" s="93">
        <f>IF(OR($C22="",$B$2="",$D$2=0),0,IF(I$3&lt;0,0,N(INDEX('CURVA PREVISION'!$A$1:$KZ$3000,$C22,10+3*MIN(I$3,$D$2-1)))))</f>
        <v/>
      </c>
      <c r="J22" s="93">
        <f>IF(OR($C22="",$B$2="",$D$2=0),0,IF(J$3&lt;0,0,N(INDEX('CURVA PREVISION'!$A$1:$KZ$3000,$C22,10+3*MIN(J$3,$D$2-1)))))</f>
        <v/>
      </c>
      <c r="K22" s="93">
        <f>IF(OR($C22="",$B$2="",$D$2=0),0,IF(K$3&lt;0,0,N(INDEX('CURVA PREVISION'!$A$1:$KZ$3000,$C22,10+3*MIN(K$3,$D$2-1)))))</f>
        <v/>
      </c>
      <c r="L22" s="93">
        <f>IF(OR($C22="",$B$2="",$D$2=0),0,IF(L$3&lt;0,0,N(INDEX('CURVA PREVISION'!$A$1:$KZ$3000,$C22,10+3*MIN(L$3,$D$2-1)))))</f>
        <v/>
      </c>
      <c r="M22" s="93">
        <f>IF(OR($C22="",$B$2="",$D$2=0),0,IF(M$3&lt;0,0,N(INDEX('CURVA PREVISION'!$A$1:$KZ$3000,$C22,10+3*MIN(M$3,$D$2-1)))))</f>
        <v/>
      </c>
      <c r="N22" s="93">
        <f>IF(OR($C22="",$B$2="",$D$2=0),0,IF(N$3&lt;0,0,N(INDEX('CURVA PREVISION'!$A$1:$KZ$3000,$C22,10+3*MIN(N$3,$D$2-1)))))</f>
        <v/>
      </c>
      <c r="O22" s="93">
        <f>IF(OR($C22="",$B$2="",$D$2=0),0,IF(O$3&lt;0,0,N(INDEX('CURVA PREVISION'!$A$1:$KZ$3000,$C22,10+3*MIN(O$3,$D$2-1)))))</f>
        <v/>
      </c>
      <c r="P22" s="93">
        <f>IF(OR($C22="",$B$2="",$D$2=0),0,IF(P$3&lt;0,0,N(INDEX('CURVA PREVISION'!$A$1:$KZ$3000,$C22,10+3*MIN(P$3,$D$2-1)))))</f>
        <v/>
      </c>
      <c r="Q22" s="93">
        <f>IF(OR($C22="",$B$2="",$D$2=0),0,IF(Q$3&lt;0,0,N(INDEX('CURVA PREVISION'!$A$1:$KZ$3000,$C22,10+3*MIN(Q$3,$D$2-1)))))</f>
        <v/>
      </c>
      <c r="R22" s="93">
        <f>IF(OR($C22="",$B$2="",$D$2=0),0,IF(R$3&lt;0,0,N(INDEX('CURVA PREVISION'!$A$1:$KZ$3000,$C22,10+3*MIN(R$3,$D$2-1)))))</f>
        <v/>
      </c>
      <c r="S22" s="93">
        <f>IF(OR($C22="",$B$2="",$D$2=0),0,IF(S$3&lt;0,0,N(INDEX('CURVA PREVISION'!$A$1:$KZ$3000,$C22,10+3*MIN(S$3,$D$2-1)))))</f>
        <v/>
      </c>
      <c r="T22" s="93">
        <f>IF(OR($C22="",$B$2="",$D$2=0),0,IF(T$3&lt;0,0,N(INDEX('CURVA PREVISION'!$A$1:$KZ$3000,$C22,10+3*MIN(T$3,$D$2-1)))))</f>
        <v/>
      </c>
      <c r="U22" s="93">
        <f>IF(OR($C22="",$B$2="",$D$2=0),0,IF(U$3&lt;0,0,N(INDEX('CURVA PREVISION'!$A$1:$KZ$3000,$C22,10+3*MIN(U$3,$D$2-1)))))</f>
        <v/>
      </c>
      <c r="V22" s="93">
        <f>IF(OR($C22="",$B$2="",$D$2=0),0,IF(V$3&lt;0,0,N(INDEX('CURVA PREVISION'!$A$1:$KZ$3000,$C22,10+3*MIN(V$3,$D$2-1)))))</f>
        <v/>
      </c>
      <c r="W22" s="93">
        <f>IF(OR($C22="",$B$2="",$D$2=0),0,IF(W$3&lt;0,0,N(INDEX('CURVA PREVISION'!$A$1:$KZ$3000,$C22,10+3*MIN(W$3,$D$2-1)))))</f>
        <v/>
      </c>
      <c r="X22" s="93">
        <f>IF(OR($C22="",$B$2="",$D$2=0),0,IF(X$3&lt;0,0,N(INDEX('CURVA PREVISION'!$A$1:$KZ$3000,$C22,10+3*MIN(X$3,$D$2-1)))))</f>
        <v/>
      </c>
      <c r="Y22" s="93">
        <f>IF(OR($C22="",$B$2="",$D$2=0),0,IF(Y$3&lt;0,0,N(INDEX('CURVA PREVISION'!$A$1:$KZ$3000,$C22,10+3*MIN(Y$3,$D$2-1)))))</f>
        <v/>
      </c>
      <c r="Z22" s="93">
        <f>IF(OR($C22="",$B$2="",$D$2=0),0,IF(Z$3&lt;0,0,N(INDEX('CURVA PREVISION'!$A$1:$KZ$3000,$C22,10+3*MIN(Z$3,$D$2-1)))))</f>
        <v/>
      </c>
      <c r="AA22" s="93">
        <f>IF(OR($C22="",$B$2="",$D$2=0),0,IF(AA$3&lt;0,0,N(INDEX('CURVA PREVISION'!$A$1:$KZ$3000,$C22,10+3*MIN(AA$3,$D$2-1)))))</f>
        <v/>
      </c>
      <c r="AB22" s="93">
        <f>IF(OR($C22="",$B$2="",$D$2=0),0,IF(AB$3&lt;0,0,N(INDEX('CURVA PREVISION'!$A$1:$KZ$3000,$C22,10+3*MIN(AB$3,$D$2-1)))))</f>
        <v/>
      </c>
      <c r="AC22" s="93">
        <f>IF(OR($C22="",$B$2="",$D$2=0),0,IF(AC$3&lt;0,0,N(INDEX('CURVA PREVISION'!$A$1:$KZ$3000,$C22,10+3*MIN(AC$3,$D$2-1)))))</f>
        <v/>
      </c>
      <c r="AD22" s="93">
        <f>IF(OR($C22="",$B$2="",$D$2=0),0,IF(AD$3&lt;0,0,N(INDEX('CURVA PREVISION'!$A$1:$KZ$3000,$C22,10+3*MIN(AD$3,$D$2-1)))))</f>
        <v/>
      </c>
      <c r="AE22" s="93">
        <f>IF(OR($C22="",$B$2="",$D$2=0),0,IF(AE$3&lt;0,0,N(INDEX('CURVA PREVISION'!$A$1:$KZ$3000,$C22,10+3*MIN(AE$3,$D$2-1)))))</f>
        <v/>
      </c>
      <c r="AF22" s="93">
        <f>IF(OR($C22="",$B$2="",$D$2=0),0,IF(AF$3&lt;0,0,N(INDEX('CURVA PREVISION'!$A$1:$KZ$3000,$C22,10+3*MIN(AF$3,$D$2-1)))))</f>
        <v/>
      </c>
      <c r="AG22" s="93">
        <f>IF(OR($C22="",$B$2="",$D$2=0),0,IF(AG$3&lt;0,0,N(INDEX('CURVA PREVISION'!$A$1:$KZ$3000,$C22,10+3*MIN(AG$3,$D$2-1)))))</f>
        <v/>
      </c>
      <c r="AH22" s="93">
        <f>IF(OR($C22="",$B$2="",$D$2=0),0,IF(AH$3&lt;0,0,N(INDEX('CURVA PREVISION'!$A$1:$KZ$3000,$C22,10+3*MIN(AH$3,$D$2-1)))))</f>
        <v/>
      </c>
      <c r="AI22" s="93">
        <f>IF(OR($C22="",$B$2="",$D$2=0),0,IF(AI$3&lt;0,0,N(INDEX('CURVA PREVISION'!$A$1:$KZ$3000,$C22,10+3*MIN(AI$3,$D$2-1)))))</f>
        <v/>
      </c>
      <c r="AJ22" s="93">
        <f>IF(OR($C22="",$B$2="",$D$2=0),0,IF(AJ$3&lt;0,0,N(INDEX('CURVA PREVISION'!$A$1:$KZ$3000,$C22,10+3*MIN(AJ$3,$D$2-1)))))</f>
        <v/>
      </c>
      <c r="AK22" s="93">
        <f>IF(OR($C22="",$B$2="",$D$2=0),0,IF(AK$3&lt;0,0,N(INDEX('CURVA PREVISION'!$A$1:$KZ$3000,$C22,10+3*MIN(AK$3,$D$2-1)))))</f>
        <v/>
      </c>
      <c r="AL22" s="93">
        <f>IF(OR($C22="",$B$2="",$D$2=0),0,IF(AL$3&lt;0,0,N(INDEX('CURVA PREVISION'!$A$1:$KZ$3000,$C22,10+3*MIN(AL$3,$D$2-1)))))</f>
        <v/>
      </c>
      <c r="AM22" s="93">
        <f>IF(OR($C22="",$B$2="",$D$2=0),0,IF(AM$3&lt;0,0,N(INDEX('CURVA PREVISION'!$A$1:$KZ$3000,$C22,10+3*MIN(AM$3,$D$2-1)))))</f>
        <v/>
      </c>
      <c r="AN22" s="93">
        <f>IF(OR($C22="",$B$2="",$D$2=0),0,IF(AN$3&lt;0,0,N(INDEX('CURVA PREVISION'!$A$1:$KZ$3000,$C22,10+3*MIN(AN$3,$D$2-1)))))</f>
        <v/>
      </c>
      <c r="AO22" s="93">
        <f>IF(OR($C22="",$B$2="",$D$2=0),0,IF(AO$3&lt;0,0,N(INDEX('CURVA PREVISION'!$A$1:$KZ$3000,$C22,10+3*MIN(AO$3,$D$2-1)))))</f>
        <v/>
      </c>
      <c r="AP22" s="93">
        <f>IF(OR($C22="",$B$2="",$D$2=0),0,IF(AP$3&lt;0,0,N(INDEX('CURVA PREVISION'!$A$1:$KZ$3000,$C22,10+3*MIN(AP$3,$D$2-1)))))</f>
        <v/>
      </c>
      <c r="AQ22" s="93">
        <f>IF(OR($C22="",$B$2="",$D$2=0),0,IF(AQ$3&lt;0,0,N(INDEX('CURVA PREVISION'!$A$1:$KZ$3000,$C22,10+3*MIN(AQ$3,$D$2-1)))))</f>
        <v/>
      </c>
      <c r="AR22" s="93">
        <f>IF(OR($C22="",$B$2="",$D$2=0),0,IF(AR$3&lt;0,0,N(INDEX('CURVA PREVISION'!$A$1:$KZ$3000,$C22,10+3*MIN(AR$3,$D$2-1)))))</f>
        <v/>
      </c>
      <c r="AS22" s="93">
        <f>IF(OR($C22="",$B$2="",$D$2=0),0,IF(AS$3&lt;0,0,N(INDEX('CURVA PREVISION'!$A$1:$KZ$3000,$C22,10+3*MIN(AS$3,$D$2-1)))))</f>
        <v/>
      </c>
      <c r="AT22" s="93">
        <f>IF(OR($C22="",$B$2="",$D$2=0),0,IF(AT$3&lt;0,0,N(INDEX('CURVA PREVISION'!$A$1:$KZ$3000,$C22,10+3*MIN(AT$3,$D$2-1)))))</f>
        <v/>
      </c>
      <c r="AU22" s="93">
        <f>IF(OR($C22="",$B$2="",$D$2=0),0,IF(AU$3&lt;0,0,N(INDEX('CURVA PREVISION'!$A$1:$KZ$3000,$C22,10+3*MIN(AU$3,$D$2-1)))))</f>
        <v/>
      </c>
      <c r="AV22" s="93">
        <f>IF(OR($C22="",$B$2="",$D$2=0),0,IF(AV$3&lt;0,0,N(INDEX('CURVA PREVISION'!$A$1:$KZ$3000,$C22,10+3*MIN(AV$3,$D$2-1)))))</f>
        <v/>
      </c>
      <c r="AW22" s="93">
        <f>IF(OR($C22="",$B$2="",$D$2=0),0,IF(AW$3&lt;0,0,N(INDEX('CURVA PREVISION'!$A$1:$KZ$3000,$C22,10+3*MIN(AW$3,$D$2-1)))))</f>
        <v/>
      </c>
      <c r="AX22" s="93">
        <f>IF(OR($C22="",$B$2="",$D$2=0),0,IF(AX$3&lt;0,0,N(INDEX('CURVA PREVISION'!$A$1:$KZ$3000,$C22,10+3*MIN(AX$3,$D$2-1)))))</f>
        <v/>
      </c>
      <c r="AY22" s="93">
        <f>IF(OR($C22="",$B$2="",$D$2=0),0,IF(AY$3&lt;0,0,N(INDEX('CURVA PREVISION'!$A$1:$KZ$3000,$C22,10+3*MIN(AY$3,$D$2-1)))))</f>
        <v/>
      </c>
      <c r="AZ22" s="93">
        <f>IF(OR($C22="",$B$2="",$D$2=0),0,IF(AZ$3&lt;0,0,N(INDEX('CURVA PREVISION'!$A$1:$KZ$3000,$C22,10+3*MIN(AZ$3,$D$2-1)))))</f>
        <v/>
      </c>
      <c r="BA22" s="93">
        <f>IF(OR($C22="",$B$2="",$D$2=0),0,IF(BA$3&lt;0,0,N(INDEX('CURVA PREVISION'!$A$1:$KZ$3000,$C22,10+3*MIN(BA$3,$D$2-1)))))</f>
        <v/>
      </c>
      <c r="BB22" s="93">
        <f>IF(OR($C22="",$B$2="",$D$2=0),0,IF(BB$3&lt;0,0,N(INDEX('CURVA PREVISION'!$A$1:$KZ$3000,$C22,10+3*MIN(BB$3,$D$2-1)))))</f>
        <v/>
      </c>
      <c r="BC22" s="93">
        <f>IF(OR($C22="",$B$2="",$D$2=0),0,IF(BC$3&lt;0,0,N(INDEX('CURVA PREVISION'!$A$1:$KZ$3000,$C22,10+3*MIN(BC$3,$D$2-1)))))</f>
        <v/>
      </c>
      <c r="BD22" s="93">
        <f>IF(OR($C22="",$B$2="",$D$2=0),0,IF(BD$3&lt;0,0,N(INDEX('CURVA PREVISION'!$A$1:$KZ$3000,$C22,10+3*MIN(BD$3,$D$2-1)))))</f>
        <v/>
      </c>
      <c r="BE22" s="93">
        <f>IF(OR($C22="",$B$2="",$D$2=0),0,IF(BE$3&lt;0,0,N(INDEX('CURVA PREVISION'!$A$1:$KZ$3000,$C22,10+3*MIN(BE$3,$D$2-1)))))</f>
        <v/>
      </c>
      <c r="BF22" s="93">
        <f>IF(OR($C22="",$B$2="",$D$2=0),0,IF(BF$3&lt;0,0,N(INDEX('CURVA PREVISION'!$A$1:$KZ$3000,$C22,10+3*MIN(BF$3,$D$2-1)))))</f>
        <v/>
      </c>
      <c r="BG22" s="93">
        <f>IF(OR($C22="",$B$2="",$D$2=0),0,IF(BG$3&lt;0,0,N(INDEX('CURVA PREVISION'!$A$1:$KZ$3000,$C22,10+3*MIN(BG$3,$D$2-1)))))</f>
        <v/>
      </c>
      <c r="BH22" s="93">
        <f>IF(OR($C22="",$B$2="",$D$2=0),0,IF(BH$3&lt;0,0,N(INDEX('CURVA PREVISION'!$A$1:$KZ$3000,$C22,10+3*MIN(BH$3,$D$2-1)))))</f>
        <v/>
      </c>
      <c r="BI22" s="93">
        <f>IF(OR($C22="",$B$2="",$D$2=0),0,IF(BI$3&lt;0,0,N(INDEX('CURVA PREVISION'!$A$1:$KZ$3000,$C22,10+3*MIN(BI$3,$D$2-1)))))</f>
        <v/>
      </c>
      <c r="BJ22" s="93">
        <f>IF(OR($C22="",$B$2="",$D$2=0),0,IF(BJ$3&lt;0,0,N(INDEX('CURVA PREVISION'!$A$1:$KZ$3000,$C22,10+3*MIN(BJ$3,$D$2-1)))))</f>
        <v/>
      </c>
      <c r="BK22" s="93">
        <f>IF(OR($C22="",$B$2="",$D$2=0),0,IF(BK$3&lt;0,0,N(INDEX('CURVA PREVISION'!$A$1:$KZ$3000,$C22,10+3*MIN(BK$3,$D$2-1)))))</f>
        <v/>
      </c>
      <c r="BL22" s="93">
        <f>IF(OR($C22="",$B$2="",$D$2=0),0,IF(BL$3&lt;0,0,N(INDEX('CURVA PREVISION'!$A$1:$KZ$3000,$C22,10+3*MIN(BL$3,$D$2-1)))))</f>
        <v/>
      </c>
      <c r="BM22" s="93">
        <f>IF(OR($C22="",$B$2="",$D$2=0),0,IF(BM$3&lt;0,0,N(INDEX('CURVA PREVISION'!$A$1:$KZ$3000,$C22,10+3*MIN(BM$3,$D$2-1)))))</f>
        <v/>
      </c>
      <c r="BN22" s="93">
        <f>IF(OR($C22="",$B$2="",$D$2=0),0,IF(BN$3&lt;0,0,N(INDEX('CURVA PREVISION'!$A$1:$KZ$3000,$C22,10+3*MIN(BN$3,$D$2-1)))))</f>
        <v/>
      </c>
      <c r="BO22" s="93">
        <f>IF(OR($C22="",$B$2="",$D$2=0),0,IF(BO$3&lt;0,0,N(INDEX('CURVA PREVISION'!$A$1:$KZ$3000,$C22,10+3*MIN(BO$3,$D$2-1)))))</f>
        <v/>
      </c>
      <c r="BP22" s="93">
        <f>IF(OR($C22="",$B$2="",$D$2=0),0,IF(BP$3&lt;0,0,N(INDEX('CURVA PREVISION'!$A$1:$KZ$3000,$C22,10+3*MIN(BP$3,$D$2-1)))))</f>
        <v/>
      </c>
      <c r="BQ22" s="93">
        <f>IF(OR($C22="",$B$2="",$D$2=0),0,IF(BQ$3&lt;0,0,N(INDEX('CURVA PREVISION'!$A$1:$KZ$3000,$C22,10+3*MIN(BQ$3,$D$2-1)))))</f>
        <v/>
      </c>
      <c r="BR22" s="93">
        <f>IF(OR($C22="",$B$2="",$D$2=0),0,IF(BR$3&lt;0,0,N(INDEX('CURVA PREVISION'!$A$1:$KZ$3000,$C22,10+3*MIN(BR$3,$D$2-1)))))</f>
        <v/>
      </c>
      <c r="BS22" s="93">
        <f>IF(OR($C22="",$B$2="",$D$2=0),0,IF(BS$3&lt;0,0,N(INDEX('CURVA PREVISION'!$A$1:$KZ$3000,$C22,10+3*MIN(BS$3,$D$2-1)))))</f>
        <v/>
      </c>
      <c r="BT22" s="93">
        <f>IF(OR($C22="",$B$2="",$D$2=0),0,IF(BT$3&lt;0,0,N(INDEX('CURVA PREVISION'!$A$1:$KZ$3000,$C22,10+3*MIN(BT$3,$D$2-1)))))</f>
        <v/>
      </c>
      <c r="BU22" s="93">
        <f>IF(OR($C22="",$B$2="",$D$2=0),0,IF(BU$3&lt;0,0,N(INDEX('CURVA PREVISION'!$A$1:$KZ$3000,$C22,10+3*MIN(BU$3,$D$2-1)))))</f>
        <v/>
      </c>
      <c r="BV22" s="93">
        <f>IF(OR($C22="",$B$2="",$D$2=0),0,IF(BV$3&lt;0,0,N(INDEX('CURVA PREVISION'!$A$1:$KZ$3000,$C22,10+3*MIN(BV$3,$D$2-1)))))</f>
        <v/>
      </c>
      <c r="BW22" s="93">
        <f>IF(OR($C22="",$B$2="",$D$2=0),0,IF(BW$3&lt;0,0,N(INDEX('CURVA PREVISION'!$A$1:$KZ$3000,$C22,10+3*MIN(BW$3,$D$2-1)))))</f>
        <v/>
      </c>
    </row>
    <row r="23">
      <c r="A23" s="59">
        <f>'VALOR POR PL'!C29</f>
        <v/>
      </c>
      <c r="B23" s="59">
        <f>'VALOR POR PL'!D29</f>
        <v/>
      </c>
      <c r="C23" s="67">
        <f>IFERROR(MATCH(A23,'CURVA PREVISION'!$B$1:$B$3000,0),"")</f>
        <v/>
      </c>
      <c r="D23" s="93">
        <f>IF(OR($C23="",$B$2="",$D$2=0),0,IF(D$3&lt;0,0,N(INDEX('CURVA PREVISION'!$A$1:$KZ$3000,$C23,10+3*MIN(D$3,$D$2-1)))))</f>
        <v/>
      </c>
      <c r="E23" s="93">
        <f>IF(OR($C23="",$B$2="",$D$2=0),0,IF(E$3&lt;0,0,N(INDEX('CURVA PREVISION'!$A$1:$KZ$3000,$C23,10+3*MIN(E$3,$D$2-1)))))</f>
        <v/>
      </c>
      <c r="F23" s="93">
        <f>IF(OR($C23="",$B$2="",$D$2=0),0,IF(F$3&lt;0,0,N(INDEX('CURVA PREVISION'!$A$1:$KZ$3000,$C23,10+3*MIN(F$3,$D$2-1)))))</f>
        <v/>
      </c>
      <c r="G23" s="93">
        <f>IF(OR($C23="",$B$2="",$D$2=0),0,IF(G$3&lt;0,0,N(INDEX('CURVA PREVISION'!$A$1:$KZ$3000,$C23,10+3*MIN(G$3,$D$2-1)))))</f>
        <v/>
      </c>
      <c r="H23" s="93">
        <f>IF(OR($C23="",$B$2="",$D$2=0),0,IF(H$3&lt;0,0,N(INDEX('CURVA PREVISION'!$A$1:$KZ$3000,$C23,10+3*MIN(H$3,$D$2-1)))))</f>
        <v/>
      </c>
      <c r="I23" s="93">
        <f>IF(OR($C23="",$B$2="",$D$2=0),0,IF(I$3&lt;0,0,N(INDEX('CURVA PREVISION'!$A$1:$KZ$3000,$C23,10+3*MIN(I$3,$D$2-1)))))</f>
        <v/>
      </c>
      <c r="J23" s="93">
        <f>IF(OR($C23="",$B$2="",$D$2=0),0,IF(J$3&lt;0,0,N(INDEX('CURVA PREVISION'!$A$1:$KZ$3000,$C23,10+3*MIN(J$3,$D$2-1)))))</f>
        <v/>
      </c>
      <c r="K23" s="93">
        <f>IF(OR($C23="",$B$2="",$D$2=0),0,IF(K$3&lt;0,0,N(INDEX('CURVA PREVISION'!$A$1:$KZ$3000,$C23,10+3*MIN(K$3,$D$2-1)))))</f>
        <v/>
      </c>
      <c r="L23" s="93">
        <f>IF(OR($C23="",$B$2="",$D$2=0),0,IF(L$3&lt;0,0,N(INDEX('CURVA PREVISION'!$A$1:$KZ$3000,$C23,10+3*MIN(L$3,$D$2-1)))))</f>
        <v/>
      </c>
      <c r="M23" s="93">
        <f>IF(OR($C23="",$B$2="",$D$2=0),0,IF(M$3&lt;0,0,N(INDEX('CURVA PREVISION'!$A$1:$KZ$3000,$C23,10+3*MIN(M$3,$D$2-1)))))</f>
        <v/>
      </c>
      <c r="N23" s="93">
        <f>IF(OR($C23="",$B$2="",$D$2=0),0,IF(N$3&lt;0,0,N(INDEX('CURVA PREVISION'!$A$1:$KZ$3000,$C23,10+3*MIN(N$3,$D$2-1)))))</f>
        <v/>
      </c>
      <c r="O23" s="93">
        <f>IF(OR($C23="",$B$2="",$D$2=0),0,IF(O$3&lt;0,0,N(INDEX('CURVA PREVISION'!$A$1:$KZ$3000,$C23,10+3*MIN(O$3,$D$2-1)))))</f>
        <v/>
      </c>
      <c r="P23" s="93">
        <f>IF(OR($C23="",$B$2="",$D$2=0),0,IF(P$3&lt;0,0,N(INDEX('CURVA PREVISION'!$A$1:$KZ$3000,$C23,10+3*MIN(P$3,$D$2-1)))))</f>
        <v/>
      </c>
      <c r="Q23" s="93">
        <f>IF(OR($C23="",$B$2="",$D$2=0),0,IF(Q$3&lt;0,0,N(INDEX('CURVA PREVISION'!$A$1:$KZ$3000,$C23,10+3*MIN(Q$3,$D$2-1)))))</f>
        <v/>
      </c>
      <c r="R23" s="93">
        <f>IF(OR($C23="",$B$2="",$D$2=0),0,IF(R$3&lt;0,0,N(INDEX('CURVA PREVISION'!$A$1:$KZ$3000,$C23,10+3*MIN(R$3,$D$2-1)))))</f>
        <v/>
      </c>
      <c r="S23" s="93">
        <f>IF(OR($C23="",$B$2="",$D$2=0),0,IF(S$3&lt;0,0,N(INDEX('CURVA PREVISION'!$A$1:$KZ$3000,$C23,10+3*MIN(S$3,$D$2-1)))))</f>
        <v/>
      </c>
      <c r="T23" s="93">
        <f>IF(OR($C23="",$B$2="",$D$2=0),0,IF(T$3&lt;0,0,N(INDEX('CURVA PREVISION'!$A$1:$KZ$3000,$C23,10+3*MIN(T$3,$D$2-1)))))</f>
        <v/>
      </c>
      <c r="U23" s="93">
        <f>IF(OR($C23="",$B$2="",$D$2=0),0,IF(U$3&lt;0,0,N(INDEX('CURVA PREVISION'!$A$1:$KZ$3000,$C23,10+3*MIN(U$3,$D$2-1)))))</f>
        <v/>
      </c>
      <c r="V23" s="93">
        <f>IF(OR($C23="",$B$2="",$D$2=0),0,IF(V$3&lt;0,0,N(INDEX('CURVA PREVISION'!$A$1:$KZ$3000,$C23,10+3*MIN(V$3,$D$2-1)))))</f>
        <v/>
      </c>
      <c r="W23" s="93">
        <f>IF(OR($C23="",$B$2="",$D$2=0),0,IF(W$3&lt;0,0,N(INDEX('CURVA PREVISION'!$A$1:$KZ$3000,$C23,10+3*MIN(W$3,$D$2-1)))))</f>
        <v/>
      </c>
      <c r="X23" s="93">
        <f>IF(OR($C23="",$B$2="",$D$2=0),0,IF(X$3&lt;0,0,N(INDEX('CURVA PREVISION'!$A$1:$KZ$3000,$C23,10+3*MIN(X$3,$D$2-1)))))</f>
        <v/>
      </c>
      <c r="Y23" s="93">
        <f>IF(OR($C23="",$B$2="",$D$2=0),0,IF(Y$3&lt;0,0,N(INDEX('CURVA PREVISION'!$A$1:$KZ$3000,$C23,10+3*MIN(Y$3,$D$2-1)))))</f>
        <v/>
      </c>
      <c r="Z23" s="93">
        <f>IF(OR($C23="",$B$2="",$D$2=0),0,IF(Z$3&lt;0,0,N(INDEX('CURVA PREVISION'!$A$1:$KZ$3000,$C23,10+3*MIN(Z$3,$D$2-1)))))</f>
        <v/>
      </c>
      <c r="AA23" s="93">
        <f>IF(OR($C23="",$B$2="",$D$2=0),0,IF(AA$3&lt;0,0,N(INDEX('CURVA PREVISION'!$A$1:$KZ$3000,$C23,10+3*MIN(AA$3,$D$2-1)))))</f>
        <v/>
      </c>
      <c r="AB23" s="93">
        <f>IF(OR($C23="",$B$2="",$D$2=0),0,IF(AB$3&lt;0,0,N(INDEX('CURVA PREVISION'!$A$1:$KZ$3000,$C23,10+3*MIN(AB$3,$D$2-1)))))</f>
        <v/>
      </c>
      <c r="AC23" s="93">
        <f>IF(OR($C23="",$B$2="",$D$2=0),0,IF(AC$3&lt;0,0,N(INDEX('CURVA PREVISION'!$A$1:$KZ$3000,$C23,10+3*MIN(AC$3,$D$2-1)))))</f>
        <v/>
      </c>
      <c r="AD23" s="93">
        <f>IF(OR($C23="",$B$2="",$D$2=0),0,IF(AD$3&lt;0,0,N(INDEX('CURVA PREVISION'!$A$1:$KZ$3000,$C23,10+3*MIN(AD$3,$D$2-1)))))</f>
        <v/>
      </c>
      <c r="AE23" s="93">
        <f>IF(OR($C23="",$B$2="",$D$2=0),0,IF(AE$3&lt;0,0,N(INDEX('CURVA PREVISION'!$A$1:$KZ$3000,$C23,10+3*MIN(AE$3,$D$2-1)))))</f>
        <v/>
      </c>
      <c r="AF23" s="93">
        <f>IF(OR($C23="",$B$2="",$D$2=0),0,IF(AF$3&lt;0,0,N(INDEX('CURVA PREVISION'!$A$1:$KZ$3000,$C23,10+3*MIN(AF$3,$D$2-1)))))</f>
        <v/>
      </c>
      <c r="AG23" s="93">
        <f>IF(OR($C23="",$B$2="",$D$2=0),0,IF(AG$3&lt;0,0,N(INDEX('CURVA PREVISION'!$A$1:$KZ$3000,$C23,10+3*MIN(AG$3,$D$2-1)))))</f>
        <v/>
      </c>
      <c r="AH23" s="93">
        <f>IF(OR($C23="",$B$2="",$D$2=0),0,IF(AH$3&lt;0,0,N(INDEX('CURVA PREVISION'!$A$1:$KZ$3000,$C23,10+3*MIN(AH$3,$D$2-1)))))</f>
        <v/>
      </c>
      <c r="AI23" s="93">
        <f>IF(OR($C23="",$B$2="",$D$2=0),0,IF(AI$3&lt;0,0,N(INDEX('CURVA PREVISION'!$A$1:$KZ$3000,$C23,10+3*MIN(AI$3,$D$2-1)))))</f>
        <v/>
      </c>
      <c r="AJ23" s="93">
        <f>IF(OR($C23="",$B$2="",$D$2=0),0,IF(AJ$3&lt;0,0,N(INDEX('CURVA PREVISION'!$A$1:$KZ$3000,$C23,10+3*MIN(AJ$3,$D$2-1)))))</f>
        <v/>
      </c>
      <c r="AK23" s="93">
        <f>IF(OR($C23="",$B$2="",$D$2=0),0,IF(AK$3&lt;0,0,N(INDEX('CURVA PREVISION'!$A$1:$KZ$3000,$C23,10+3*MIN(AK$3,$D$2-1)))))</f>
        <v/>
      </c>
      <c r="AL23" s="93">
        <f>IF(OR($C23="",$B$2="",$D$2=0),0,IF(AL$3&lt;0,0,N(INDEX('CURVA PREVISION'!$A$1:$KZ$3000,$C23,10+3*MIN(AL$3,$D$2-1)))))</f>
        <v/>
      </c>
      <c r="AM23" s="93">
        <f>IF(OR($C23="",$B$2="",$D$2=0),0,IF(AM$3&lt;0,0,N(INDEX('CURVA PREVISION'!$A$1:$KZ$3000,$C23,10+3*MIN(AM$3,$D$2-1)))))</f>
        <v/>
      </c>
      <c r="AN23" s="93">
        <f>IF(OR($C23="",$B$2="",$D$2=0),0,IF(AN$3&lt;0,0,N(INDEX('CURVA PREVISION'!$A$1:$KZ$3000,$C23,10+3*MIN(AN$3,$D$2-1)))))</f>
        <v/>
      </c>
      <c r="AO23" s="93">
        <f>IF(OR($C23="",$B$2="",$D$2=0),0,IF(AO$3&lt;0,0,N(INDEX('CURVA PREVISION'!$A$1:$KZ$3000,$C23,10+3*MIN(AO$3,$D$2-1)))))</f>
        <v/>
      </c>
      <c r="AP23" s="93">
        <f>IF(OR($C23="",$B$2="",$D$2=0),0,IF(AP$3&lt;0,0,N(INDEX('CURVA PREVISION'!$A$1:$KZ$3000,$C23,10+3*MIN(AP$3,$D$2-1)))))</f>
        <v/>
      </c>
      <c r="AQ23" s="93">
        <f>IF(OR($C23="",$B$2="",$D$2=0),0,IF(AQ$3&lt;0,0,N(INDEX('CURVA PREVISION'!$A$1:$KZ$3000,$C23,10+3*MIN(AQ$3,$D$2-1)))))</f>
        <v/>
      </c>
      <c r="AR23" s="93">
        <f>IF(OR($C23="",$B$2="",$D$2=0),0,IF(AR$3&lt;0,0,N(INDEX('CURVA PREVISION'!$A$1:$KZ$3000,$C23,10+3*MIN(AR$3,$D$2-1)))))</f>
        <v/>
      </c>
      <c r="AS23" s="93">
        <f>IF(OR($C23="",$B$2="",$D$2=0),0,IF(AS$3&lt;0,0,N(INDEX('CURVA PREVISION'!$A$1:$KZ$3000,$C23,10+3*MIN(AS$3,$D$2-1)))))</f>
        <v/>
      </c>
      <c r="AT23" s="93">
        <f>IF(OR($C23="",$B$2="",$D$2=0),0,IF(AT$3&lt;0,0,N(INDEX('CURVA PREVISION'!$A$1:$KZ$3000,$C23,10+3*MIN(AT$3,$D$2-1)))))</f>
        <v/>
      </c>
      <c r="AU23" s="93">
        <f>IF(OR($C23="",$B$2="",$D$2=0),0,IF(AU$3&lt;0,0,N(INDEX('CURVA PREVISION'!$A$1:$KZ$3000,$C23,10+3*MIN(AU$3,$D$2-1)))))</f>
        <v/>
      </c>
      <c r="AV23" s="93">
        <f>IF(OR($C23="",$B$2="",$D$2=0),0,IF(AV$3&lt;0,0,N(INDEX('CURVA PREVISION'!$A$1:$KZ$3000,$C23,10+3*MIN(AV$3,$D$2-1)))))</f>
        <v/>
      </c>
      <c r="AW23" s="93">
        <f>IF(OR($C23="",$B$2="",$D$2=0),0,IF(AW$3&lt;0,0,N(INDEX('CURVA PREVISION'!$A$1:$KZ$3000,$C23,10+3*MIN(AW$3,$D$2-1)))))</f>
        <v/>
      </c>
      <c r="AX23" s="93">
        <f>IF(OR($C23="",$B$2="",$D$2=0),0,IF(AX$3&lt;0,0,N(INDEX('CURVA PREVISION'!$A$1:$KZ$3000,$C23,10+3*MIN(AX$3,$D$2-1)))))</f>
        <v/>
      </c>
      <c r="AY23" s="93">
        <f>IF(OR($C23="",$B$2="",$D$2=0),0,IF(AY$3&lt;0,0,N(INDEX('CURVA PREVISION'!$A$1:$KZ$3000,$C23,10+3*MIN(AY$3,$D$2-1)))))</f>
        <v/>
      </c>
      <c r="AZ23" s="93">
        <f>IF(OR($C23="",$B$2="",$D$2=0),0,IF(AZ$3&lt;0,0,N(INDEX('CURVA PREVISION'!$A$1:$KZ$3000,$C23,10+3*MIN(AZ$3,$D$2-1)))))</f>
        <v/>
      </c>
      <c r="BA23" s="93">
        <f>IF(OR($C23="",$B$2="",$D$2=0),0,IF(BA$3&lt;0,0,N(INDEX('CURVA PREVISION'!$A$1:$KZ$3000,$C23,10+3*MIN(BA$3,$D$2-1)))))</f>
        <v/>
      </c>
      <c r="BB23" s="93">
        <f>IF(OR($C23="",$B$2="",$D$2=0),0,IF(BB$3&lt;0,0,N(INDEX('CURVA PREVISION'!$A$1:$KZ$3000,$C23,10+3*MIN(BB$3,$D$2-1)))))</f>
        <v/>
      </c>
      <c r="BC23" s="93">
        <f>IF(OR($C23="",$B$2="",$D$2=0),0,IF(BC$3&lt;0,0,N(INDEX('CURVA PREVISION'!$A$1:$KZ$3000,$C23,10+3*MIN(BC$3,$D$2-1)))))</f>
        <v/>
      </c>
      <c r="BD23" s="93">
        <f>IF(OR($C23="",$B$2="",$D$2=0),0,IF(BD$3&lt;0,0,N(INDEX('CURVA PREVISION'!$A$1:$KZ$3000,$C23,10+3*MIN(BD$3,$D$2-1)))))</f>
        <v/>
      </c>
      <c r="BE23" s="93">
        <f>IF(OR($C23="",$B$2="",$D$2=0),0,IF(BE$3&lt;0,0,N(INDEX('CURVA PREVISION'!$A$1:$KZ$3000,$C23,10+3*MIN(BE$3,$D$2-1)))))</f>
        <v/>
      </c>
      <c r="BF23" s="93">
        <f>IF(OR($C23="",$B$2="",$D$2=0),0,IF(BF$3&lt;0,0,N(INDEX('CURVA PREVISION'!$A$1:$KZ$3000,$C23,10+3*MIN(BF$3,$D$2-1)))))</f>
        <v/>
      </c>
      <c r="BG23" s="93">
        <f>IF(OR($C23="",$B$2="",$D$2=0),0,IF(BG$3&lt;0,0,N(INDEX('CURVA PREVISION'!$A$1:$KZ$3000,$C23,10+3*MIN(BG$3,$D$2-1)))))</f>
        <v/>
      </c>
      <c r="BH23" s="93">
        <f>IF(OR($C23="",$B$2="",$D$2=0),0,IF(BH$3&lt;0,0,N(INDEX('CURVA PREVISION'!$A$1:$KZ$3000,$C23,10+3*MIN(BH$3,$D$2-1)))))</f>
        <v/>
      </c>
      <c r="BI23" s="93">
        <f>IF(OR($C23="",$B$2="",$D$2=0),0,IF(BI$3&lt;0,0,N(INDEX('CURVA PREVISION'!$A$1:$KZ$3000,$C23,10+3*MIN(BI$3,$D$2-1)))))</f>
        <v/>
      </c>
      <c r="BJ23" s="93">
        <f>IF(OR($C23="",$B$2="",$D$2=0),0,IF(BJ$3&lt;0,0,N(INDEX('CURVA PREVISION'!$A$1:$KZ$3000,$C23,10+3*MIN(BJ$3,$D$2-1)))))</f>
        <v/>
      </c>
      <c r="BK23" s="93">
        <f>IF(OR($C23="",$B$2="",$D$2=0),0,IF(BK$3&lt;0,0,N(INDEX('CURVA PREVISION'!$A$1:$KZ$3000,$C23,10+3*MIN(BK$3,$D$2-1)))))</f>
        <v/>
      </c>
      <c r="BL23" s="93">
        <f>IF(OR($C23="",$B$2="",$D$2=0),0,IF(BL$3&lt;0,0,N(INDEX('CURVA PREVISION'!$A$1:$KZ$3000,$C23,10+3*MIN(BL$3,$D$2-1)))))</f>
        <v/>
      </c>
      <c r="BM23" s="93">
        <f>IF(OR($C23="",$B$2="",$D$2=0),0,IF(BM$3&lt;0,0,N(INDEX('CURVA PREVISION'!$A$1:$KZ$3000,$C23,10+3*MIN(BM$3,$D$2-1)))))</f>
        <v/>
      </c>
      <c r="BN23" s="93">
        <f>IF(OR($C23="",$B$2="",$D$2=0),0,IF(BN$3&lt;0,0,N(INDEX('CURVA PREVISION'!$A$1:$KZ$3000,$C23,10+3*MIN(BN$3,$D$2-1)))))</f>
        <v/>
      </c>
      <c r="BO23" s="93">
        <f>IF(OR($C23="",$B$2="",$D$2=0),0,IF(BO$3&lt;0,0,N(INDEX('CURVA PREVISION'!$A$1:$KZ$3000,$C23,10+3*MIN(BO$3,$D$2-1)))))</f>
        <v/>
      </c>
      <c r="BP23" s="93">
        <f>IF(OR($C23="",$B$2="",$D$2=0),0,IF(BP$3&lt;0,0,N(INDEX('CURVA PREVISION'!$A$1:$KZ$3000,$C23,10+3*MIN(BP$3,$D$2-1)))))</f>
        <v/>
      </c>
      <c r="BQ23" s="93">
        <f>IF(OR($C23="",$B$2="",$D$2=0),0,IF(BQ$3&lt;0,0,N(INDEX('CURVA PREVISION'!$A$1:$KZ$3000,$C23,10+3*MIN(BQ$3,$D$2-1)))))</f>
        <v/>
      </c>
      <c r="BR23" s="93">
        <f>IF(OR($C23="",$B$2="",$D$2=0),0,IF(BR$3&lt;0,0,N(INDEX('CURVA PREVISION'!$A$1:$KZ$3000,$C23,10+3*MIN(BR$3,$D$2-1)))))</f>
        <v/>
      </c>
      <c r="BS23" s="93">
        <f>IF(OR($C23="",$B$2="",$D$2=0),0,IF(BS$3&lt;0,0,N(INDEX('CURVA PREVISION'!$A$1:$KZ$3000,$C23,10+3*MIN(BS$3,$D$2-1)))))</f>
        <v/>
      </c>
      <c r="BT23" s="93">
        <f>IF(OR($C23="",$B$2="",$D$2=0),0,IF(BT$3&lt;0,0,N(INDEX('CURVA PREVISION'!$A$1:$KZ$3000,$C23,10+3*MIN(BT$3,$D$2-1)))))</f>
        <v/>
      </c>
      <c r="BU23" s="93">
        <f>IF(OR($C23="",$B$2="",$D$2=0),0,IF(BU$3&lt;0,0,N(INDEX('CURVA PREVISION'!$A$1:$KZ$3000,$C23,10+3*MIN(BU$3,$D$2-1)))))</f>
        <v/>
      </c>
      <c r="BV23" s="93">
        <f>IF(OR($C23="",$B$2="",$D$2=0),0,IF(BV$3&lt;0,0,N(INDEX('CURVA PREVISION'!$A$1:$KZ$3000,$C23,10+3*MIN(BV$3,$D$2-1)))))</f>
        <v/>
      </c>
      <c r="BW23" s="93">
        <f>IF(OR($C23="",$B$2="",$D$2=0),0,IF(BW$3&lt;0,0,N(INDEX('CURVA PREVISION'!$A$1:$KZ$3000,$C23,10+3*MIN(BW$3,$D$2-1)))))</f>
        <v/>
      </c>
    </row>
    <row r="24">
      <c r="A24" s="59">
        <f>'VALOR POR PL'!C30</f>
        <v/>
      </c>
      <c r="B24" s="59">
        <f>'VALOR POR PL'!D30</f>
        <v/>
      </c>
      <c r="C24" s="67">
        <f>IFERROR(MATCH(A24,'CURVA PREVISION'!$B$1:$B$3000,0),"")</f>
        <v/>
      </c>
      <c r="D24" s="93">
        <f>IF(OR($C24="",$B$2="",$D$2=0),0,IF(D$3&lt;0,0,N(INDEX('CURVA PREVISION'!$A$1:$KZ$3000,$C24,10+3*MIN(D$3,$D$2-1)))))</f>
        <v/>
      </c>
      <c r="E24" s="93">
        <f>IF(OR($C24="",$B$2="",$D$2=0),0,IF(E$3&lt;0,0,N(INDEX('CURVA PREVISION'!$A$1:$KZ$3000,$C24,10+3*MIN(E$3,$D$2-1)))))</f>
        <v/>
      </c>
      <c r="F24" s="93">
        <f>IF(OR($C24="",$B$2="",$D$2=0),0,IF(F$3&lt;0,0,N(INDEX('CURVA PREVISION'!$A$1:$KZ$3000,$C24,10+3*MIN(F$3,$D$2-1)))))</f>
        <v/>
      </c>
      <c r="G24" s="93">
        <f>IF(OR($C24="",$B$2="",$D$2=0),0,IF(G$3&lt;0,0,N(INDEX('CURVA PREVISION'!$A$1:$KZ$3000,$C24,10+3*MIN(G$3,$D$2-1)))))</f>
        <v/>
      </c>
      <c r="H24" s="93">
        <f>IF(OR($C24="",$B$2="",$D$2=0),0,IF(H$3&lt;0,0,N(INDEX('CURVA PREVISION'!$A$1:$KZ$3000,$C24,10+3*MIN(H$3,$D$2-1)))))</f>
        <v/>
      </c>
      <c r="I24" s="93">
        <f>IF(OR($C24="",$B$2="",$D$2=0),0,IF(I$3&lt;0,0,N(INDEX('CURVA PREVISION'!$A$1:$KZ$3000,$C24,10+3*MIN(I$3,$D$2-1)))))</f>
        <v/>
      </c>
      <c r="J24" s="93">
        <f>IF(OR($C24="",$B$2="",$D$2=0),0,IF(J$3&lt;0,0,N(INDEX('CURVA PREVISION'!$A$1:$KZ$3000,$C24,10+3*MIN(J$3,$D$2-1)))))</f>
        <v/>
      </c>
      <c r="K24" s="93">
        <f>IF(OR($C24="",$B$2="",$D$2=0),0,IF(K$3&lt;0,0,N(INDEX('CURVA PREVISION'!$A$1:$KZ$3000,$C24,10+3*MIN(K$3,$D$2-1)))))</f>
        <v/>
      </c>
      <c r="L24" s="93">
        <f>IF(OR($C24="",$B$2="",$D$2=0),0,IF(L$3&lt;0,0,N(INDEX('CURVA PREVISION'!$A$1:$KZ$3000,$C24,10+3*MIN(L$3,$D$2-1)))))</f>
        <v/>
      </c>
      <c r="M24" s="93">
        <f>IF(OR($C24="",$B$2="",$D$2=0),0,IF(M$3&lt;0,0,N(INDEX('CURVA PREVISION'!$A$1:$KZ$3000,$C24,10+3*MIN(M$3,$D$2-1)))))</f>
        <v/>
      </c>
      <c r="N24" s="93">
        <f>IF(OR($C24="",$B$2="",$D$2=0),0,IF(N$3&lt;0,0,N(INDEX('CURVA PREVISION'!$A$1:$KZ$3000,$C24,10+3*MIN(N$3,$D$2-1)))))</f>
        <v/>
      </c>
      <c r="O24" s="93">
        <f>IF(OR($C24="",$B$2="",$D$2=0),0,IF(O$3&lt;0,0,N(INDEX('CURVA PREVISION'!$A$1:$KZ$3000,$C24,10+3*MIN(O$3,$D$2-1)))))</f>
        <v/>
      </c>
      <c r="P24" s="93">
        <f>IF(OR($C24="",$B$2="",$D$2=0),0,IF(P$3&lt;0,0,N(INDEX('CURVA PREVISION'!$A$1:$KZ$3000,$C24,10+3*MIN(P$3,$D$2-1)))))</f>
        <v/>
      </c>
      <c r="Q24" s="93">
        <f>IF(OR($C24="",$B$2="",$D$2=0),0,IF(Q$3&lt;0,0,N(INDEX('CURVA PREVISION'!$A$1:$KZ$3000,$C24,10+3*MIN(Q$3,$D$2-1)))))</f>
        <v/>
      </c>
      <c r="R24" s="93">
        <f>IF(OR($C24="",$B$2="",$D$2=0),0,IF(R$3&lt;0,0,N(INDEX('CURVA PREVISION'!$A$1:$KZ$3000,$C24,10+3*MIN(R$3,$D$2-1)))))</f>
        <v/>
      </c>
      <c r="S24" s="93">
        <f>IF(OR($C24="",$B$2="",$D$2=0),0,IF(S$3&lt;0,0,N(INDEX('CURVA PREVISION'!$A$1:$KZ$3000,$C24,10+3*MIN(S$3,$D$2-1)))))</f>
        <v/>
      </c>
      <c r="T24" s="93">
        <f>IF(OR($C24="",$B$2="",$D$2=0),0,IF(T$3&lt;0,0,N(INDEX('CURVA PREVISION'!$A$1:$KZ$3000,$C24,10+3*MIN(T$3,$D$2-1)))))</f>
        <v/>
      </c>
      <c r="U24" s="93">
        <f>IF(OR($C24="",$B$2="",$D$2=0),0,IF(U$3&lt;0,0,N(INDEX('CURVA PREVISION'!$A$1:$KZ$3000,$C24,10+3*MIN(U$3,$D$2-1)))))</f>
        <v/>
      </c>
      <c r="V24" s="93">
        <f>IF(OR($C24="",$B$2="",$D$2=0),0,IF(V$3&lt;0,0,N(INDEX('CURVA PREVISION'!$A$1:$KZ$3000,$C24,10+3*MIN(V$3,$D$2-1)))))</f>
        <v/>
      </c>
      <c r="W24" s="93">
        <f>IF(OR($C24="",$B$2="",$D$2=0),0,IF(W$3&lt;0,0,N(INDEX('CURVA PREVISION'!$A$1:$KZ$3000,$C24,10+3*MIN(W$3,$D$2-1)))))</f>
        <v/>
      </c>
      <c r="X24" s="93">
        <f>IF(OR($C24="",$B$2="",$D$2=0),0,IF(X$3&lt;0,0,N(INDEX('CURVA PREVISION'!$A$1:$KZ$3000,$C24,10+3*MIN(X$3,$D$2-1)))))</f>
        <v/>
      </c>
      <c r="Y24" s="93">
        <f>IF(OR($C24="",$B$2="",$D$2=0),0,IF(Y$3&lt;0,0,N(INDEX('CURVA PREVISION'!$A$1:$KZ$3000,$C24,10+3*MIN(Y$3,$D$2-1)))))</f>
        <v/>
      </c>
      <c r="Z24" s="93">
        <f>IF(OR($C24="",$B$2="",$D$2=0),0,IF(Z$3&lt;0,0,N(INDEX('CURVA PREVISION'!$A$1:$KZ$3000,$C24,10+3*MIN(Z$3,$D$2-1)))))</f>
        <v/>
      </c>
      <c r="AA24" s="93">
        <f>IF(OR($C24="",$B$2="",$D$2=0),0,IF(AA$3&lt;0,0,N(INDEX('CURVA PREVISION'!$A$1:$KZ$3000,$C24,10+3*MIN(AA$3,$D$2-1)))))</f>
        <v/>
      </c>
      <c r="AB24" s="93">
        <f>IF(OR($C24="",$B$2="",$D$2=0),0,IF(AB$3&lt;0,0,N(INDEX('CURVA PREVISION'!$A$1:$KZ$3000,$C24,10+3*MIN(AB$3,$D$2-1)))))</f>
        <v/>
      </c>
      <c r="AC24" s="93">
        <f>IF(OR($C24="",$B$2="",$D$2=0),0,IF(AC$3&lt;0,0,N(INDEX('CURVA PREVISION'!$A$1:$KZ$3000,$C24,10+3*MIN(AC$3,$D$2-1)))))</f>
        <v/>
      </c>
      <c r="AD24" s="93">
        <f>IF(OR($C24="",$B$2="",$D$2=0),0,IF(AD$3&lt;0,0,N(INDEX('CURVA PREVISION'!$A$1:$KZ$3000,$C24,10+3*MIN(AD$3,$D$2-1)))))</f>
        <v/>
      </c>
      <c r="AE24" s="93">
        <f>IF(OR($C24="",$B$2="",$D$2=0),0,IF(AE$3&lt;0,0,N(INDEX('CURVA PREVISION'!$A$1:$KZ$3000,$C24,10+3*MIN(AE$3,$D$2-1)))))</f>
        <v/>
      </c>
      <c r="AF24" s="93">
        <f>IF(OR($C24="",$B$2="",$D$2=0),0,IF(AF$3&lt;0,0,N(INDEX('CURVA PREVISION'!$A$1:$KZ$3000,$C24,10+3*MIN(AF$3,$D$2-1)))))</f>
        <v/>
      </c>
      <c r="AG24" s="93">
        <f>IF(OR($C24="",$B$2="",$D$2=0),0,IF(AG$3&lt;0,0,N(INDEX('CURVA PREVISION'!$A$1:$KZ$3000,$C24,10+3*MIN(AG$3,$D$2-1)))))</f>
        <v/>
      </c>
      <c r="AH24" s="93">
        <f>IF(OR($C24="",$B$2="",$D$2=0),0,IF(AH$3&lt;0,0,N(INDEX('CURVA PREVISION'!$A$1:$KZ$3000,$C24,10+3*MIN(AH$3,$D$2-1)))))</f>
        <v/>
      </c>
      <c r="AI24" s="93">
        <f>IF(OR($C24="",$B$2="",$D$2=0),0,IF(AI$3&lt;0,0,N(INDEX('CURVA PREVISION'!$A$1:$KZ$3000,$C24,10+3*MIN(AI$3,$D$2-1)))))</f>
        <v/>
      </c>
      <c r="AJ24" s="93">
        <f>IF(OR($C24="",$B$2="",$D$2=0),0,IF(AJ$3&lt;0,0,N(INDEX('CURVA PREVISION'!$A$1:$KZ$3000,$C24,10+3*MIN(AJ$3,$D$2-1)))))</f>
        <v/>
      </c>
      <c r="AK24" s="93">
        <f>IF(OR($C24="",$B$2="",$D$2=0),0,IF(AK$3&lt;0,0,N(INDEX('CURVA PREVISION'!$A$1:$KZ$3000,$C24,10+3*MIN(AK$3,$D$2-1)))))</f>
        <v/>
      </c>
      <c r="AL24" s="93">
        <f>IF(OR($C24="",$B$2="",$D$2=0),0,IF(AL$3&lt;0,0,N(INDEX('CURVA PREVISION'!$A$1:$KZ$3000,$C24,10+3*MIN(AL$3,$D$2-1)))))</f>
        <v/>
      </c>
      <c r="AM24" s="93">
        <f>IF(OR($C24="",$B$2="",$D$2=0),0,IF(AM$3&lt;0,0,N(INDEX('CURVA PREVISION'!$A$1:$KZ$3000,$C24,10+3*MIN(AM$3,$D$2-1)))))</f>
        <v/>
      </c>
      <c r="AN24" s="93">
        <f>IF(OR($C24="",$B$2="",$D$2=0),0,IF(AN$3&lt;0,0,N(INDEX('CURVA PREVISION'!$A$1:$KZ$3000,$C24,10+3*MIN(AN$3,$D$2-1)))))</f>
        <v/>
      </c>
      <c r="AO24" s="93">
        <f>IF(OR($C24="",$B$2="",$D$2=0),0,IF(AO$3&lt;0,0,N(INDEX('CURVA PREVISION'!$A$1:$KZ$3000,$C24,10+3*MIN(AO$3,$D$2-1)))))</f>
        <v/>
      </c>
      <c r="AP24" s="93">
        <f>IF(OR($C24="",$B$2="",$D$2=0),0,IF(AP$3&lt;0,0,N(INDEX('CURVA PREVISION'!$A$1:$KZ$3000,$C24,10+3*MIN(AP$3,$D$2-1)))))</f>
        <v/>
      </c>
      <c r="AQ24" s="93">
        <f>IF(OR($C24="",$B$2="",$D$2=0),0,IF(AQ$3&lt;0,0,N(INDEX('CURVA PREVISION'!$A$1:$KZ$3000,$C24,10+3*MIN(AQ$3,$D$2-1)))))</f>
        <v/>
      </c>
      <c r="AR24" s="93">
        <f>IF(OR($C24="",$B$2="",$D$2=0),0,IF(AR$3&lt;0,0,N(INDEX('CURVA PREVISION'!$A$1:$KZ$3000,$C24,10+3*MIN(AR$3,$D$2-1)))))</f>
        <v/>
      </c>
      <c r="AS24" s="93">
        <f>IF(OR($C24="",$B$2="",$D$2=0),0,IF(AS$3&lt;0,0,N(INDEX('CURVA PREVISION'!$A$1:$KZ$3000,$C24,10+3*MIN(AS$3,$D$2-1)))))</f>
        <v/>
      </c>
      <c r="AT24" s="93">
        <f>IF(OR($C24="",$B$2="",$D$2=0),0,IF(AT$3&lt;0,0,N(INDEX('CURVA PREVISION'!$A$1:$KZ$3000,$C24,10+3*MIN(AT$3,$D$2-1)))))</f>
        <v/>
      </c>
      <c r="AU24" s="93">
        <f>IF(OR($C24="",$B$2="",$D$2=0),0,IF(AU$3&lt;0,0,N(INDEX('CURVA PREVISION'!$A$1:$KZ$3000,$C24,10+3*MIN(AU$3,$D$2-1)))))</f>
        <v/>
      </c>
      <c r="AV24" s="93">
        <f>IF(OR($C24="",$B$2="",$D$2=0),0,IF(AV$3&lt;0,0,N(INDEX('CURVA PREVISION'!$A$1:$KZ$3000,$C24,10+3*MIN(AV$3,$D$2-1)))))</f>
        <v/>
      </c>
      <c r="AW24" s="93">
        <f>IF(OR($C24="",$B$2="",$D$2=0),0,IF(AW$3&lt;0,0,N(INDEX('CURVA PREVISION'!$A$1:$KZ$3000,$C24,10+3*MIN(AW$3,$D$2-1)))))</f>
        <v/>
      </c>
      <c r="AX24" s="93">
        <f>IF(OR($C24="",$B$2="",$D$2=0),0,IF(AX$3&lt;0,0,N(INDEX('CURVA PREVISION'!$A$1:$KZ$3000,$C24,10+3*MIN(AX$3,$D$2-1)))))</f>
        <v/>
      </c>
      <c r="AY24" s="93">
        <f>IF(OR($C24="",$B$2="",$D$2=0),0,IF(AY$3&lt;0,0,N(INDEX('CURVA PREVISION'!$A$1:$KZ$3000,$C24,10+3*MIN(AY$3,$D$2-1)))))</f>
        <v/>
      </c>
      <c r="AZ24" s="93">
        <f>IF(OR($C24="",$B$2="",$D$2=0),0,IF(AZ$3&lt;0,0,N(INDEX('CURVA PREVISION'!$A$1:$KZ$3000,$C24,10+3*MIN(AZ$3,$D$2-1)))))</f>
        <v/>
      </c>
      <c r="BA24" s="93">
        <f>IF(OR($C24="",$B$2="",$D$2=0),0,IF(BA$3&lt;0,0,N(INDEX('CURVA PREVISION'!$A$1:$KZ$3000,$C24,10+3*MIN(BA$3,$D$2-1)))))</f>
        <v/>
      </c>
      <c r="BB24" s="93">
        <f>IF(OR($C24="",$B$2="",$D$2=0),0,IF(BB$3&lt;0,0,N(INDEX('CURVA PREVISION'!$A$1:$KZ$3000,$C24,10+3*MIN(BB$3,$D$2-1)))))</f>
        <v/>
      </c>
      <c r="BC24" s="93">
        <f>IF(OR($C24="",$B$2="",$D$2=0),0,IF(BC$3&lt;0,0,N(INDEX('CURVA PREVISION'!$A$1:$KZ$3000,$C24,10+3*MIN(BC$3,$D$2-1)))))</f>
        <v/>
      </c>
      <c r="BD24" s="93">
        <f>IF(OR($C24="",$B$2="",$D$2=0),0,IF(BD$3&lt;0,0,N(INDEX('CURVA PREVISION'!$A$1:$KZ$3000,$C24,10+3*MIN(BD$3,$D$2-1)))))</f>
        <v/>
      </c>
      <c r="BE24" s="93">
        <f>IF(OR($C24="",$B$2="",$D$2=0),0,IF(BE$3&lt;0,0,N(INDEX('CURVA PREVISION'!$A$1:$KZ$3000,$C24,10+3*MIN(BE$3,$D$2-1)))))</f>
        <v/>
      </c>
      <c r="BF24" s="93">
        <f>IF(OR($C24="",$B$2="",$D$2=0),0,IF(BF$3&lt;0,0,N(INDEX('CURVA PREVISION'!$A$1:$KZ$3000,$C24,10+3*MIN(BF$3,$D$2-1)))))</f>
        <v/>
      </c>
      <c r="BG24" s="93">
        <f>IF(OR($C24="",$B$2="",$D$2=0),0,IF(BG$3&lt;0,0,N(INDEX('CURVA PREVISION'!$A$1:$KZ$3000,$C24,10+3*MIN(BG$3,$D$2-1)))))</f>
        <v/>
      </c>
      <c r="BH24" s="93">
        <f>IF(OR($C24="",$B$2="",$D$2=0),0,IF(BH$3&lt;0,0,N(INDEX('CURVA PREVISION'!$A$1:$KZ$3000,$C24,10+3*MIN(BH$3,$D$2-1)))))</f>
        <v/>
      </c>
      <c r="BI24" s="93">
        <f>IF(OR($C24="",$B$2="",$D$2=0),0,IF(BI$3&lt;0,0,N(INDEX('CURVA PREVISION'!$A$1:$KZ$3000,$C24,10+3*MIN(BI$3,$D$2-1)))))</f>
        <v/>
      </c>
      <c r="BJ24" s="93">
        <f>IF(OR($C24="",$B$2="",$D$2=0),0,IF(BJ$3&lt;0,0,N(INDEX('CURVA PREVISION'!$A$1:$KZ$3000,$C24,10+3*MIN(BJ$3,$D$2-1)))))</f>
        <v/>
      </c>
      <c r="BK24" s="93">
        <f>IF(OR($C24="",$B$2="",$D$2=0),0,IF(BK$3&lt;0,0,N(INDEX('CURVA PREVISION'!$A$1:$KZ$3000,$C24,10+3*MIN(BK$3,$D$2-1)))))</f>
        <v/>
      </c>
      <c r="BL24" s="93">
        <f>IF(OR($C24="",$B$2="",$D$2=0),0,IF(BL$3&lt;0,0,N(INDEX('CURVA PREVISION'!$A$1:$KZ$3000,$C24,10+3*MIN(BL$3,$D$2-1)))))</f>
        <v/>
      </c>
      <c r="BM24" s="93">
        <f>IF(OR($C24="",$B$2="",$D$2=0),0,IF(BM$3&lt;0,0,N(INDEX('CURVA PREVISION'!$A$1:$KZ$3000,$C24,10+3*MIN(BM$3,$D$2-1)))))</f>
        <v/>
      </c>
      <c r="BN24" s="93">
        <f>IF(OR($C24="",$B$2="",$D$2=0),0,IF(BN$3&lt;0,0,N(INDEX('CURVA PREVISION'!$A$1:$KZ$3000,$C24,10+3*MIN(BN$3,$D$2-1)))))</f>
        <v/>
      </c>
      <c r="BO24" s="93">
        <f>IF(OR($C24="",$B$2="",$D$2=0),0,IF(BO$3&lt;0,0,N(INDEX('CURVA PREVISION'!$A$1:$KZ$3000,$C24,10+3*MIN(BO$3,$D$2-1)))))</f>
        <v/>
      </c>
      <c r="BP24" s="93">
        <f>IF(OR($C24="",$B$2="",$D$2=0),0,IF(BP$3&lt;0,0,N(INDEX('CURVA PREVISION'!$A$1:$KZ$3000,$C24,10+3*MIN(BP$3,$D$2-1)))))</f>
        <v/>
      </c>
      <c r="BQ24" s="93">
        <f>IF(OR($C24="",$B$2="",$D$2=0),0,IF(BQ$3&lt;0,0,N(INDEX('CURVA PREVISION'!$A$1:$KZ$3000,$C24,10+3*MIN(BQ$3,$D$2-1)))))</f>
        <v/>
      </c>
      <c r="BR24" s="93">
        <f>IF(OR($C24="",$B$2="",$D$2=0),0,IF(BR$3&lt;0,0,N(INDEX('CURVA PREVISION'!$A$1:$KZ$3000,$C24,10+3*MIN(BR$3,$D$2-1)))))</f>
        <v/>
      </c>
      <c r="BS24" s="93">
        <f>IF(OR($C24="",$B$2="",$D$2=0),0,IF(BS$3&lt;0,0,N(INDEX('CURVA PREVISION'!$A$1:$KZ$3000,$C24,10+3*MIN(BS$3,$D$2-1)))))</f>
        <v/>
      </c>
      <c r="BT24" s="93">
        <f>IF(OR($C24="",$B$2="",$D$2=0),0,IF(BT$3&lt;0,0,N(INDEX('CURVA PREVISION'!$A$1:$KZ$3000,$C24,10+3*MIN(BT$3,$D$2-1)))))</f>
        <v/>
      </c>
      <c r="BU24" s="93">
        <f>IF(OR($C24="",$B$2="",$D$2=0),0,IF(BU$3&lt;0,0,N(INDEX('CURVA PREVISION'!$A$1:$KZ$3000,$C24,10+3*MIN(BU$3,$D$2-1)))))</f>
        <v/>
      </c>
      <c r="BV24" s="93">
        <f>IF(OR($C24="",$B$2="",$D$2=0),0,IF(BV$3&lt;0,0,N(INDEX('CURVA PREVISION'!$A$1:$KZ$3000,$C24,10+3*MIN(BV$3,$D$2-1)))))</f>
        <v/>
      </c>
      <c r="BW24" s="93">
        <f>IF(OR($C24="",$B$2="",$D$2=0),0,IF(BW$3&lt;0,0,N(INDEX('CURVA PREVISION'!$A$1:$KZ$3000,$C24,10+3*MIN(BW$3,$D$2-1)))))</f>
        <v/>
      </c>
    </row>
    <row r="25">
      <c r="A25" s="59">
        <f>'VALOR POR PL'!C31</f>
        <v/>
      </c>
      <c r="B25" s="59">
        <f>'VALOR POR PL'!D31</f>
        <v/>
      </c>
      <c r="C25" s="67">
        <f>IFERROR(MATCH(A25,'CURVA PREVISION'!$B$1:$B$3000,0),"")</f>
        <v/>
      </c>
      <c r="D25" s="93">
        <f>IF(OR($C25="",$B$2="",$D$2=0),0,IF(D$3&lt;0,0,N(INDEX('CURVA PREVISION'!$A$1:$KZ$3000,$C25,10+3*MIN(D$3,$D$2-1)))))</f>
        <v/>
      </c>
      <c r="E25" s="93">
        <f>IF(OR($C25="",$B$2="",$D$2=0),0,IF(E$3&lt;0,0,N(INDEX('CURVA PREVISION'!$A$1:$KZ$3000,$C25,10+3*MIN(E$3,$D$2-1)))))</f>
        <v/>
      </c>
      <c r="F25" s="93">
        <f>IF(OR($C25="",$B$2="",$D$2=0),0,IF(F$3&lt;0,0,N(INDEX('CURVA PREVISION'!$A$1:$KZ$3000,$C25,10+3*MIN(F$3,$D$2-1)))))</f>
        <v/>
      </c>
      <c r="G25" s="93">
        <f>IF(OR($C25="",$B$2="",$D$2=0),0,IF(G$3&lt;0,0,N(INDEX('CURVA PREVISION'!$A$1:$KZ$3000,$C25,10+3*MIN(G$3,$D$2-1)))))</f>
        <v/>
      </c>
      <c r="H25" s="93">
        <f>IF(OR($C25="",$B$2="",$D$2=0),0,IF(H$3&lt;0,0,N(INDEX('CURVA PREVISION'!$A$1:$KZ$3000,$C25,10+3*MIN(H$3,$D$2-1)))))</f>
        <v/>
      </c>
      <c r="I25" s="93">
        <f>IF(OR($C25="",$B$2="",$D$2=0),0,IF(I$3&lt;0,0,N(INDEX('CURVA PREVISION'!$A$1:$KZ$3000,$C25,10+3*MIN(I$3,$D$2-1)))))</f>
        <v/>
      </c>
      <c r="J25" s="93">
        <f>IF(OR($C25="",$B$2="",$D$2=0),0,IF(J$3&lt;0,0,N(INDEX('CURVA PREVISION'!$A$1:$KZ$3000,$C25,10+3*MIN(J$3,$D$2-1)))))</f>
        <v/>
      </c>
      <c r="K25" s="93">
        <f>IF(OR($C25="",$B$2="",$D$2=0),0,IF(K$3&lt;0,0,N(INDEX('CURVA PREVISION'!$A$1:$KZ$3000,$C25,10+3*MIN(K$3,$D$2-1)))))</f>
        <v/>
      </c>
      <c r="L25" s="93">
        <f>IF(OR($C25="",$B$2="",$D$2=0),0,IF(L$3&lt;0,0,N(INDEX('CURVA PREVISION'!$A$1:$KZ$3000,$C25,10+3*MIN(L$3,$D$2-1)))))</f>
        <v/>
      </c>
      <c r="M25" s="93">
        <f>IF(OR($C25="",$B$2="",$D$2=0),0,IF(M$3&lt;0,0,N(INDEX('CURVA PREVISION'!$A$1:$KZ$3000,$C25,10+3*MIN(M$3,$D$2-1)))))</f>
        <v/>
      </c>
      <c r="N25" s="93">
        <f>IF(OR($C25="",$B$2="",$D$2=0),0,IF(N$3&lt;0,0,N(INDEX('CURVA PREVISION'!$A$1:$KZ$3000,$C25,10+3*MIN(N$3,$D$2-1)))))</f>
        <v/>
      </c>
      <c r="O25" s="93">
        <f>IF(OR($C25="",$B$2="",$D$2=0),0,IF(O$3&lt;0,0,N(INDEX('CURVA PREVISION'!$A$1:$KZ$3000,$C25,10+3*MIN(O$3,$D$2-1)))))</f>
        <v/>
      </c>
      <c r="P25" s="93">
        <f>IF(OR($C25="",$B$2="",$D$2=0),0,IF(P$3&lt;0,0,N(INDEX('CURVA PREVISION'!$A$1:$KZ$3000,$C25,10+3*MIN(P$3,$D$2-1)))))</f>
        <v/>
      </c>
      <c r="Q25" s="93">
        <f>IF(OR($C25="",$B$2="",$D$2=0),0,IF(Q$3&lt;0,0,N(INDEX('CURVA PREVISION'!$A$1:$KZ$3000,$C25,10+3*MIN(Q$3,$D$2-1)))))</f>
        <v/>
      </c>
      <c r="R25" s="93">
        <f>IF(OR($C25="",$B$2="",$D$2=0),0,IF(R$3&lt;0,0,N(INDEX('CURVA PREVISION'!$A$1:$KZ$3000,$C25,10+3*MIN(R$3,$D$2-1)))))</f>
        <v/>
      </c>
      <c r="S25" s="93">
        <f>IF(OR($C25="",$B$2="",$D$2=0),0,IF(S$3&lt;0,0,N(INDEX('CURVA PREVISION'!$A$1:$KZ$3000,$C25,10+3*MIN(S$3,$D$2-1)))))</f>
        <v/>
      </c>
      <c r="T25" s="93">
        <f>IF(OR($C25="",$B$2="",$D$2=0),0,IF(T$3&lt;0,0,N(INDEX('CURVA PREVISION'!$A$1:$KZ$3000,$C25,10+3*MIN(T$3,$D$2-1)))))</f>
        <v/>
      </c>
      <c r="U25" s="93">
        <f>IF(OR($C25="",$B$2="",$D$2=0),0,IF(U$3&lt;0,0,N(INDEX('CURVA PREVISION'!$A$1:$KZ$3000,$C25,10+3*MIN(U$3,$D$2-1)))))</f>
        <v/>
      </c>
      <c r="V25" s="93">
        <f>IF(OR($C25="",$B$2="",$D$2=0),0,IF(V$3&lt;0,0,N(INDEX('CURVA PREVISION'!$A$1:$KZ$3000,$C25,10+3*MIN(V$3,$D$2-1)))))</f>
        <v/>
      </c>
      <c r="W25" s="93">
        <f>IF(OR($C25="",$B$2="",$D$2=0),0,IF(W$3&lt;0,0,N(INDEX('CURVA PREVISION'!$A$1:$KZ$3000,$C25,10+3*MIN(W$3,$D$2-1)))))</f>
        <v/>
      </c>
      <c r="X25" s="93">
        <f>IF(OR($C25="",$B$2="",$D$2=0),0,IF(X$3&lt;0,0,N(INDEX('CURVA PREVISION'!$A$1:$KZ$3000,$C25,10+3*MIN(X$3,$D$2-1)))))</f>
        <v/>
      </c>
      <c r="Y25" s="93">
        <f>IF(OR($C25="",$B$2="",$D$2=0),0,IF(Y$3&lt;0,0,N(INDEX('CURVA PREVISION'!$A$1:$KZ$3000,$C25,10+3*MIN(Y$3,$D$2-1)))))</f>
        <v/>
      </c>
      <c r="Z25" s="93">
        <f>IF(OR($C25="",$B$2="",$D$2=0),0,IF(Z$3&lt;0,0,N(INDEX('CURVA PREVISION'!$A$1:$KZ$3000,$C25,10+3*MIN(Z$3,$D$2-1)))))</f>
        <v/>
      </c>
      <c r="AA25" s="93">
        <f>IF(OR($C25="",$B$2="",$D$2=0),0,IF(AA$3&lt;0,0,N(INDEX('CURVA PREVISION'!$A$1:$KZ$3000,$C25,10+3*MIN(AA$3,$D$2-1)))))</f>
        <v/>
      </c>
      <c r="AB25" s="93">
        <f>IF(OR($C25="",$B$2="",$D$2=0),0,IF(AB$3&lt;0,0,N(INDEX('CURVA PREVISION'!$A$1:$KZ$3000,$C25,10+3*MIN(AB$3,$D$2-1)))))</f>
        <v/>
      </c>
      <c r="AC25" s="93">
        <f>IF(OR($C25="",$B$2="",$D$2=0),0,IF(AC$3&lt;0,0,N(INDEX('CURVA PREVISION'!$A$1:$KZ$3000,$C25,10+3*MIN(AC$3,$D$2-1)))))</f>
        <v/>
      </c>
      <c r="AD25" s="93">
        <f>IF(OR($C25="",$B$2="",$D$2=0),0,IF(AD$3&lt;0,0,N(INDEX('CURVA PREVISION'!$A$1:$KZ$3000,$C25,10+3*MIN(AD$3,$D$2-1)))))</f>
        <v/>
      </c>
      <c r="AE25" s="93">
        <f>IF(OR($C25="",$B$2="",$D$2=0),0,IF(AE$3&lt;0,0,N(INDEX('CURVA PREVISION'!$A$1:$KZ$3000,$C25,10+3*MIN(AE$3,$D$2-1)))))</f>
        <v/>
      </c>
      <c r="AF25" s="93">
        <f>IF(OR($C25="",$B$2="",$D$2=0),0,IF(AF$3&lt;0,0,N(INDEX('CURVA PREVISION'!$A$1:$KZ$3000,$C25,10+3*MIN(AF$3,$D$2-1)))))</f>
        <v/>
      </c>
      <c r="AG25" s="93">
        <f>IF(OR($C25="",$B$2="",$D$2=0),0,IF(AG$3&lt;0,0,N(INDEX('CURVA PREVISION'!$A$1:$KZ$3000,$C25,10+3*MIN(AG$3,$D$2-1)))))</f>
        <v/>
      </c>
      <c r="AH25" s="93">
        <f>IF(OR($C25="",$B$2="",$D$2=0),0,IF(AH$3&lt;0,0,N(INDEX('CURVA PREVISION'!$A$1:$KZ$3000,$C25,10+3*MIN(AH$3,$D$2-1)))))</f>
        <v/>
      </c>
      <c r="AI25" s="93">
        <f>IF(OR($C25="",$B$2="",$D$2=0),0,IF(AI$3&lt;0,0,N(INDEX('CURVA PREVISION'!$A$1:$KZ$3000,$C25,10+3*MIN(AI$3,$D$2-1)))))</f>
        <v/>
      </c>
      <c r="AJ25" s="93">
        <f>IF(OR($C25="",$B$2="",$D$2=0),0,IF(AJ$3&lt;0,0,N(INDEX('CURVA PREVISION'!$A$1:$KZ$3000,$C25,10+3*MIN(AJ$3,$D$2-1)))))</f>
        <v/>
      </c>
      <c r="AK25" s="93">
        <f>IF(OR($C25="",$B$2="",$D$2=0),0,IF(AK$3&lt;0,0,N(INDEX('CURVA PREVISION'!$A$1:$KZ$3000,$C25,10+3*MIN(AK$3,$D$2-1)))))</f>
        <v/>
      </c>
      <c r="AL25" s="93">
        <f>IF(OR($C25="",$B$2="",$D$2=0),0,IF(AL$3&lt;0,0,N(INDEX('CURVA PREVISION'!$A$1:$KZ$3000,$C25,10+3*MIN(AL$3,$D$2-1)))))</f>
        <v/>
      </c>
      <c r="AM25" s="93">
        <f>IF(OR($C25="",$B$2="",$D$2=0),0,IF(AM$3&lt;0,0,N(INDEX('CURVA PREVISION'!$A$1:$KZ$3000,$C25,10+3*MIN(AM$3,$D$2-1)))))</f>
        <v/>
      </c>
      <c r="AN25" s="93">
        <f>IF(OR($C25="",$B$2="",$D$2=0),0,IF(AN$3&lt;0,0,N(INDEX('CURVA PREVISION'!$A$1:$KZ$3000,$C25,10+3*MIN(AN$3,$D$2-1)))))</f>
        <v/>
      </c>
      <c r="AO25" s="93">
        <f>IF(OR($C25="",$B$2="",$D$2=0),0,IF(AO$3&lt;0,0,N(INDEX('CURVA PREVISION'!$A$1:$KZ$3000,$C25,10+3*MIN(AO$3,$D$2-1)))))</f>
        <v/>
      </c>
      <c r="AP25" s="93">
        <f>IF(OR($C25="",$B$2="",$D$2=0),0,IF(AP$3&lt;0,0,N(INDEX('CURVA PREVISION'!$A$1:$KZ$3000,$C25,10+3*MIN(AP$3,$D$2-1)))))</f>
        <v/>
      </c>
      <c r="AQ25" s="93">
        <f>IF(OR($C25="",$B$2="",$D$2=0),0,IF(AQ$3&lt;0,0,N(INDEX('CURVA PREVISION'!$A$1:$KZ$3000,$C25,10+3*MIN(AQ$3,$D$2-1)))))</f>
        <v/>
      </c>
      <c r="AR25" s="93">
        <f>IF(OR($C25="",$B$2="",$D$2=0),0,IF(AR$3&lt;0,0,N(INDEX('CURVA PREVISION'!$A$1:$KZ$3000,$C25,10+3*MIN(AR$3,$D$2-1)))))</f>
        <v/>
      </c>
      <c r="AS25" s="93">
        <f>IF(OR($C25="",$B$2="",$D$2=0),0,IF(AS$3&lt;0,0,N(INDEX('CURVA PREVISION'!$A$1:$KZ$3000,$C25,10+3*MIN(AS$3,$D$2-1)))))</f>
        <v/>
      </c>
      <c r="AT25" s="93">
        <f>IF(OR($C25="",$B$2="",$D$2=0),0,IF(AT$3&lt;0,0,N(INDEX('CURVA PREVISION'!$A$1:$KZ$3000,$C25,10+3*MIN(AT$3,$D$2-1)))))</f>
        <v/>
      </c>
      <c r="AU25" s="93">
        <f>IF(OR($C25="",$B$2="",$D$2=0),0,IF(AU$3&lt;0,0,N(INDEX('CURVA PREVISION'!$A$1:$KZ$3000,$C25,10+3*MIN(AU$3,$D$2-1)))))</f>
        <v/>
      </c>
      <c r="AV25" s="93">
        <f>IF(OR($C25="",$B$2="",$D$2=0),0,IF(AV$3&lt;0,0,N(INDEX('CURVA PREVISION'!$A$1:$KZ$3000,$C25,10+3*MIN(AV$3,$D$2-1)))))</f>
        <v/>
      </c>
      <c r="AW25" s="93">
        <f>IF(OR($C25="",$B$2="",$D$2=0),0,IF(AW$3&lt;0,0,N(INDEX('CURVA PREVISION'!$A$1:$KZ$3000,$C25,10+3*MIN(AW$3,$D$2-1)))))</f>
        <v/>
      </c>
      <c r="AX25" s="93">
        <f>IF(OR($C25="",$B$2="",$D$2=0),0,IF(AX$3&lt;0,0,N(INDEX('CURVA PREVISION'!$A$1:$KZ$3000,$C25,10+3*MIN(AX$3,$D$2-1)))))</f>
        <v/>
      </c>
      <c r="AY25" s="93">
        <f>IF(OR($C25="",$B$2="",$D$2=0),0,IF(AY$3&lt;0,0,N(INDEX('CURVA PREVISION'!$A$1:$KZ$3000,$C25,10+3*MIN(AY$3,$D$2-1)))))</f>
        <v/>
      </c>
      <c r="AZ25" s="93">
        <f>IF(OR($C25="",$B$2="",$D$2=0),0,IF(AZ$3&lt;0,0,N(INDEX('CURVA PREVISION'!$A$1:$KZ$3000,$C25,10+3*MIN(AZ$3,$D$2-1)))))</f>
        <v/>
      </c>
      <c r="BA25" s="93">
        <f>IF(OR($C25="",$B$2="",$D$2=0),0,IF(BA$3&lt;0,0,N(INDEX('CURVA PREVISION'!$A$1:$KZ$3000,$C25,10+3*MIN(BA$3,$D$2-1)))))</f>
        <v/>
      </c>
      <c r="BB25" s="93">
        <f>IF(OR($C25="",$B$2="",$D$2=0),0,IF(BB$3&lt;0,0,N(INDEX('CURVA PREVISION'!$A$1:$KZ$3000,$C25,10+3*MIN(BB$3,$D$2-1)))))</f>
        <v/>
      </c>
      <c r="BC25" s="93">
        <f>IF(OR($C25="",$B$2="",$D$2=0),0,IF(BC$3&lt;0,0,N(INDEX('CURVA PREVISION'!$A$1:$KZ$3000,$C25,10+3*MIN(BC$3,$D$2-1)))))</f>
        <v/>
      </c>
      <c r="BD25" s="93">
        <f>IF(OR($C25="",$B$2="",$D$2=0),0,IF(BD$3&lt;0,0,N(INDEX('CURVA PREVISION'!$A$1:$KZ$3000,$C25,10+3*MIN(BD$3,$D$2-1)))))</f>
        <v/>
      </c>
      <c r="BE25" s="93">
        <f>IF(OR($C25="",$B$2="",$D$2=0),0,IF(BE$3&lt;0,0,N(INDEX('CURVA PREVISION'!$A$1:$KZ$3000,$C25,10+3*MIN(BE$3,$D$2-1)))))</f>
        <v/>
      </c>
      <c r="BF25" s="93">
        <f>IF(OR($C25="",$B$2="",$D$2=0),0,IF(BF$3&lt;0,0,N(INDEX('CURVA PREVISION'!$A$1:$KZ$3000,$C25,10+3*MIN(BF$3,$D$2-1)))))</f>
        <v/>
      </c>
      <c r="BG25" s="93">
        <f>IF(OR($C25="",$B$2="",$D$2=0),0,IF(BG$3&lt;0,0,N(INDEX('CURVA PREVISION'!$A$1:$KZ$3000,$C25,10+3*MIN(BG$3,$D$2-1)))))</f>
        <v/>
      </c>
      <c r="BH25" s="93">
        <f>IF(OR($C25="",$B$2="",$D$2=0),0,IF(BH$3&lt;0,0,N(INDEX('CURVA PREVISION'!$A$1:$KZ$3000,$C25,10+3*MIN(BH$3,$D$2-1)))))</f>
        <v/>
      </c>
      <c r="BI25" s="93">
        <f>IF(OR($C25="",$B$2="",$D$2=0),0,IF(BI$3&lt;0,0,N(INDEX('CURVA PREVISION'!$A$1:$KZ$3000,$C25,10+3*MIN(BI$3,$D$2-1)))))</f>
        <v/>
      </c>
      <c r="BJ25" s="93">
        <f>IF(OR($C25="",$B$2="",$D$2=0),0,IF(BJ$3&lt;0,0,N(INDEX('CURVA PREVISION'!$A$1:$KZ$3000,$C25,10+3*MIN(BJ$3,$D$2-1)))))</f>
        <v/>
      </c>
      <c r="BK25" s="93">
        <f>IF(OR($C25="",$B$2="",$D$2=0),0,IF(BK$3&lt;0,0,N(INDEX('CURVA PREVISION'!$A$1:$KZ$3000,$C25,10+3*MIN(BK$3,$D$2-1)))))</f>
        <v/>
      </c>
      <c r="BL25" s="93">
        <f>IF(OR($C25="",$B$2="",$D$2=0),0,IF(BL$3&lt;0,0,N(INDEX('CURVA PREVISION'!$A$1:$KZ$3000,$C25,10+3*MIN(BL$3,$D$2-1)))))</f>
        <v/>
      </c>
      <c r="BM25" s="93">
        <f>IF(OR($C25="",$B$2="",$D$2=0),0,IF(BM$3&lt;0,0,N(INDEX('CURVA PREVISION'!$A$1:$KZ$3000,$C25,10+3*MIN(BM$3,$D$2-1)))))</f>
        <v/>
      </c>
      <c r="BN25" s="93">
        <f>IF(OR($C25="",$B$2="",$D$2=0),0,IF(BN$3&lt;0,0,N(INDEX('CURVA PREVISION'!$A$1:$KZ$3000,$C25,10+3*MIN(BN$3,$D$2-1)))))</f>
        <v/>
      </c>
      <c r="BO25" s="93">
        <f>IF(OR($C25="",$B$2="",$D$2=0),0,IF(BO$3&lt;0,0,N(INDEX('CURVA PREVISION'!$A$1:$KZ$3000,$C25,10+3*MIN(BO$3,$D$2-1)))))</f>
        <v/>
      </c>
      <c r="BP25" s="93">
        <f>IF(OR($C25="",$B$2="",$D$2=0),0,IF(BP$3&lt;0,0,N(INDEX('CURVA PREVISION'!$A$1:$KZ$3000,$C25,10+3*MIN(BP$3,$D$2-1)))))</f>
        <v/>
      </c>
      <c r="BQ25" s="93">
        <f>IF(OR($C25="",$B$2="",$D$2=0),0,IF(BQ$3&lt;0,0,N(INDEX('CURVA PREVISION'!$A$1:$KZ$3000,$C25,10+3*MIN(BQ$3,$D$2-1)))))</f>
        <v/>
      </c>
      <c r="BR25" s="93">
        <f>IF(OR($C25="",$B$2="",$D$2=0),0,IF(BR$3&lt;0,0,N(INDEX('CURVA PREVISION'!$A$1:$KZ$3000,$C25,10+3*MIN(BR$3,$D$2-1)))))</f>
        <v/>
      </c>
      <c r="BS25" s="93">
        <f>IF(OR($C25="",$B$2="",$D$2=0),0,IF(BS$3&lt;0,0,N(INDEX('CURVA PREVISION'!$A$1:$KZ$3000,$C25,10+3*MIN(BS$3,$D$2-1)))))</f>
        <v/>
      </c>
      <c r="BT25" s="93">
        <f>IF(OR($C25="",$B$2="",$D$2=0),0,IF(BT$3&lt;0,0,N(INDEX('CURVA PREVISION'!$A$1:$KZ$3000,$C25,10+3*MIN(BT$3,$D$2-1)))))</f>
        <v/>
      </c>
      <c r="BU25" s="93">
        <f>IF(OR($C25="",$B$2="",$D$2=0),0,IF(BU$3&lt;0,0,N(INDEX('CURVA PREVISION'!$A$1:$KZ$3000,$C25,10+3*MIN(BU$3,$D$2-1)))))</f>
        <v/>
      </c>
      <c r="BV25" s="93">
        <f>IF(OR($C25="",$B$2="",$D$2=0),0,IF(BV$3&lt;0,0,N(INDEX('CURVA PREVISION'!$A$1:$KZ$3000,$C25,10+3*MIN(BV$3,$D$2-1)))))</f>
        <v/>
      </c>
      <c r="BW25" s="93">
        <f>IF(OR($C25="",$B$2="",$D$2=0),0,IF(BW$3&lt;0,0,N(INDEX('CURVA PREVISION'!$A$1:$KZ$3000,$C25,10+3*MIN(BW$3,$D$2-1)))))</f>
        <v/>
      </c>
    </row>
    <row r="26">
      <c r="A26" s="59">
        <f>'VALOR POR PL'!C32</f>
        <v/>
      </c>
      <c r="B26" s="59">
        <f>'VALOR POR PL'!D32</f>
        <v/>
      </c>
      <c r="C26" s="67">
        <f>IFERROR(MATCH(A26,'CURVA PREVISION'!$B$1:$B$3000,0),"")</f>
        <v/>
      </c>
      <c r="D26" s="93">
        <f>IF(OR($C26="",$B$2="",$D$2=0),0,IF(D$3&lt;0,0,N(INDEX('CURVA PREVISION'!$A$1:$KZ$3000,$C26,10+3*MIN(D$3,$D$2-1)))))</f>
        <v/>
      </c>
      <c r="E26" s="93">
        <f>IF(OR($C26="",$B$2="",$D$2=0),0,IF(E$3&lt;0,0,N(INDEX('CURVA PREVISION'!$A$1:$KZ$3000,$C26,10+3*MIN(E$3,$D$2-1)))))</f>
        <v/>
      </c>
      <c r="F26" s="93">
        <f>IF(OR($C26="",$B$2="",$D$2=0),0,IF(F$3&lt;0,0,N(INDEX('CURVA PREVISION'!$A$1:$KZ$3000,$C26,10+3*MIN(F$3,$D$2-1)))))</f>
        <v/>
      </c>
      <c r="G26" s="93">
        <f>IF(OR($C26="",$B$2="",$D$2=0),0,IF(G$3&lt;0,0,N(INDEX('CURVA PREVISION'!$A$1:$KZ$3000,$C26,10+3*MIN(G$3,$D$2-1)))))</f>
        <v/>
      </c>
      <c r="H26" s="93">
        <f>IF(OR($C26="",$B$2="",$D$2=0),0,IF(H$3&lt;0,0,N(INDEX('CURVA PREVISION'!$A$1:$KZ$3000,$C26,10+3*MIN(H$3,$D$2-1)))))</f>
        <v/>
      </c>
      <c r="I26" s="93">
        <f>IF(OR($C26="",$B$2="",$D$2=0),0,IF(I$3&lt;0,0,N(INDEX('CURVA PREVISION'!$A$1:$KZ$3000,$C26,10+3*MIN(I$3,$D$2-1)))))</f>
        <v/>
      </c>
      <c r="J26" s="93">
        <f>IF(OR($C26="",$B$2="",$D$2=0),0,IF(J$3&lt;0,0,N(INDEX('CURVA PREVISION'!$A$1:$KZ$3000,$C26,10+3*MIN(J$3,$D$2-1)))))</f>
        <v/>
      </c>
      <c r="K26" s="93">
        <f>IF(OR($C26="",$B$2="",$D$2=0),0,IF(K$3&lt;0,0,N(INDEX('CURVA PREVISION'!$A$1:$KZ$3000,$C26,10+3*MIN(K$3,$D$2-1)))))</f>
        <v/>
      </c>
      <c r="L26" s="93">
        <f>IF(OR($C26="",$B$2="",$D$2=0),0,IF(L$3&lt;0,0,N(INDEX('CURVA PREVISION'!$A$1:$KZ$3000,$C26,10+3*MIN(L$3,$D$2-1)))))</f>
        <v/>
      </c>
      <c r="M26" s="93">
        <f>IF(OR($C26="",$B$2="",$D$2=0),0,IF(M$3&lt;0,0,N(INDEX('CURVA PREVISION'!$A$1:$KZ$3000,$C26,10+3*MIN(M$3,$D$2-1)))))</f>
        <v/>
      </c>
      <c r="N26" s="93">
        <f>IF(OR($C26="",$B$2="",$D$2=0),0,IF(N$3&lt;0,0,N(INDEX('CURVA PREVISION'!$A$1:$KZ$3000,$C26,10+3*MIN(N$3,$D$2-1)))))</f>
        <v/>
      </c>
      <c r="O26" s="93">
        <f>IF(OR($C26="",$B$2="",$D$2=0),0,IF(O$3&lt;0,0,N(INDEX('CURVA PREVISION'!$A$1:$KZ$3000,$C26,10+3*MIN(O$3,$D$2-1)))))</f>
        <v/>
      </c>
      <c r="P26" s="93">
        <f>IF(OR($C26="",$B$2="",$D$2=0),0,IF(P$3&lt;0,0,N(INDEX('CURVA PREVISION'!$A$1:$KZ$3000,$C26,10+3*MIN(P$3,$D$2-1)))))</f>
        <v/>
      </c>
      <c r="Q26" s="93">
        <f>IF(OR($C26="",$B$2="",$D$2=0),0,IF(Q$3&lt;0,0,N(INDEX('CURVA PREVISION'!$A$1:$KZ$3000,$C26,10+3*MIN(Q$3,$D$2-1)))))</f>
        <v/>
      </c>
      <c r="R26" s="93">
        <f>IF(OR($C26="",$B$2="",$D$2=0),0,IF(R$3&lt;0,0,N(INDEX('CURVA PREVISION'!$A$1:$KZ$3000,$C26,10+3*MIN(R$3,$D$2-1)))))</f>
        <v/>
      </c>
      <c r="S26" s="93">
        <f>IF(OR($C26="",$B$2="",$D$2=0),0,IF(S$3&lt;0,0,N(INDEX('CURVA PREVISION'!$A$1:$KZ$3000,$C26,10+3*MIN(S$3,$D$2-1)))))</f>
        <v/>
      </c>
      <c r="T26" s="93">
        <f>IF(OR($C26="",$B$2="",$D$2=0),0,IF(T$3&lt;0,0,N(INDEX('CURVA PREVISION'!$A$1:$KZ$3000,$C26,10+3*MIN(T$3,$D$2-1)))))</f>
        <v/>
      </c>
      <c r="U26" s="93">
        <f>IF(OR($C26="",$B$2="",$D$2=0),0,IF(U$3&lt;0,0,N(INDEX('CURVA PREVISION'!$A$1:$KZ$3000,$C26,10+3*MIN(U$3,$D$2-1)))))</f>
        <v/>
      </c>
      <c r="V26" s="93">
        <f>IF(OR($C26="",$B$2="",$D$2=0),0,IF(V$3&lt;0,0,N(INDEX('CURVA PREVISION'!$A$1:$KZ$3000,$C26,10+3*MIN(V$3,$D$2-1)))))</f>
        <v/>
      </c>
      <c r="W26" s="93">
        <f>IF(OR($C26="",$B$2="",$D$2=0),0,IF(W$3&lt;0,0,N(INDEX('CURVA PREVISION'!$A$1:$KZ$3000,$C26,10+3*MIN(W$3,$D$2-1)))))</f>
        <v/>
      </c>
      <c r="X26" s="93">
        <f>IF(OR($C26="",$B$2="",$D$2=0),0,IF(X$3&lt;0,0,N(INDEX('CURVA PREVISION'!$A$1:$KZ$3000,$C26,10+3*MIN(X$3,$D$2-1)))))</f>
        <v/>
      </c>
      <c r="Y26" s="93">
        <f>IF(OR($C26="",$B$2="",$D$2=0),0,IF(Y$3&lt;0,0,N(INDEX('CURVA PREVISION'!$A$1:$KZ$3000,$C26,10+3*MIN(Y$3,$D$2-1)))))</f>
        <v/>
      </c>
      <c r="Z26" s="93">
        <f>IF(OR($C26="",$B$2="",$D$2=0),0,IF(Z$3&lt;0,0,N(INDEX('CURVA PREVISION'!$A$1:$KZ$3000,$C26,10+3*MIN(Z$3,$D$2-1)))))</f>
        <v/>
      </c>
      <c r="AA26" s="93">
        <f>IF(OR($C26="",$B$2="",$D$2=0),0,IF(AA$3&lt;0,0,N(INDEX('CURVA PREVISION'!$A$1:$KZ$3000,$C26,10+3*MIN(AA$3,$D$2-1)))))</f>
        <v/>
      </c>
      <c r="AB26" s="93">
        <f>IF(OR($C26="",$B$2="",$D$2=0),0,IF(AB$3&lt;0,0,N(INDEX('CURVA PREVISION'!$A$1:$KZ$3000,$C26,10+3*MIN(AB$3,$D$2-1)))))</f>
        <v/>
      </c>
      <c r="AC26" s="93">
        <f>IF(OR($C26="",$B$2="",$D$2=0),0,IF(AC$3&lt;0,0,N(INDEX('CURVA PREVISION'!$A$1:$KZ$3000,$C26,10+3*MIN(AC$3,$D$2-1)))))</f>
        <v/>
      </c>
      <c r="AD26" s="93">
        <f>IF(OR($C26="",$B$2="",$D$2=0),0,IF(AD$3&lt;0,0,N(INDEX('CURVA PREVISION'!$A$1:$KZ$3000,$C26,10+3*MIN(AD$3,$D$2-1)))))</f>
        <v/>
      </c>
      <c r="AE26" s="93">
        <f>IF(OR($C26="",$B$2="",$D$2=0),0,IF(AE$3&lt;0,0,N(INDEX('CURVA PREVISION'!$A$1:$KZ$3000,$C26,10+3*MIN(AE$3,$D$2-1)))))</f>
        <v/>
      </c>
      <c r="AF26" s="93">
        <f>IF(OR($C26="",$B$2="",$D$2=0),0,IF(AF$3&lt;0,0,N(INDEX('CURVA PREVISION'!$A$1:$KZ$3000,$C26,10+3*MIN(AF$3,$D$2-1)))))</f>
        <v/>
      </c>
      <c r="AG26" s="93">
        <f>IF(OR($C26="",$B$2="",$D$2=0),0,IF(AG$3&lt;0,0,N(INDEX('CURVA PREVISION'!$A$1:$KZ$3000,$C26,10+3*MIN(AG$3,$D$2-1)))))</f>
        <v/>
      </c>
      <c r="AH26" s="93">
        <f>IF(OR($C26="",$B$2="",$D$2=0),0,IF(AH$3&lt;0,0,N(INDEX('CURVA PREVISION'!$A$1:$KZ$3000,$C26,10+3*MIN(AH$3,$D$2-1)))))</f>
        <v/>
      </c>
      <c r="AI26" s="93">
        <f>IF(OR($C26="",$B$2="",$D$2=0),0,IF(AI$3&lt;0,0,N(INDEX('CURVA PREVISION'!$A$1:$KZ$3000,$C26,10+3*MIN(AI$3,$D$2-1)))))</f>
        <v/>
      </c>
      <c r="AJ26" s="93">
        <f>IF(OR($C26="",$B$2="",$D$2=0),0,IF(AJ$3&lt;0,0,N(INDEX('CURVA PREVISION'!$A$1:$KZ$3000,$C26,10+3*MIN(AJ$3,$D$2-1)))))</f>
        <v/>
      </c>
      <c r="AK26" s="93">
        <f>IF(OR($C26="",$B$2="",$D$2=0),0,IF(AK$3&lt;0,0,N(INDEX('CURVA PREVISION'!$A$1:$KZ$3000,$C26,10+3*MIN(AK$3,$D$2-1)))))</f>
        <v/>
      </c>
      <c r="AL26" s="93">
        <f>IF(OR($C26="",$B$2="",$D$2=0),0,IF(AL$3&lt;0,0,N(INDEX('CURVA PREVISION'!$A$1:$KZ$3000,$C26,10+3*MIN(AL$3,$D$2-1)))))</f>
        <v/>
      </c>
      <c r="AM26" s="93">
        <f>IF(OR($C26="",$B$2="",$D$2=0),0,IF(AM$3&lt;0,0,N(INDEX('CURVA PREVISION'!$A$1:$KZ$3000,$C26,10+3*MIN(AM$3,$D$2-1)))))</f>
        <v/>
      </c>
      <c r="AN26" s="93">
        <f>IF(OR($C26="",$B$2="",$D$2=0),0,IF(AN$3&lt;0,0,N(INDEX('CURVA PREVISION'!$A$1:$KZ$3000,$C26,10+3*MIN(AN$3,$D$2-1)))))</f>
        <v/>
      </c>
      <c r="AO26" s="93">
        <f>IF(OR($C26="",$B$2="",$D$2=0),0,IF(AO$3&lt;0,0,N(INDEX('CURVA PREVISION'!$A$1:$KZ$3000,$C26,10+3*MIN(AO$3,$D$2-1)))))</f>
        <v/>
      </c>
      <c r="AP26" s="93">
        <f>IF(OR($C26="",$B$2="",$D$2=0),0,IF(AP$3&lt;0,0,N(INDEX('CURVA PREVISION'!$A$1:$KZ$3000,$C26,10+3*MIN(AP$3,$D$2-1)))))</f>
        <v/>
      </c>
      <c r="AQ26" s="93">
        <f>IF(OR($C26="",$B$2="",$D$2=0),0,IF(AQ$3&lt;0,0,N(INDEX('CURVA PREVISION'!$A$1:$KZ$3000,$C26,10+3*MIN(AQ$3,$D$2-1)))))</f>
        <v/>
      </c>
      <c r="AR26" s="93">
        <f>IF(OR($C26="",$B$2="",$D$2=0),0,IF(AR$3&lt;0,0,N(INDEX('CURVA PREVISION'!$A$1:$KZ$3000,$C26,10+3*MIN(AR$3,$D$2-1)))))</f>
        <v/>
      </c>
      <c r="AS26" s="93">
        <f>IF(OR($C26="",$B$2="",$D$2=0),0,IF(AS$3&lt;0,0,N(INDEX('CURVA PREVISION'!$A$1:$KZ$3000,$C26,10+3*MIN(AS$3,$D$2-1)))))</f>
        <v/>
      </c>
      <c r="AT26" s="93">
        <f>IF(OR($C26="",$B$2="",$D$2=0),0,IF(AT$3&lt;0,0,N(INDEX('CURVA PREVISION'!$A$1:$KZ$3000,$C26,10+3*MIN(AT$3,$D$2-1)))))</f>
        <v/>
      </c>
      <c r="AU26" s="93">
        <f>IF(OR($C26="",$B$2="",$D$2=0),0,IF(AU$3&lt;0,0,N(INDEX('CURVA PREVISION'!$A$1:$KZ$3000,$C26,10+3*MIN(AU$3,$D$2-1)))))</f>
        <v/>
      </c>
      <c r="AV26" s="93">
        <f>IF(OR($C26="",$B$2="",$D$2=0),0,IF(AV$3&lt;0,0,N(INDEX('CURVA PREVISION'!$A$1:$KZ$3000,$C26,10+3*MIN(AV$3,$D$2-1)))))</f>
        <v/>
      </c>
      <c r="AW26" s="93">
        <f>IF(OR($C26="",$B$2="",$D$2=0),0,IF(AW$3&lt;0,0,N(INDEX('CURVA PREVISION'!$A$1:$KZ$3000,$C26,10+3*MIN(AW$3,$D$2-1)))))</f>
        <v/>
      </c>
      <c r="AX26" s="93">
        <f>IF(OR($C26="",$B$2="",$D$2=0),0,IF(AX$3&lt;0,0,N(INDEX('CURVA PREVISION'!$A$1:$KZ$3000,$C26,10+3*MIN(AX$3,$D$2-1)))))</f>
        <v/>
      </c>
      <c r="AY26" s="93">
        <f>IF(OR($C26="",$B$2="",$D$2=0),0,IF(AY$3&lt;0,0,N(INDEX('CURVA PREVISION'!$A$1:$KZ$3000,$C26,10+3*MIN(AY$3,$D$2-1)))))</f>
        <v/>
      </c>
      <c r="AZ26" s="93">
        <f>IF(OR($C26="",$B$2="",$D$2=0),0,IF(AZ$3&lt;0,0,N(INDEX('CURVA PREVISION'!$A$1:$KZ$3000,$C26,10+3*MIN(AZ$3,$D$2-1)))))</f>
        <v/>
      </c>
      <c r="BA26" s="93">
        <f>IF(OR($C26="",$B$2="",$D$2=0),0,IF(BA$3&lt;0,0,N(INDEX('CURVA PREVISION'!$A$1:$KZ$3000,$C26,10+3*MIN(BA$3,$D$2-1)))))</f>
        <v/>
      </c>
      <c r="BB26" s="93">
        <f>IF(OR($C26="",$B$2="",$D$2=0),0,IF(BB$3&lt;0,0,N(INDEX('CURVA PREVISION'!$A$1:$KZ$3000,$C26,10+3*MIN(BB$3,$D$2-1)))))</f>
        <v/>
      </c>
      <c r="BC26" s="93">
        <f>IF(OR($C26="",$B$2="",$D$2=0),0,IF(BC$3&lt;0,0,N(INDEX('CURVA PREVISION'!$A$1:$KZ$3000,$C26,10+3*MIN(BC$3,$D$2-1)))))</f>
        <v/>
      </c>
      <c r="BD26" s="93">
        <f>IF(OR($C26="",$B$2="",$D$2=0),0,IF(BD$3&lt;0,0,N(INDEX('CURVA PREVISION'!$A$1:$KZ$3000,$C26,10+3*MIN(BD$3,$D$2-1)))))</f>
        <v/>
      </c>
      <c r="BE26" s="93">
        <f>IF(OR($C26="",$B$2="",$D$2=0),0,IF(BE$3&lt;0,0,N(INDEX('CURVA PREVISION'!$A$1:$KZ$3000,$C26,10+3*MIN(BE$3,$D$2-1)))))</f>
        <v/>
      </c>
      <c r="BF26" s="93">
        <f>IF(OR($C26="",$B$2="",$D$2=0),0,IF(BF$3&lt;0,0,N(INDEX('CURVA PREVISION'!$A$1:$KZ$3000,$C26,10+3*MIN(BF$3,$D$2-1)))))</f>
        <v/>
      </c>
      <c r="BG26" s="93">
        <f>IF(OR($C26="",$B$2="",$D$2=0),0,IF(BG$3&lt;0,0,N(INDEX('CURVA PREVISION'!$A$1:$KZ$3000,$C26,10+3*MIN(BG$3,$D$2-1)))))</f>
        <v/>
      </c>
      <c r="BH26" s="93">
        <f>IF(OR($C26="",$B$2="",$D$2=0),0,IF(BH$3&lt;0,0,N(INDEX('CURVA PREVISION'!$A$1:$KZ$3000,$C26,10+3*MIN(BH$3,$D$2-1)))))</f>
        <v/>
      </c>
      <c r="BI26" s="93">
        <f>IF(OR($C26="",$B$2="",$D$2=0),0,IF(BI$3&lt;0,0,N(INDEX('CURVA PREVISION'!$A$1:$KZ$3000,$C26,10+3*MIN(BI$3,$D$2-1)))))</f>
        <v/>
      </c>
      <c r="BJ26" s="93">
        <f>IF(OR($C26="",$B$2="",$D$2=0),0,IF(BJ$3&lt;0,0,N(INDEX('CURVA PREVISION'!$A$1:$KZ$3000,$C26,10+3*MIN(BJ$3,$D$2-1)))))</f>
        <v/>
      </c>
      <c r="BK26" s="93">
        <f>IF(OR($C26="",$B$2="",$D$2=0),0,IF(BK$3&lt;0,0,N(INDEX('CURVA PREVISION'!$A$1:$KZ$3000,$C26,10+3*MIN(BK$3,$D$2-1)))))</f>
        <v/>
      </c>
      <c r="BL26" s="93">
        <f>IF(OR($C26="",$B$2="",$D$2=0),0,IF(BL$3&lt;0,0,N(INDEX('CURVA PREVISION'!$A$1:$KZ$3000,$C26,10+3*MIN(BL$3,$D$2-1)))))</f>
        <v/>
      </c>
      <c r="BM26" s="93">
        <f>IF(OR($C26="",$B$2="",$D$2=0),0,IF(BM$3&lt;0,0,N(INDEX('CURVA PREVISION'!$A$1:$KZ$3000,$C26,10+3*MIN(BM$3,$D$2-1)))))</f>
        <v/>
      </c>
      <c r="BN26" s="93">
        <f>IF(OR($C26="",$B$2="",$D$2=0),0,IF(BN$3&lt;0,0,N(INDEX('CURVA PREVISION'!$A$1:$KZ$3000,$C26,10+3*MIN(BN$3,$D$2-1)))))</f>
        <v/>
      </c>
      <c r="BO26" s="93">
        <f>IF(OR($C26="",$B$2="",$D$2=0),0,IF(BO$3&lt;0,0,N(INDEX('CURVA PREVISION'!$A$1:$KZ$3000,$C26,10+3*MIN(BO$3,$D$2-1)))))</f>
        <v/>
      </c>
      <c r="BP26" s="93">
        <f>IF(OR($C26="",$B$2="",$D$2=0),0,IF(BP$3&lt;0,0,N(INDEX('CURVA PREVISION'!$A$1:$KZ$3000,$C26,10+3*MIN(BP$3,$D$2-1)))))</f>
        <v/>
      </c>
      <c r="BQ26" s="93">
        <f>IF(OR($C26="",$B$2="",$D$2=0),0,IF(BQ$3&lt;0,0,N(INDEX('CURVA PREVISION'!$A$1:$KZ$3000,$C26,10+3*MIN(BQ$3,$D$2-1)))))</f>
        <v/>
      </c>
      <c r="BR26" s="93">
        <f>IF(OR($C26="",$B$2="",$D$2=0),0,IF(BR$3&lt;0,0,N(INDEX('CURVA PREVISION'!$A$1:$KZ$3000,$C26,10+3*MIN(BR$3,$D$2-1)))))</f>
        <v/>
      </c>
      <c r="BS26" s="93">
        <f>IF(OR($C26="",$B$2="",$D$2=0),0,IF(BS$3&lt;0,0,N(INDEX('CURVA PREVISION'!$A$1:$KZ$3000,$C26,10+3*MIN(BS$3,$D$2-1)))))</f>
        <v/>
      </c>
      <c r="BT26" s="93">
        <f>IF(OR($C26="",$B$2="",$D$2=0),0,IF(BT$3&lt;0,0,N(INDEX('CURVA PREVISION'!$A$1:$KZ$3000,$C26,10+3*MIN(BT$3,$D$2-1)))))</f>
        <v/>
      </c>
      <c r="BU26" s="93">
        <f>IF(OR($C26="",$B$2="",$D$2=0),0,IF(BU$3&lt;0,0,N(INDEX('CURVA PREVISION'!$A$1:$KZ$3000,$C26,10+3*MIN(BU$3,$D$2-1)))))</f>
        <v/>
      </c>
      <c r="BV26" s="93">
        <f>IF(OR($C26="",$B$2="",$D$2=0),0,IF(BV$3&lt;0,0,N(INDEX('CURVA PREVISION'!$A$1:$KZ$3000,$C26,10+3*MIN(BV$3,$D$2-1)))))</f>
        <v/>
      </c>
      <c r="BW26" s="93">
        <f>IF(OR($C26="",$B$2="",$D$2=0),0,IF(BW$3&lt;0,0,N(INDEX('CURVA PREVISION'!$A$1:$KZ$3000,$C26,10+3*MIN(BW$3,$D$2-1)))))</f>
        <v/>
      </c>
    </row>
    <row r="27">
      <c r="A27" s="59">
        <f>'VALOR POR PL'!C33</f>
        <v/>
      </c>
      <c r="B27" s="59">
        <f>'VALOR POR PL'!D33</f>
        <v/>
      </c>
      <c r="C27" s="67">
        <f>IFERROR(MATCH(A27,'CURVA PREVISION'!$B$1:$B$3000,0),"")</f>
        <v/>
      </c>
      <c r="D27" s="93">
        <f>IF(OR($C27="",$B$2="",$D$2=0),0,IF(D$3&lt;0,0,N(INDEX('CURVA PREVISION'!$A$1:$KZ$3000,$C27,10+3*MIN(D$3,$D$2-1)))))</f>
        <v/>
      </c>
      <c r="E27" s="93">
        <f>IF(OR($C27="",$B$2="",$D$2=0),0,IF(E$3&lt;0,0,N(INDEX('CURVA PREVISION'!$A$1:$KZ$3000,$C27,10+3*MIN(E$3,$D$2-1)))))</f>
        <v/>
      </c>
      <c r="F27" s="93">
        <f>IF(OR($C27="",$B$2="",$D$2=0),0,IF(F$3&lt;0,0,N(INDEX('CURVA PREVISION'!$A$1:$KZ$3000,$C27,10+3*MIN(F$3,$D$2-1)))))</f>
        <v/>
      </c>
      <c r="G27" s="93">
        <f>IF(OR($C27="",$B$2="",$D$2=0),0,IF(G$3&lt;0,0,N(INDEX('CURVA PREVISION'!$A$1:$KZ$3000,$C27,10+3*MIN(G$3,$D$2-1)))))</f>
        <v/>
      </c>
      <c r="H27" s="93">
        <f>IF(OR($C27="",$B$2="",$D$2=0),0,IF(H$3&lt;0,0,N(INDEX('CURVA PREVISION'!$A$1:$KZ$3000,$C27,10+3*MIN(H$3,$D$2-1)))))</f>
        <v/>
      </c>
      <c r="I27" s="93">
        <f>IF(OR($C27="",$B$2="",$D$2=0),0,IF(I$3&lt;0,0,N(INDEX('CURVA PREVISION'!$A$1:$KZ$3000,$C27,10+3*MIN(I$3,$D$2-1)))))</f>
        <v/>
      </c>
      <c r="J27" s="93">
        <f>IF(OR($C27="",$B$2="",$D$2=0),0,IF(J$3&lt;0,0,N(INDEX('CURVA PREVISION'!$A$1:$KZ$3000,$C27,10+3*MIN(J$3,$D$2-1)))))</f>
        <v/>
      </c>
      <c r="K27" s="93">
        <f>IF(OR($C27="",$B$2="",$D$2=0),0,IF(K$3&lt;0,0,N(INDEX('CURVA PREVISION'!$A$1:$KZ$3000,$C27,10+3*MIN(K$3,$D$2-1)))))</f>
        <v/>
      </c>
      <c r="L27" s="93">
        <f>IF(OR($C27="",$B$2="",$D$2=0),0,IF(L$3&lt;0,0,N(INDEX('CURVA PREVISION'!$A$1:$KZ$3000,$C27,10+3*MIN(L$3,$D$2-1)))))</f>
        <v/>
      </c>
      <c r="M27" s="93">
        <f>IF(OR($C27="",$B$2="",$D$2=0),0,IF(M$3&lt;0,0,N(INDEX('CURVA PREVISION'!$A$1:$KZ$3000,$C27,10+3*MIN(M$3,$D$2-1)))))</f>
        <v/>
      </c>
      <c r="N27" s="93">
        <f>IF(OR($C27="",$B$2="",$D$2=0),0,IF(N$3&lt;0,0,N(INDEX('CURVA PREVISION'!$A$1:$KZ$3000,$C27,10+3*MIN(N$3,$D$2-1)))))</f>
        <v/>
      </c>
      <c r="O27" s="93">
        <f>IF(OR($C27="",$B$2="",$D$2=0),0,IF(O$3&lt;0,0,N(INDEX('CURVA PREVISION'!$A$1:$KZ$3000,$C27,10+3*MIN(O$3,$D$2-1)))))</f>
        <v/>
      </c>
      <c r="P27" s="93">
        <f>IF(OR($C27="",$B$2="",$D$2=0),0,IF(P$3&lt;0,0,N(INDEX('CURVA PREVISION'!$A$1:$KZ$3000,$C27,10+3*MIN(P$3,$D$2-1)))))</f>
        <v/>
      </c>
      <c r="Q27" s="93">
        <f>IF(OR($C27="",$B$2="",$D$2=0),0,IF(Q$3&lt;0,0,N(INDEX('CURVA PREVISION'!$A$1:$KZ$3000,$C27,10+3*MIN(Q$3,$D$2-1)))))</f>
        <v/>
      </c>
      <c r="R27" s="93">
        <f>IF(OR($C27="",$B$2="",$D$2=0),0,IF(R$3&lt;0,0,N(INDEX('CURVA PREVISION'!$A$1:$KZ$3000,$C27,10+3*MIN(R$3,$D$2-1)))))</f>
        <v/>
      </c>
      <c r="S27" s="93">
        <f>IF(OR($C27="",$B$2="",$D$2=0),0,IF(S$3&lt;0,0,N(INDEX('CURVA PREVISION'!$A$1:$KZ$3000,$C27,10+3*MIN(S$3,$D$2-1)))))</f>
        <v/>
      </c>
      <c r="T27" s="93">
        <f>IF(OR($C27="",$B$2="",$D$2=0),0,IF(T$3&lt;0,0,N(INDEX('CURVA PREVISION'!$A$1:$KZ$3000,$C27,10+3*MIN(T$3,$D$2-1)))))</f>
        <v/>
      </c>
      <c r="U27" s="93">
        <f>IF(OR($C27="",$B$2="",$D$2=0),0,IF(U$3&lt;0,0,N(INDEX('CURVA PREVISION'!$A$1:$KZ$3000,$C27,10+3*MIN(U$3,$D$2-1)))))</f>
        <v/>
      </c>
      <c r="V27" s="93">
        <f>IF(OR($C27="",$B$2="",$D$2=0),0,IF(V$3&lt;0,0,N(INDEX('CURVA PREVISION'!$A$1:$KZ$3000,$C27,10+3*MIN(V$3,$D$2-1)))))</f>
        <v/>
      </c>
      <c r="W27" s="93">
        <f>IF(OR($C27="",$B$2="",$D$2=0),0,IF(W$3&lt;0,0,N(INDEX('CURVA PREVISION'!$A$1:$KZ$3000,$C27,10+3*MIN(W$3,$D$2-1)))))</f>
        <v/>
      </c>
      <c r="X27" s="93">
        <f>IF(OR($C27="",$B$2="",$D$2=0),0,IF(X$3&lt;0,0,N(INDEX('CURVA PREVISION'!$A$1:$KZ$3000,$C27,10+3*MIN(X$3,$D$2-1)))))</f>
        <v/>
      </c>
      <c r="Y27" s="93">
        <f>IF(OR($C27="",$B$2="",$D$2=0),0,IF(Y$3&lt;0,0,N(INDEX('CURVA PREVISION'!$A$1:$KZ$3000,$C27,10+3*MIN(Y$3,$D$2-1)))))</f>
        <v/>
      </c>
      <c r="Z27" s="93">
        <f>IF(OR($C27="",$B$2="",$D$2=0),0,IF(Z$3&lt;0,0,N(INDEX('CURVA PREVISION'!$A$1:$KZ$3000,$C27,10+3*MIN(Z$3,$D$2-1)))))</f>
        <v/>
      </c>
      <c r="AA27" s="93">
        <f>IF(OR($C27="",$B$2="",$D$2=0),0,IF(AA$3&lt;0,0,N(INDEX('CURVA PREVISION'!$A$1:$KZ$3000,$C27,10+3*MIN(AA$3,$D$2-1)))))</f>
        <v/>
      </c>
      <c r="AB27" s="93">
        <f>IF(OR($C27="",$B$2="",$D$2=0),0,IF(AB$3&lt;0,0,N(INDEX('CURVA PREVISION'!$A$1:$KZ$3000,$C27,10+3*MIN(AB$3,$D$2-1)))))</f>
        <v/>
      </c>
      <c r="AC27" s="93">
        <f>IF(OR($C27="",$B$2="",$D$2=0),0,IF(AC$3&lt;0,0,N(INDEX('CURVA PREVISION'!$A$1:$KZ$3000,$C27,10+3*MIN(AC$3,$D$2-1)))))</f>
        <v/>
      </c>
      <c r="AD27" s="93">
        <f>IF(OR($C27="",$B$2="",$D$2=0),0,IF(AD$3&lt;0,0,N(INDEX('CURVA PREVISION'!$A$1:$KZ$3000,$C27,10+3*MIN(AD$3,$D$2-1)))))</f>
        <v/>
      </c>
      <c r="AE27" s="93">
        <f>IF(OR($C27="",$B$2="",$D$2=0),0,IF(AE$3&lt;0,0,N(INDEX('CURVA PREVISION'!$A$1:$KZ$3000,$C27,10+3*MIN(AE$3,$D$2-1)))))</f>
        <v/>
      </c>
      <c r="AF27" s="93">
        <f>IF(OR($C27="",$B$2="",$D$2=0),0,IF(AF$3&lt;0,0,N(INDEX('CURVA PREVISION'!$A$1:$KZ$3000,$C27,10+3*MIN(AF$3,$D$2-1)))))</f>
        <v/>
      </c>
      <c r="AG27" s="93">
        <f>IF(OR($C27="",$B$2="",$D$2=0),0,IF(AG$3&lt;0,0,N(INDEX('CURVA PREVISION'!$A$1:$KZ$3000,$C27,10+3*MIN(AG$3,$D$2-1)))))</f>
        <v/>
      </c>
      <c r="AH27" s="93">
        <f>IF(OR($C27="",$B$2="",$D$2=0),0,IF(AH$3&lt;0,0,N(INDEX('CURVA PREVISION'!$A$1:$KZ$3000,$C27,10+3*MIN(AH$3,$D$2-1)))))</f>
        <v/>
      </c>
      <c r="AI27" s="93">
        <f>IF(OR($C27="",$B$2="",$D$2=0),0,IF(AI$3&lt;0,0,N(INDEX('CURVA PREVISION'!$A$1:$KZ$3000,$C27,10+3*MIN(AI$3,$D$2-1)))))</f>
        <v/>
      </c>
      <c r="AJ27" s="93">
        <f>IF(OR($C27="",$B$2="",$D$2=0),0,IF(AJ$3&lt;0,0,N(INDEX('CURVA PREVISION'!$A$1:$KZ$3000,$C27,10+3*MIN(AJ$3,$D$2-1)))))</f>
        <v/>
      </c>
      <c r="AK27" s="93">
        <f>IF(OR($C27="",$B$2="",$D$2=0),0,IF(AK$3&lt;0,0,N(INDEX('CURVA PREVISION'!$A$1:$KZ$3000,$C27,10+3*MIN(AK$3,$D$2-1)))))</f>
        <v/>
      </c>
      <c r="AL27" s="93">
        <f>IF(OR($C27="",$B$2="",$D$2=0),0,IF(AL$3&lt;0,0,N(INDEX('CURVA PREVISION'!$A$1:$KZ$3000,$C27,10+3*MIN(AL$3,$D$2-1)))))</f>
        <v/>
      </c>
      <c r="AM27" s="93">
        <f>IF(OR($C27="",$B$2="",$D$2=0),0,IF(AM$3&lt;0,0,N(INDEX('CURVA PREVISION'!$A$1:$KZ$3000,$C27,10+3*MIN(AM$3,$D$2-1)))))</f>
        <v/>
      </c>
      <c r="AN27" s="93">
        <f>IF(OR($C27="",$B$2="",$D$2=0),0,IF(AN$3&lt;0,0,N(INDEX('CURVA PREVISION'!$A$1:$KZ$3000,$C27,10+3*MIN(AN$3,$D$2-1)))))</f>
        <v/>
      </c>
      <c r="AO27" s="93">
        <f>IF(OR($C27="",$B$2="",$D$2=0),0,IF(AO$3&lt;0,0,N(INDEX('CURVA PREVISION'!$A$1:$KZ$3000,$C27,10+3*MIN(AO$3,$D$2-1)))))</f>
        <v/>
      </c>
      <c r="AP27" s="93">
        <f>IF(OR($C27="",$B$2="",$D$2=0),0,IF(AP$3&lt;0,0,N(INDEX('CURVA PREVISION'!$A$1:$KZ$3000,$C27,10+3*MIN(AP$3,$D$2-1)))))</f>
        <v/>
      </c>
      <c r="AQ27" s="93">
        <f>IF(OR($C27="",$B$2="",$D$2=0),0,IF(AQ$3&lt;0,0,N(INDEX('CURVA PREVISION'!$A$1:$KZ$3000,$C27,10+3*MIN(AQ$3,$D$2-1)))))</f>
        <v/>
      </c>
      <c r="AR27" s="93">
        <f>IF(OR($C27="",$B$2="",$D$2=0),0,IF(AR$3&lt;0,0,N(INDEX('CURVA PREVISION'!$A$1:$KZ$3000,$C27,10+3*MIN(AR$3,$D$2-1)))))</f>
        <v/>
      </c>
      <c r="AS27" s="93">
        <f>IF(OR($C27="",$B$2="",$D$2=0),0,IF(AS$3&lt;0,0,N(INDEX('CURVA PREVISION'!$A$1:$KZ$3000,$C27,10+3*MIN(AS$3,$D$2-1)))))</f>
        <v/>
      </c>
      <c r="AT27" s="93">
        <f>IF(OR($C27="",$B$2="",$D$2=0),0,IF(AT$3&lt;0,0,N(INDEX('CURVA PREVISION'!$A$1:$KZ$3000,$C27,10+3*MIN(AT$3,$D$2-1)))))</f>
        <v/>
      </c>
      <c r="AU27" s="93">
        <f>IF(OR($C27="",$B$2="",$D$2=0),0,IF(AU$3&lt;0,0,N(INDEX('CURVA PREVISION'!$A$1:$KZ$3000,$C27,10+3*MIN(AU$3,$D$2-1)))))</f>
        <v/>
      </c>
      <c r="AV27" s="93">
        <f>IF(OR($C27="",$B$2="",$D$2=0),0,IF(AV$3&lt;0,0,N(INDEX('CURVA PREVISION'!$A$1:$KZ$3000,$C27,10+3*MIN(AV$3,$D$2-1)))))</f>
        <v/>
      </c>
      <c r="AW27" s="93">
        <f>IF(OR($C27="",$B$2="",$D$2=0),0,IF(AW$3&lt;0,0,N(INDEX('CURVA PREVISION'!$A$1:$KZ$3000,$C27,10+3*MIN(AW$3,$D$2-1)))))</f>
        <v/>
      </c>
      <c r="AX27" s="93">
        <f>IF(OR($C27="",$B$2="",$D$2=0),0,IF(AX$3&lt;0,0,N(INDEX('CURVA PREVISION'!$A$1:$KZ$3000,$C27,10+3*MIN(AX$3,$D$2-1)))))</f>
        <v/>
      </c>
      <c r="AY27" s="93">
        <f>IF(OR($C27="",$B$2="",$D$2=0),0,IF(AY$3&lt;0,0,N(INDEX('CURVA PREVISION'!$A$1:$KZ$3000,$C27,10+3*MIN(AY$3,$D$2-1)))))</f>
        <v/>
      </c>
      <c r="AZ27" s="93">
        <f>IF(OR($C27="",$B$2="",$D$2=0),0,IF(AZ$3&lt;0,0,N(INDEX('CURVA PREVISION'!$A$1:$KZ$3000,$C27,10+3*MIN(AZ$3,$D$2-1)))))</f>
        <v/>
      </c>
      <c r="BA27" s="93">
        <f>IF(OR($C27="",$B$2="",$D$2=0),0,IF(BA$3&lt;0,0,N(INDEX('CURVA PREVISION'!$A$1:$KZ$3000,$C27,10+3*MIN(BA$3,$D$2-1)))))</f>
        <v/>
      </c>
      <c r="BB27" s="93">
        <f>IF(OR($C27="",$B$2="",$D$2=0),0,IF(BB$3&lt;0,0,N(INDEX('CURVA PREVISION'!$A$1:$KZ$3000,$C27,10+3*MIN(BB$3,$D$2-1)))))</f>
        <v/>
      </c>
      <c r="BC27" s="93">
        <f>IF(OR($C27="",$B$2="",$D$2=0),0,IF(BC$3&lt;0,0,N(INDEX('CURVA PREVISION'!$A$1:$KZ$3000,$C27,10+3*MIN(BC$3,$D$2-1)))))</f>
        <v/>
      </c>
      <c r="BD27" s="93">
        <f>IF(OR($C27="",$B$2="",$D$2=0),0,IF(BD$3&lt;0,0,N(INDEX('CURVA PREVISION'!$A$1:$KZ$3000,$C27,10+3*MIN(BD$3,$D$2-1)))))</f>
        <v/>
      </c>
      <c r="BE27" s="93">
        <f>IF(OR($C27="",$B$2="",$D$2=0),0,IF(BE$3&lt;0,0,N(INDEX('CURVA PREVISION'!$A$1:$KZ$3000,$C27,10+3*MIN(BE$3,$D$2-1)))))</f>
        <v/>
      </c>
      <c r="BF27" s="93">
        <f>IF(OR($C27="",$B$2="",$D$2=0),0,IF(BF$3&lt;0,0,N(INDEX('CURVA PREVISION'!$A$1:$KZ$3000,$C27,10+3*MIN(BF$3,$D$2-1)))))</f>
        <v/>
      </c>
      <c r="BG27" s="93">
        <f>IF(OR($C27="",$B$2="",$D$2=0),0,IF(BG$3&lt;0,0,N(INDEX('CURVA PREVISION'!$A$1:$KZ$3000,$C27,10+3*MIN(BG$3,$D$2-1)))))</f>
        <v/>
      </c>
      <c r="BH27" s="93">
        <f>IF(OR($C27="",$B$2="",$D$2=0),0,IF(BH$3&lt;0,0,N(INDEX('CURVA PREVISION'!$A$1:$KZ$3000,$C27,10+3*MIN(BH$3,$D$2-1)))))</f>
        <v/>
      </c>
      <c r="BI27" s="93">
        <f>IF(OR($C27="",$B$2="",$D$2=0),0,IF(BI$3&lt;0,0,N(INDEX('CURVA PREVISION'!$A$1:$KZ$3000,$C27,10+3*MIN(BI$3,$D$2-1)))))</f>
        <v/>
      </c>
      <c r="BJ27" s="93">
        <f>IF(OR($C27="",$B$2="",$D$2=0),0,IF(BJ$3&lt;0,0,N(INDEX('CURVA PREVISION'!$A$1:$KZ$3000,$C27,10+3*MIN(BJ$3,$D$2-1)))))</f>
        <v/>
      </c>
      <c r="BK27" s="93">
        <f>IF(OR($C27="",$B$2="",$D$2=0),0,IF(BK$3&lt;0,0,N(INDEX('CURVA PREVISION'!$A$1:$KZ$3000,$C27,10+3*MIN(BK$3,$D$2-1)))))</f>
        <v/>
      </c>
      <c r="BL27" s="93">
        <f>IF(OR($C27="",$B$2="",$D$2=0),0,IF(BL$3&lt;0,0,N(INDEX('CURVA PREVISION'!$A$1:$KZ$3000,$C27,10+3*MIN(BL$3,$D$2-1)))))</f>
        <v/>
      </c>
      <c r="BM27" s="93">
        <f>IF(OR($C27="",$B$2="",$D$2=0),0,IF(BM$3&lt;0,0,N(INDEX('CURVA PREVISION'!$A$1:$KZ$3000,$C27,10+3*MIN(BM$3,$D$2-1)))))</f>
        <v/>
      </c>
      <c r="BN27" s="93">
        <f>IF(OR($C27="",$B$2="",$D$2=0),0,IF(BN$3&lt;0,0,N(INDEX('CURVA PREVISION'!$A$1:$KZ$3000,$C27,10+3*MIN(BN$3,$D$2-1)))))</f>
        <v/>
      </c>
      <c r="BO27" s="93">
        <f>IF(OR($C27="",$B$2="",$D$2=0),0,IF(BO$3&lt;0,0,N(INDEX('CURVA PREVISION'!$A$1:$KZ$3000,$C27,10+3*MIN(BO$3,$D$2-1)))))</f>
        <v/>
      </c>
      <c r="BP27" s="93">
        <f>IF(OR($C27="",$B$2="",$D$2=0),0,IF(BP$3&lt;0,0,N(INDEX('CURVA PREVISION'!$A$1:$KZ$3000,$C27,10+3*MIN(BP$3,$D$2-1)))))</f>
        <v/>
      </c>
      <c r="BQ27" s="93">
        <f>IF(OR($C27="",$B$2="",$D$2=0),0,IF(BQ$3&lt;0,0,N(INDEX('CURVA PREVISION'!$A$1:$KZ$3000,$C27,10+3*MIN(BQ$3,$D$2-1)))))</f>
        <v/>
      </c>
      <c r="BR27" s="93">
        <f>IF(OR($C27="",$B$2="",$D$2=0),0,IF(BR$3&lt;0,0,N(INDEX('CURVA PREVISION'!$A$1:$KZ$3000,$C27,10+3*MIN(BR$3,$D$2-1)))))</f>
        <v/>
      </c>
      <c r="BS27" s="93">
        <f>IF(OR($C27="",$B$2="",$D$2=0),0,IF(BS$3&lt;0,0,N(INDEX('CURVA PREVISION'!$A$1:$KZ$3000,$C27,10+3*MIN(BS$3,$D$2-1)))))</f>
        <v/>
      </c>
      <c r="BT27" s="93">
        <f>IF(OR($C27="",$B$2="",$D$2=0),0,IF(BT$3&lt;0,0,N(INDEX('CURVA PREVISION'!$A$1:$KZ$3000,$C27,10+3*MIN(BT$3,$D$2-1)))))</f>
        <v/>
      </c>
      <c r="BU27" s="93">
        <f>IF(OR($C27="",$B$2="",$D$2=0),0,IF(BU$3&lt;0,0,N(INDEX('CURVA PREVISION'!$A$1:$KZ$3000,$C27,10+3*MIN(BU$3,$D$2-1)))))</f>
        <v/>
      </c>
      <c r="BV27" s="93">
        <f>IF(OR($C27="",$B$2="",$D$2=0),0,IF(BV$3&lt;0,0,N(INDEX('CURVA PREVISION'!$A$1:$KZ$3000,$C27,10+3*MIN(BV$3,$D$2-1)))))</f>
        <v/>
      </c>
      <c r="BW27" s="93">
        <f>IF(OR($C27="",$B$2="",$D$2=0),0,IF(BW$3&lt;0,0,N(INDEX('CURVA PREVISION'!$A$1:$KZ$3000,$C27,10+3*MIN(BW$3,$D$2-1)))))</f>
        <v/>
      </c>
    </row>
    <row r="28">
      <c r="A28" s="59">
        <f>'VALOR POR PL'!C34</f>
        <v/>
      </c>
      <c r="B28" s="59">
        <f>'VALOR POR PL'!D34</f>
        <v/>
      </c>
      <c r="C28" s="67">
        <f>IFERROR(MATCH(A28,'CURVA PREVISION'!$B$1:$B$3000,0),"")</f>
        <v/>
      </c>
      <c r="D28" s="93">
        <f>IF(OR($C28="",$B$2="",$D$2=0),0,IF(D$3&lt;0,0,N(INDEX('CURVA PREVISION'!$A$1:$KZ$3000,$C28,10+3*MIN(D$3,$D$2-1)))))</f>
        <v/>
      </c>
      <c r="E28" s="93">
        <f>IF(OR($C28="",$B$2="",$D$2=0),0,IF(E$3&lt;0,0,N(INDEX('CURVA PREVISION'!$A$1:$KZ$3000,$C28,10+3*MIN(E$3,$D$2-1)))))</f>
        <v/>
      </c>
      <c r="F28" s="93">
        <f>IF(OR($C28="",$B$2="",$D$2=0),0,IF(F$3&lt;0,0,N(INDEX('CURVA PREVISION'!$A$1:$KZ$3000,$C28,10+3*MIN(F$3,$D$2-1)))))</f>
        <v/>
      </c>
      <c r="G28" s="93">
        <f>IF(OR($C28="",$B$2="",$D$2=0),0,IF(G$3&lt;0,0,N(INDEX('CURVA PREVISION'!$A$1:$KZ$3000,$C28,10+3*MIN(G$3,$D$2-1)))))</f>
        <v/>
      </c>
      <c r="H28" s="93">
        <f>IF(OR($C28="",$B$2="",$D$2=0),0,IF(H$3&lt;0,0,N(INDEX('CURVA PREVISION'!$A$1:$KZ$3000,$C28,10+3*MIN(H$3,$D$2-1)))))</f>
        <v/>
      </c>
      <c r="I28" s="93">
        <f>IF(OR($C28="",$B$2="",$D$2=0),0,IF(I$3&lt;0,0,N(INDEX('CURVA PREVISION'!$A$1:$KZ$3000,$C28,10+3*MIN(I$3,$D$2-1)))))</f>
        <v/>
      </c>
      <c r="J28" s="93">
        <f>IF(OR($C28="",$B$2="",$D$2=0),0,IF(J$3&lt;0,0,N(INDEX('CURVA PREVISION'!$A$1:$KZ$3000,$C28,10+3*MIN(J$3,$D$2-1)))))</f>
        <v/>
      </c>
      <c r="K28" s="93">
        <f>IF(OR($C28="",$B$2="",$D$2=0),0,IF(K$3&lt;0,0,N(INDEX('CURVA PREVISION'!$A$1:$KZ$3000,$C28,10+3*MIN(K$3,$D$2-1)))))</f>
        <v/>
      </c>
      <c r="L28" s="93">
        <f>IF(OR($C28="",$B$2="",$D$2=0),0,IF(L$3&lt;0,0,N(INDEX('CURVA PREVISION'!$A$1:$KZ$3000,$C28,10+3*MIN(L$3,$D$2-1)))))</f>
        <v/>
      </c>
      <c r="M28" s="93">
        <f>IF(OR($C28="",$B$2="",$D$2=0),0,IF(M$3&lt;0,0,N(INDEX('CURVA PREVISION'!$A$1:$KZ$3000,$C28,10+3*MIN(M$3,$D$2-1)))))</f>
        <v/>
      </c>
      <c r="N28" s="93">
        <f>IF(OR($C28="",$B$2="",$D$2=0),0,IF(N$3&lt;0,0,N(INDEX('CURVA PREVISION'!$A$1:$KZ$3000,$C28,10+3*MIN(N$3,$D$2-1)))))</f>
        <v/>
      </c>
      <c r="O28" s="93">
        <f>IF(OR($C28="",$B$2="",$D$2=0),0,IF(O$3&lt;0,0,N(INDEX('CURVA PREVISION'!$A$1:$KZ$3000,$C28,10+3*MIN(O$3,$D$2-1)))))</f>
        <v/>
      </c>
      <c r="P28" s="93">
        <f>IF(OR($C28="",$B$2="",$D$2=0),0,IF(P$3&lt;0,0,N(INDEX('CURVA PREVISION'!$A$1:$KZ$3000,$C28,10+3*MIN(P$3,$D$2-1)))))</f>
        <v/>
      </c>
      <c r="Q28" s="93">
        <f>IF(OR($C28="",$B$2="",$D$2=0),0,IF(Q$3&lt;0,0,N(INDEX('CURVA PREVISION'!$A$1:$KZ$3000,$C28,10+3*MIN(Q$3,$D$2-1)))))</f>
        <v/>
      </c>
      <c r="R28" s="93">
        <f>IF(OR($C28="",$B$2="",$D$2=0),0,IF(R$3&lt;0,0,N(INDEX('CURVA PREVISION'!$A$1:$KZ$3000,$C28,10+3*MIN(R$3,$D$2-1)))))</f>
        <v/>
      </c>
      <c r="S28" s="93">
        <f>IF(OR($C28="",$B$2="",$D$2=0),0,IF(S$3&lt;0,0,N(INDEX('CURVA PREVISION'!$A$1:$KZ$3000,$C28,10+3*MIN(S$3,$D$2-1)))))</f>
        <v/>
      </c>
      <c r="T28" s="93">
        <f>IF(OR($C28="",$B$2="",$D$2=0),0,IF(T$3&lt;0,0,N(INDEX('CURVA PREVISION'!$A$1:$KZ$3000,$C28,10+3*MIN(T$3,$D$2-1)))))</f>
        <v/>
      </c>
      <c r="U28" s="93">
        <f>IF(OR($C28="",$B$2="",$D$2=0),0,IF(U$3&lt;0,0,N(INDEX('CURVA PREVISION'!$A$1:$KZ$3000,$C28,10+3*MIN(U$3,$D$2-1)))))</f>
        <v/>
      </c>
      <c r="V28" s="93">
        <f>IF(OR($C28="",$B$2="",$D$2=0),0,IF(V$3&lt;0,0,N(INDEX('CURVA PREVISION'!$A$1:$KZ$3000,$C28,10+3*MIN(V$3,$D$2-1)))))</f>
        <v/>
      </c>
      <c r="W28" s="93">
        <f>IF(OR($C28="",$B$2="",$D$2=0),0,IF(W$3&lt;0,0,N(INDEX('CURVA PREVISION'!$A$1:$KZ$3000,$C28,10+3*MIN(W$3,$D$2-1)))))</f>
        <v/>
      </c>
      <c r="X28" s="93">
        <f>IF(OR($C28="",$B$2="",$D$2=0),0,IF(X$3&lt;0,0,N(INDEX('CURVA PREVISION'!$A$1:$KZ$3000,$C28,10+3*MIN(X$3,$D$2-1)))))</f>
        <v/>
      </c>
      <c r="Y28" s="93">
        <f>IF(OR($C28="",$B$2="",$D$2=0),0,IF(Y$3&lt;0,0,N(INDEX('CURVA PREVISION'!$A$1:$KZ$3000,$C28,10+3*MIN(Y$3,$D$2-1)))))</f>
        <v/>
      </c>
      <c r="Z28" s="93">
        <f>IF(OR($C28="",$B$2="",$D$2=0),0,IF(Z$3&lt;0,0,N(INDEX('CURVA PREVISION'!$A$1:$KZ$3000,$C28,10+3*MIN(Z$3,$D$2-1)))))</f>
        <v/>
      </c>
      <c r="AA28" s="93">
        <f>IF(OR($C28="",$B$2="",$D$2=0),0,IF(AA$3&lt;0,0,N(INDEX('CURVA PREVISION'!$A$1:$KZ$3000,$C28,10+3*MIN(AA$3,$D$2-1)))))</f>
        <v/>
      </c>
      <c r="AB28" s="93">
        <f>IF(OR($C28="",$B$2="",$D$2=0),0,IF(AB$3&lt;0,0,N(INDEX('CURVA PREVISION'!$A$1:$KZ$3000,$C28,10+3*MIN(AB$3,$D$2-1)))))</f>
        <v/>
      </c>
      <c r="AC28" s="93">
        <f>IF(OR($C28="",$B$2="",$D$2=0),0,IF(AC$3&lt;0,0,N(INDEX('CURVA PREVISION'!$A$1:$KZ$3000,$C28,10+3*MIN(AC$3,$D$2-1)))))</f>
        <v/>
      </c>
      <c r="AD28" s="93">
        <f>IF(OR($C28="",$B$2="",$D$2=0),0,IF(AD$3&lt;0,0,N(INDEX('CURVA PREVISION'!$A$1:$KZ$3000,$C28,10+3*MIN(AD$3,$D$2-1)))))</f>
        <v/>
      </c>
      <c r="AE28" s="93">
        <f>IF(OR($C28="",$B$2="",$D$2=0),0,IF(AE$3&lt;0,0,N(INDEX('CURVA PREVISION'!$A$1:$KZ$3000,$C28,10+3*MIN(AE$3,$D$2-1)))))</f>
        <v/>
      </c>
      <c r="AF28" s="93">
        <f>IF(OR($C28="",$B$2="",$D$2=0),0,IF(AF$3&lt;0,0,N(INDEX('CURVA PREVISION'!$A$1:$KZ$3000,$C28,10+3*MIN(AF$3,$D$2-1)))))</f>
        <v/>
      </c>
      <c r="AG28" s="93">
        <f>IF(OR($C28="",$B$2="",$D$2=0),0,IF(AG$3&lt;0,0,N(INDEX('CURVA PREVISION'!$A$1:$KZ$3000,$C28,10+3*MIN(AG$3,$D$2-1)))))</f>
        <v/>
      </c>
      <c r="AH28" s="93">
        <f>IF(OR($C28="",$B$2="",$D$2=0),0,IF(AH$3&lt;0,0,N(INDEX('CURVA PREVISION'!$A$1:$KZ$3000,$C28,10+3*MIN(AH$3,$D$2-1)))))</f>
        <v/>
      </c>
      <c r="AI28" s="93">
        <f>IF(OR($C28="",$B$2="",$D$2=0),0,IF(AI$3&lt;0,0,N(INDEX('CURVA PREVISION'!$A$1:$KZ$3000,$C28,10+3*MIN(AI$3,$D$2-1)))))</f>
        <v/>
      </c>
      <c r="AJ28" s="93">
        <f>IF(OR($C28="",$B$2="",$D$2=0),0,IF(AJ$3&lt;0,0,N(INDEX('CURVA PREVISION'!$A$1:$KZ$3000,$C28,10+3*MIN(AJ$3,$D$2-1)))))</f>
        <v/>
      </c>
      <c r="AK28" s="93">
        <f>IF(OR($C28="",$B$2="",$D$2=0),0,IF(AK$3&lt;0,0,N(INDEX('CURVA PREVISION'!$A$1:$KZ$3000,$C28,10+3*MIN(AK$3,$D$2-1)))))</f>
        <v/>
      </c>
      <c r="AL28" s="93">
        <f>IF(OR($C28="",$B$2="",$D$2=0),0,IF(AL$3&lt;0,0,N(INDEX('CURVA PREVISION'!$A$1:$KZ$3000,$C28,10+3*MIN(AL$3,$D$2-1)))))</f>
        <v/>
      </c>
      <c r="AM28" s="93">
        <f>IF(OR($C28="",$B$2="",$D$2=0),0,IF(AM$3&lt;0,0,N(INDEX('CURVA PREVISION'!$A$1:$KZ$3000,$C28,10+3*MIN(AM$3,$D$2-1)))))</f>
        <v/>
      </c>
      <c r="AN28" s="93">
        <f>IF(OR($C28="",$B$2="",$D$2=0),0,IF(AN$3&lt;0,0,N(INDEX('CURVA PREVISION'!$A$1:$KZ$3000,$C28,10+3*MIN(AN$3,$D$2-1)))))</f>
        <v/>
      </c>
      <c r="AO28" s="93">
        <f>IF(OR($C28="",$B$2="",$D$2=0),0,IF(AO$3&lt;0,0,N(INDEX('CURVA PREVISION'!$A$1:$KZ$3000,$C28,10+3*MIN(AO$3,$D$2-1)))))</f>
        <v/>
      </c>
      <c r="AP28" s="93">
        <f>IF(OR($C28="",$B$2="",$D$2=0),0,IF(AP$3&lt;0,0,N(INDEX('CURVA PREVISION'!$A$1:$KZ$3000,$C28,10+3*MIN(AP$3,$D$2-1)))))</f>
        <v/>
      </c>
      <c r="AQ28" s="93">
        <f>IF(OR($C28="",$B$2="",$D$2=0),0,IF(AQ$3&lt;0,0,N(INDEX('CURVA PREVISION'!$A$1:$KZ$3000,$C28,10+3*MIN(AQ$3,$D$2-1)))))</f>
        <v/>
      </c>
      <c r="AR28" s="93">
        <f>IF(OR($C28="",$B$2="",$D$2=0),0,IF(AR$3&lt;0,0,N(INDEX('CURVA PREVISION'!$A$1:$KZ$3000,$C28,10+3*MIN(AR$3,$D$2-1)))))</f>
        <v/>
      </c>
      <c r="AS28" s="93">
        <f>IF(OR($C28="",$B$2="",$D$2=0),0,IF(AS$3&lt;0,0,N(INDEX('CURVA PREVISION'!$A$1:$KZ$3000,$C28,10+3*MIN(AS$3,$D$2-1)))))</f>
        <v/>
      </c>
      <c r="AT28" s="93">
        <f>IF(OR($C28="",$B$2="",$D$2=0),0,IF(AT$3&lt;0,0,N(INDEX('CURVA PREVISION'!$A$1:$KZ$3000,$C28,10+3*MIN(AT$3,$D$2-1)))))</f>
        <v/>
      </c>
      <c r="AU28" s="93">
        <f>IF(OR($C28="",$B$2="",$D$2=0),0,IF(AU$3&lt;0,0,N(INDEX('CURVA PREVISION'!$A$1:$KZ$3000,$C28,10+3*MIN(AU$3,$D$2-1)))))</f>
        <v/>
      </c>
      <c r="AV28" s="93">
        <f>IF(OR($C28="",$B$2="",$D$2=0),0,IF(AV$3&lt;0,0,N(INDEX('CURVA PREVISION'!$A$1:$KZ$3000,$C28,10+3*MIN(AV$3,$D$2-1)))))</f>
        <v/>
      </c>
      <c r="AW28" s="93">
        <f>IF(OR($C28="",$B$2="",$D$2=0),0,IF(AW$3&lt;0,0,N(INDEX('CURVA PREVISION'!$A$1:$KZ$3000,$C28,10+3*MIN(AW$3,$D$2-1)))))</f>
        <v/>
      </c>
      <c r="AX28" s="93">
        <f>IF(OR($C28="",$B$2="",$D$2=0),0,IF(AX$3&lt;0,0,N(INDEX('CURVA PREVISION'!$A$1:$KZ$3000,$C28,10+3*MIN(AX$3,$D$2-1)))))</f>
        <v/>
      </c>
      <c r="AY28" s="93">
        <f>IF(OR($C28="",$B$2="",$D$2=0),0,IF(AY$3&lt;0,0,N(INDEX('CURVA PREVISION'!$A$1:$KZ$3000,$C28,10+3*MIN(AY$3,$D$2-1)))))</f>
        <v/>
      </c>
      <c r="AZ28" s="93">
        <f>IF(OR($C28="",$B$2="",$D$2=0),0,IF(AZ$3&lt;0,0,N(INDEX('CURVA PREVISION'!$A$1:$KZ$3000,$C28,10+3*MIN(AZ$3,$D$2-1)))))</f>
        <v/>
      </c>
      <c r="BA28" s="93">
        <f>IF(OR($C28="",$B$2="",$D$2=0),0,IF(BA$3&lt;0,0,N(INDEX('CURVA PREVISION'!$A$1:$KZ$3000,$C28,10+3*MIN(BA$3,$D$2-1)))))</f>
        <v/>
      </c>
      <c r="BB28" s="93">
        <f>IF(OR($C28="",$B$2="",$D$2=0),0,IF(BB$3&lt;0,0,N(INDEX('CURVA PREVISION'!$A$1:$KZ$3000,$C28,10+3*MIN(BB$3,$D$2-1)))))</f>
        <v/>
      </c>
      <c r="BC28" s="93">
        <f>IF(OR($C28="",$B$2="",$D$2=0),0,IF(BC$3&lt;0,0,N(INDEX('CURVA PREVISION'!$A$1:$KZ$3000,$C28,10+3*MIN(BC$3,$D$2-1)))))</f>
        <v/>
      </c>
      <c r="BD28" s="93">
        <f>IF(OR($C28="",$B$2="",$D$2=0),0,IF(BD$3&lt;0,0,N(INDEX('CURVA PREVISION'!$A$1:$KZ$3000,$C28,10+3*MIN(BD$3,$D$2-1)))))</f>
        <v/>
      </c>
      <c r="BE28" s="93">
        <f>IF(OR($C28="",$B$2="",$D$2=0),0,IF(BE$3&lt;0,0,N(INDEX('CURVA PREVISION'!$A$1:$KZ$3000,$C28,10+3*MIN(BE$3,$D$2-1)))))</f>
        <v/>
      </c>
      <c r="BF28" s="93">
        <f>IF(OR($C28="",$B$2="",$D$2=0),0,IF(BF$3&lt;0,0,N(INDEX('CURVA PREVISION'!$A$1:$KZ$3000,$C28,10+3*MIN(BF$3,$D$2-1)))))</f>
        <v/>
      </c>
      <c r="BG28" s="93">
        <f>IF(OR($C28="",$B$2="",$D$2=0),0,IF(BG$3&lt;0,0,N(INDEX('CURVA PREVISION'!$A$1:$KZ$3000,$C28,10+3*MIN(BG$3,$D$2-1)))))</f>
        <v/>
      </c>
      <c r="BH28" s="93">
        <f>IF(OR($C28="",$B$2="",$D$2=0),0,IF(BH$3&lt;0,0,N(INDEX('CURVA PREVISION'!$A$1:$KZ$3000,$C28,10+3*MIN(BH$3,$D$2-1)))))</f>
        <v/>
      </c>
      <c r="BI28" s="93">
        <f>IF(OR($C28="",$B$2="",$D$2=0),0,IF(BI$3&lt;0,0,N(INDEX('CURVA PREVISION'!$A$1:$KZ$3000,$C28,10+3*MIN(BI$3,$D$2-1)))))</f>
        <v/>
      </c>
      <c r="BJ28" s="93">
        <f>IF(OR($C28="",$B$2="",$D$2=0),0,IF(BJ$3&lt;0,0,N(INDEX('CURVA PREVISION'!$A$1:$KZ$3000,$C28,10+3*MIN(BJ$3,$D$2-1)))))</f>
        <v/>
      </c>
      <c r="BK28" s="93">
        <f>IF(OR($C28="",$B$2="",$D$2=0),0,IF(BK$3&lt;0,0,N(INDEX('CURVA PREVISION'!$A$1:$KZ$3000,$C28,10+3*MIN(BK$3,$D$2-1)))))</f>
        <v/>
      </c>
      <c r="BL28" s="93">
        <f>IF(OR($C28="",$B$2="",$D$2=0),0,IF(BL$3&lt;0,0,N(INDEX('CURVA PREVISION'!$A$1:$KZ$3000,$C28,10+3*MIN(BL$3,$D$2-1)))))</f>
        <v/>
      </c>
      <c r="BM28" s="93">
        <f>IF(OR($C28="",$B$2="",$D$2=0),0,IF(BM$3&lt;0,0,N(INDEX('CURVA PREVISION'!$A$1:$KZ$3000,$C28,10+3*MIN(BM$3,$D$2-1)))))</f>
        <v/>
      </c>
      <c r="BN28" s="93">
        <f>IF(OR($C28="",$B$2="",$D$2=0),0,IF(BN$3&lt;0,0,N(INDEX('CURVA PREVISION'!$A$1:$KZ$3000,$C28,10+3*MIN(BN$3,$D$2-1)))))</f>
        <v/>
      </c>
      <c r="BO28" s="93">
        <f>IF(OR($C28="",$B$2="",$D$2=0),0,IF(BO$3&lt;0,0,N(INDEX('CURVA PREVISION'!$A$1:$KZ$3000,$C28,10+3*MIN(BO$3,$D$2-1)))))</f>
        <v/>
      </c>
      <c r="BP28" s="93">
        <f>IF(OR($C28="",$B$2="",$D$2=0),0,IF(BP$3&lt;0,0,N(INDEX('CURVA PREVISION'!$A$1:$KZ$3000,$C28,10+3*MIN(BP$3,$D$2-1)))))</f>
        <v/>
      </c>
      <c r="BQ28" s="93">
        <f>IF(OR($C28="",$B$2="",$D$2=0),0,IF(BQ$3&lt;0,0,N(INDEX('CURVA PREVISION'!$A$1:$KZ$3000,$C28,10+3*MIN(BQ$3,$D$2-1)))))</f>
        <v/>
      </c>
      <c r="BR28" s="93">
        <f>IF(OR($C28="",$B$2="",$D$2=0),0,IF(BR$3&lt;0,0,N(INDEX('CURVA PREVISION'!$A$1:$KZ$3000,$C28,10+3*MIN(BR$3,$D$2-1)))))</f>
        <v/>
      </c>
      <c r="BS28" s="93">
        <f>IF(OR($C28="",$B$2="",$D$2=0),0,IF(BS$3&lt;0,0,N(INDEX('CURVA PREVISION'!$A$1:$KZ$3000,$C28,10+3*MIN(BS$3,$D$2-1)))))</f>
        <v/>
      </c>
      <c r="BT28" s="93">
        <f>IF(OR($C28="",$B$2="",$D$2=0),0,IF(BT$3&lt;0,0,N(INDEX('CURVA PREVISION'!$A$1:$KZ$3000,$C28,10+3*MIN(BT$3,$D$2-1)))))</f>
        <v/>
      </c>
      <c r="BU28" s="93">
        <f>IF(OR($C28="",$B$2="",$D$2=0),0,IF(BU$3&lt;0,0,N(INDEX('CURVA PREVISION'!$A$1:$KZ$3000,$C28,10+3*MIN(BU$3,$D$2-1)))))</f>
        <v/>
      </c>
      <c r="BV28" s="93">
        <f>IF(OR($C28="",$B$2="",$D$2=0),0,IF(BV$3&lt;0,0,N(INDEX('CURVA PREVISION'!$A$1:$KZ$3000,$C28,10+3*MIN(BV$3,$D$2-1)))))</f>
        <v/>
      </c>
      <c r="BW28" s="93">
        <f>IF(OR($C28="",$B$2="",$D$2=0),0,IF(BW$3&lt;0,0,N(INDEX('CURVA PREVISION'!$A$1:$KZ$3000,$C28,10+3*MIN(BW$3,$D$2-1)))))</f>
        <v/>
      </c>
    </row>
    <row r="29">
      <c r="A29" s="59">
        <f>'VALOR POR PL'!C35</f>
        <v/>
      </c>
      <c r="B29" s="59">
        <f>'VALOR POR PL'!D35</f>
        <v/>
      </c>
      <c r="C29" s="67">
        <f>IFERROR(MATCH(A29,'CURVA PREVISION'!$B$1:$B$3000,0),"")</f>
        <v/>
      </c>
      <c r="D29" s="93">
        <f>IF(OR($C29="",$B$2="",$D$2=0),0,IF(D$3&lt;0,0,N(INDEX('CURVA PREVISION'!$A$1:$KZ$3000,$C29,10+3*MIN(D$3,$D$2-1)))))</f>
        <v/>
      </c>
      <c r="E29" s="93">
        <f>IF(OR($C29="",$B$2="",$D$2=0),0,IF(E$3&lt;0,0,N(INDEX('CURVA PREVISION'!$A$1:$KZ$3000,$C29,10+3*MIN(E$3,$D$2-1)))))</f>
        <v/>
      </c>
      <c r="F29" s="93">
        <f>IF(OR($C29="",$B$2="",$D$2=0),0,IF(F$3&lt;0,0,N(INDEX('CURVA PREVISION'!$A$1:$KZ$3000,$C29,10+3*MIN(F$3,$D$2-1)))))</f>
        <v/>
      </c>
      <c r="G29" s="93">
        <f>IF(OR($C29="",$B$2="",$D$2=0),0,IF(G$3&lt;0,0,N(INDEX('CURVA PREVISION'!$A$1:$KZ$3000,$C29,10+3*MIN(G$3,$D$2-1)))))</f>
        <v/>
      </c>
      <c r="H29" s="93">
        <f>IF(OR($C29="",$B$2="",$D$2=0),0,IF(H$3&lt;0,0,N(INDEX('CURVA PREVISION'!$A$1:$KZ$3000,$C29,10+3*MIN(H$3,$D$2-1)))))</f>
        <v/>
      </c>
      <c r="I29" s="93">
        <f>IF(OR($C29="",$B$2="",$D$2=0),0,IF(I$3&lt;0,0,N(INDEX('CURVA PREVISION'!$A$1:$KZ$3000,$C29,10+3*MIN(I$3,$D$2-1)))))</f>
        <v/>
      </c>
      <c r="J29" s="93">
        <f>IF(OR($C29="",$B$2="",$D$2=0),0,IF(J$3&lt;0,0,N(INDEX('CURVA PREVISION'!$A$1:$KZ$3000,$C29,10+3*MIN(J$3,$D$2-1)))))</f>
        <v/>
      </c>
      <c r="K29" s="93">
        <f>IF(OR($C29="",$B$2="",$D$2=0),0,IF(K$3&lt;0,0,N(INDEX('CURVA PREVISION'!$A$1:$KZ$3000,$C29,10+3*MIN(K$3,$D$2-1)))))</f>
        <v/>
      </c>
      <c r="L29" s="93">
        <f>IF(OR($C29="",$B$2="",$D$2=0),0,IF(L$3&lt;0,0,N(INDEX('CURVA PREVISION'!$A$1:$KZ$3000,$C29,10+3*MIN(L$3,$D$2-1)))))</f>
        <v/>
      </c>
      <c r="M29" s="93">
        <f>IF(OR($C29="",$B$2="",$D$2=0),0,IF(M$3&lt;0,0,N(INDEX('CURVA PREVISION'!$A$1:$KZ$3000,$C29,10+3*MIN(M$3,$D$2-1)))))</f>
        <v/>
      </c>
      <c r="N29" s="93">
        <f>IF(OR($C29="",$B$2="",$D$2=0),0,IF(N$3&lt;0,0,N(INDEX('CURVA PREVISION'!$A$1:$KZ$3000,$C29,10+3*MIN(N$3,$D$2-1)))))</f>
        <v/>
      </c>
      <c r="O29" s="93">
        <f>IF(OR($C29="",$B$2="",$D$2=0),0,IF(O$3&lt;0,0,N(INDEX('CURVA PREVISION'!$A$1:$KZ$3000,$C29,10+3*MIN(O$3,$D$2-1)))))</f>
        <v/>
      </c>
      <c r="P29" s="93">
        <f>IF(OR($C29="",$B$2="",$D$2=0),0,IF(P$3&lt;0,0,N(INDEX('CURVA PREVISION'!$A$1:$KZ$3000,$C29,10+3*MIN(P$3,$D$2-1)))))</f>
        <v/>
      </c>
      <c r="Q29" s="93">
        <f>IF(OR($C29="",$B$2="",$D$2=0),0,IF(Q$3&lt;0,0,N(INDEX('CURVA PREVISION'!$A$1:$KZ$3000,$C29,10+3*MIN(Q$3,$D$2-1)))))</f>
        <v/>
      </c>
      <c r="R29" s="93">
        <f>IF(OR($C29="",$B$2="",$D$2=0),0,IF(R$3&lt;0,0,N(INDEX('CURVA PREVISION'!$A$1:$KZ$3000,$C29,10+3*MIN(R$3,$D$2-1)))))</f>
        <v/>
      </c>
      <c r="S29" s="93">
        <f>IF(OR($C29="",$B$2="",$D$2=0),0,IF(S$3&lt;0,0,N(INDEX('CURVA PREVISION'!$A$1:$KZ$3000,$C29,10+3*MIN(S$3,$D$2-1)))))</f>
        <v/>
      </c>
      <c r="T29" s="93">
        <f>IF(OR($C29="",$B$2="",$D$2=0),0,IF(T$3&lt;0,0,N(INDEX('CURVA PREVISION'!$A$1:$KZ$3000,$C29,10+3*MIN(T$3,$D$2-1)))))</f>
        <v/>
      </c>
      <c r="U29" s="93">
        <f>IF(OR($C29="",$B$2="",$D$2=0),0,IF(U$3&lt;0,0,N(INDEX('CURVA PREVISION'!$A$1:$KZ$3000,$C29,10+3*MIN(U$3,$D$2-1)))))</f>
        <v/>
      </c>
      <c r="V29" s="93">
        <f>IF(OR($C29="",$B$2="",$D$2=0),0,IF(V$3&lt;0,0,N(INDEX('CURVA PREVISION'!$A$1:$KZ$3000,$C29,10+3*MIN(V$3,$D$2-1)))))</f>
        <v/>
      </c>
      <c r="W29" s="93">
        <f>IF(OR($C29="",$B$2="",$D$2=0),0,IF(W$3&lt;0,0,N(INDEX('CURVA PREVISION'!$A$1:$KZ$3000,$C29,10+3*MIN(W$3,$D$2-1)))))</f>
        <v/>
      </c>
      <c r="X29" s="93">
        <f>IF(OR($C29="",$B$2="",$D$2=0),0,IF(X$3&lt;0,0,N(INDEX('CURVA PREVISION'!$A$1:$KZ$3000,$C29,10+3*MIN(X$3,$D$2-1)))))</f>
        <v/>
      </c>
      <c r="Y29" s="93">
        <f>IF(OR($C29="",$B$2="",$D$2=0),0,IF(Y$3&lt;0,0,N(INDEX('CURVA PREVISION'!$A$1:$KZ$3000,$C29,10+3*MIN(Y$3,$D$2-1)))))</f>
        <v/>
      </c>
      <c r="Z29" s="93">
        <f>IF(OR($C29="",$B$2="",$D$2=0),0,IF(Z$3&lt;0,0,N(INDEX('CURVA PREVISION'!$A$1:$KZ$3000,$C29,10+3*MIN(Z$3,$D$2-1)))))</f>
        <v/>
      </c>
      <c r="AA29" s="93">
        <f>IF(OR($C29="",$B$2="",$D$2=0),0,IF(AA$3&lt;0,0,N(INDEX('CURVA PREVISION'!$A$1:$KZ$3000,$C29,10+3*MIN(AA$3,$D$2-1)))))</f>
        <v/>
      </c>
      <c r="AB29" s="93">
        <f>IF(OR($C29="",$B$2="",$D$2=0),0,IF(AB$3&lt;0,0,N(INDEX('CURVA PREVISION'!$A$1:$KZ$3000,$C29,10+3*MIN(AB$3,$D$2-1)))))</f>
        <v/>
      </c>
      <c r="AC29" s="93">
        <f>IF(OR($C29="",$B$2="",$D$2=0),0,IF(AC$3&lt;0,0,N(INDEX('CURVA PREVISION'!$A$1:$KZ$3000,$C29,10+3*MIN(AC$3,$D$2-1)))))</f>
        <v/>
      </c>
      <c r="AD29" s="93">
        <f>IF(OR($C29="",$B$2="",$D$2=0),0,IF(AD$3&lt;0,0,N(INDEX('CURVA PREVISION'!$A$1:$KZ$3000,$C29,10+3*MIN(AD$3,$D$2-1)))))</f>
        <v/>
      </c>
      <c r="AE29" s="93">
        <f>IF(OR($C29="",$B$2="",$D$2=0),0,IF(AE$3&lt;0,0,N(INDEX('CURVA PREVISION'!$A$1:$KZ$3000,$C29,10+3*MIN(AE$3,$D$2-1)))))</f>
        <v/>
      </c>
      <c r="AF29" s="93">
        <f>IF(OR($C29="",$B$2="",$D$2=0),0,IF(AF$3&lt;0,0,N(INDEX('CURVA PREVISION'!$A$1:$KZ$3000,$C29,10+3*MIN(AF$3,$D$2-1)))))</f>
        <v/>
      </c>
      <c r="AG29" s="93">
        <f>IF(OR($C29="",$B$2="",$D$2=0),0,IF(AG$3&lt;0,0,N(INDEX('CURVA PREVISION'!$A$1:$KZ$3000,$C29,10+3*MIN(AG$3,$D$2-1)))))</f>
        <v/>
      </c>
      <c r="AH29" s="93">
        <f>IF(OR($C29="",$B$2="",$D$2=0),0,IF(AH$3&lt;0,0,N(INDEX('CURVA PREVISION'!$A$1:$KZ$3000,$C29,10+3*MIN(AH$3,$D$2-1)))))</f>
        <v/>
      </c>
      <c r="AI29" s="93">
        <f>IF(OR($C29="",$B$2="",$D$2=0),0,IF(AI$3&lt;0,0,N(INDEX('CURVA PREVISION'!$A$1:$KZ$3000,$C29,10+3*MIN(AI$3,$D$2-1)))))</f>
        <v/>
      </c>
      <c r="AJ29" s="93">
        <f>IF(OR($C29="",$B$2="",$D$2=0),0,IF(AJ$3&lt;0,0,N(INDEX('CURVA PREVISION'!$A$1:$KZ$3000,$C29,10+3*MIN(AJ$3,$D$2-1)))))</f>
        <v/>
      </c>
      <c r="AK29" s="93">
        <f>IF(OR($C29="",$B$2="",$D$2=0),0,IF(AK$3&lt;0,0,N(INDEX('CURVA PREVISION'!$A$1:$KZ$3000,$C29,10+3*MIN(AK$3,$D$2-1)))))</f>
        <v/>
      </c>
      <c r="AL29" s="93">
        <f>IF(OR($C29="",$B$2="",$D$2=0),0,IF(AL$3&lt;0,0,N(INDEX('CURVA PREVISION'!$A$1:$KZ$3000,$C29,10+3*MIN(AL$3,$D$2-1)))))</f>
        <v/>
      </c>
      <c r="AM29" s="93">
        <f>IF(OR($C29="",$B$2="",$D$2=0),0,IF(AM$3&lt;0,0,N(INDEX('CURVA PREVISION'!$A$1:$KZ$3000,$C29,10+3*MIN(AM$3,$D$2-1)))))</f>
        <v/>
      </c>
      <c r="AN29" s="93">
        <f>IF(OR($C29="",$B$2="",$D$2=0),0,IF(AN$3&lt;0,0,N(INDEX('CURVA PREVISION'!$A$1:$KZ$3000,$C29,10+3*MIN(AN$3,$D$2-1)))))</f>
        <v/>
      </c>
      <c r="AO29" s="93">
        <f>IF(OR($C29="",$B$2="",$D$2=0),0,IF(AO$3&lt;0,0,N(INDEX('CURVA PREVISION'!$A$1:$KZ$3000,$C29,10+3*MIN(AO$3,$D$2-1)))))</f>
        <v/>
      </c>
      <c r="AP29" s="93">
        <f>IF(OR($C29="",$B$2="",$D$2=0),0,IF(AP$3&lt;0,0,N(INDEX('CURVA PREVISION'!$A$1:$KZ$3000,$C29,10+3*MIN(AP$3,$D$2-1)))))</f>
        <v/>
      </c>
      <c r="AQ29" s="93">
        <f>IF(OR($C29="",$B$2="",$D$2=0),0,IF(AQ$3&lt;0,0,N(INDEX('CURVA PREVISION'!$A$1:$KZ$3000,$C29,10+3*MIN(AQ$3,$D$2-1)))))</f>
        <v/>
      </c>
      <c r="AR29" s="93">
        <f>IF(OR($C29="",$B$2="",$D$2=0),0,IF(AR$3&lt;0,0,N(INDEX('CURVA PREVISION'!$A$1:$KZ$3000,$C29,10+3*MIN(AR$3,$D$2-1)))))</f>
        <v/>
      </c>
      <c r="AS29" s="93">
        <f>IF(OR($C29="",$B$2="",$D$2=0),0,IF(AS$3&lt;0,0,N(INDEX('CURVA PREVISION'!$A$1:$KZ$3000,$C29,10+3*MIN(AS$3,$D$2-1)))))</f>
        <v/>
      </c>
      <c r="AT29" s="93">
        <f>IF(OR($C29="",$B$2="",$D$2=0),0,IF(AT$3&lt;0,0,N(INDEX('CURVA PREVISION'!$A$1:$KZ$3000,$C29,10+3*MIN(AT$3,$D$2-1)))))</f>
        <v/>
      </c>
      <c r="AU29" s="93">
        <f>IF(OR($C29="",$B$2="",$D$2=0),0,IF(AU$3&lt;0,0,N(INDEX('CURVA PREVISION'!$A$1:$KZ$3000,$C29,10+3*MIN(AU$3,$D$2-1)))))</f>
        <v/>
      </c>
      <c r="AV29" s="93">
        <f>IF(OR($C29="",$B$2="",$D$2=0),0,IF(AV$3&lt;0,0,N(INDEX('CURVA PREVISION'!$A$1:$KZ$3000,$C29,10+3*MIN(AV$3,$D$2-1)))))</f>
        <v/>
      </c>
      <c r="AW29" s="93">
        <f>IF(OR($C29="",$B$2="",$D$2=0),0,IF(AW$3&lt;0,0,N(INDEX('CURVA PREVISION'!$A$1:$KZ$3000,$C29,10+3*MIN(AW$3,$D$2-1)))))</f>
        <v/>
      </c>
      <c r="AX29" s="93">
        <f>IF(OR($C29="",$B$2="",$D$2=0),0,IF(AX$3&lt;0,0,N(INDEX('CURVA PREVISION'!$A$1:$KZ$3000,$C29,10+3*MIN(AX$3,$D$2-1)))))</f>
        <v/>
      </c>
      <c r="AY29" s="93">
        <f>IF(OR($C29="",$B$2="",$D$2=0),0,IF(AY$3&lt;0,0,N(INDEX('CURVA PREVISION'!$A$1:$KZ$3000,$C29,10+3*MIN(AY$3,$D$2-1)))))</f>
        <v/>
      </c>
      <c r="AZ29" s="93">
        <f>IF(OR($C29="",$B$2="",$D$2=0),0,IF(AZ$3&lt;0,0,N(INDEX('CURVA PREVISION'!$A$1:$KZ$3000,$C29,10+3*MIN(AZ$3,$D$2-1)))))</f>
        <v/>
      </c>
      <c r="BA29" s="93">
        <f>IF(OR($C29="",$B$2="",$D$2=0),0,IF(BA$3&lt;0,0,N(INDEX('CURVA PREVISION'!$A$1:$KZ$3000,$C29,10+3*MIN(BA$3,$D$2-1)))))</f>
        <v/>
      </c>
      <c r="BB29" s="93">
        <f>IF(OR($C29="",$B$2="",$D$2=0),0,IF(BB$3&lt;0,0,N(INDEX('CURVA PREVISION'!$A$1:$KZ$3000,$C29,10+3*MIN(BB$3,$D$2-1)))))</f>
        <v/>
      </c>
      <c r="BC29" s="93">
        <f>IF(OR($C29="",$B$2="",$D$2=0),0,IF(BC$3&lt;0,0,N(INDEX('CURVA PREVISION'!$A$1:$KZ$3000,$C29,10+3*MIN(BC$3,$D$2-1)))))</f>
        <v/>
      </c>
      <c r="BD29" s="93">
        <f>IF(OR($C29="",$B$2="",$D$2=0),0,IF(BD$3&lt;0,0,N(INDEX('CURVA PREVISION'!$A$1:$KZ$3000,$C29,10+3*MIN(BD$3,$D$2-1)))))</f>
        <v/>
      </c>
      <c r="BE29" s="93">
        <f>IF(OR($C29="",$B$2="",$D$2=0),0,IF(BE$3&lt;0,0,N(INDEX('CURVA PREVISION'!$A$1:$KZ$3000,$C29,10+3*MIN(BE$3,$D$2-1)))))</f>
        <v/>
      </c>
      <c r="BF29" s="93">
        <f>IF(OR($C29="",$B$2="",$D$2=0),0,IF(BF$3&lt;0,0,N(INDEX('CURVA PREVISION'!$A$1:$KZ$3000,$C29,10+3*MIN(BF$3,$D$2-1)))))</f>
        <v/>
      </c>
      <c r="BG29" s="93">
        <f>IF(OR($C29="",$B$2="",$D$2=0),0,IF(BG$3&lt;0,0,N(INDEX('CURVA PREVISION'!$A$1:$KZ$3000,$C29,10+3*MIN(BG$3,$D$2-1)))))</f>
        <v/>
      </c>
      <c r="BH29" s="93">
        <f>IF(OR($C29="",$B$2="",$D$2=0),0,IF(BH$3&lt;0,0,N(INDEX('CURVA PREVISION'!$A$1:$KZ$3000,$C29,10+3*MIN(BH$3,$D$2-1)))))</f>
        <v/>
      </c>
      <c r="BI29" s="93">
        <f>IF(OR($C29="",$B$2="",$D$2=0),0,IF(BI$3&lt;0,0,N(INDEX('CURVA PREVISION'!$A$1:$KZ$3000,$C29,10+3*MIN(BI$3,$D$2-1)))))</f>
        <v/>
      </c>
      <c r="BJ29" s="93">
        <f>IF(OR($C29="",$B$2="",$D$2=0),0,IF(BJ$3&lt;0,0,N(INDEX('CURVA PREVISION'!$A$1:$KZ$3000,$C29,10+3*MIN(BJ$3,$D$2-1)))))</f>
        <v/>
      </c>
      <c r="BK29" s="93">
        <f>IF(OR($C29="",$B$2="",$D$2=0),0,IF(BK$3&lt;0,0,N(INDEX('CURVA PREVISION'!$A$1:$KZ$3000,$C29,10+3*MIN(BK$3,$D$2-1)))))</f>
        <v/>
      </c>
      <c r="BL29" s="93">
        <f>IF(OR($C29="",$B$2="",$D$2=0),0,IF(BL$3&lt;0,0,N(INDEX('CURVA PREVISION'!$A$1:$KZ$3000,$C29,10+3*MIN(BL$3,$D$2-1)))))</f>
        <v/>
      </c>
      <c r="BM29" s="93">
        <f>IF(OR($C29="",$B$2="",$D$2=0),0,IF(BM$3&lt;0,0,N(INDEX('CURVA PREVISION'!$A$1:$KZ$3000,$C29,10+3*MIN(BM$3,$D$2-1)))))</f>
        <v/>
      </c>
      <c r="BN29" s="93">
        <f>IF(OR($C29="",$B$2="",$D$2=0),0,IF(BN$3&lt;0,0,N(INDEX('CURVA PREVISION'!$A$1:$KZ$3000,$C29,10+3*MIN(BN$3,$D$2-1)))))</f>
        <v/>
      </c>
      <c r="BO29" s="93">
        <f>IF(OR($C29="",$B$2="",$D$2=0),0,IF(BO$3&lt;0,0,N(INDEX('CURVA PREVISION'!$A$1:$KZ$3000,$C29,10+3*MIN(BO$3,$D$2-1)))))</f>
        <v/>
      </c>
      <c r="BP29" s="93">
        <f>IF(OR($C29="",$B$2="",$D$2=0),0,IF(BP$3&lt;0,0,N(INDEX('CURVA PREVISION'!$A$1:$KZ$3000,$C29,10+3*MIN(BP$3,$D$2-1)))))</f>
        <v/>
      </c>
      <c r="BQ29" s="93">
        <f>IF(OR($C29="",$B$2="",$D$2=0),0,IF(BQ$3&lt;0,0,N(INDEX('CURVA PREVISION'!$A$1:$KZ$3000,$C29,10+3*MIN(BQ$3,$D$2-1)))))</f>
        <v/>
      </c>
      <c r="BR29" s="93">
        <f>IF(OR($C29="",$B$2="",$D$2=0),0,IF(BR$3&lt;0,0,N(INDEX('CURVA PREVISION'!$A$1:$KZ$3000,$C29,10+3*MIN(BR$3,$D$2-1)))))</f>
        <v/>
      </c>
      <c r="BS29" s="93">
        <f>IF(OR($C29="",$B$2="",$D$2=0),0,IF(BS$3&lt;0,0,N(INDEX('CURVA PREVISION'!$A$1:$KZ$3000,$C29,10+3*MIN(BS$3,$D$2-1)))))</f>
        <v/>
      </c>
      <c r="BT29" s="93">
        <f>IF(OR($C29="",$B$2="",$D$2=0),0,IF(BT$3&lt;0,0,N(INDEX('CURVA PREVISION'!$A$1:$KZ$3000,$C29,10+3*MIN(BT$3,$D$2-1)))))</f>
        <v/>
      </c>
      <c r="BU29" s="93">
        <f>IF(OR($C29="",$B$2="",$D$2=0),0,IF(BU$3&lt;0,0,N(INDEX('CURVA PREVISION'!$A$1:$KZ$3000,$C29,10+3*MIN(BU$3,$D$2-1)))))</f>
        <v/>
      </c>
      <c r="BV29" s="93">
        <f>IF(OR($C29="",$B$2="",$D$2=0),0,IF(BV$3&lt;0,0,N(INDEX('CURVA PREVISION'!$A$1:$KZ$3000,$C29,10+3*MIN(BV$3,$D$2-1)))))</f>
        <v/>
      </c>
      <c r="BW29" s="93">
        <f>IF(OR($C29="",$B$2="",$D$2=0),0,IF(BW$3&lt;0,0,N(INDEX('CURVA PREVISION'!$A$1:$KZ$3000,$C29,10+3*MIN(BW$3,$D$2-1)))))</f>
        <v/>
      </c>
    </row>
    <row r="30">
      <c r="A30" s="59">
        <f>'VALOR POR PL'!C36</f>
        <v/>
      </c>
      <c r="B30" s="59">
        <f>'VALOR POR PL'!D36</f>
        <v/>
      </c>
      <c r="C30" s="67">
        <f>IFERROR(MATCH(A30,'CURVA PREVISION'!$B$1:$B$3000,0),"")</f>
        <v/>
      </c>
      <c r="D30" s="93">
        <f>IF(OR($C30="",$B$2="",$D$2=0),0,IF(D$3&lt;0,0,N(INDEX('CURVA PREVISION'!$A$1:$KZ$3000,$C30,10+3*MIN(D$3,$D$2-1)))))</f>
        <v/>
      </c>
      <c r="E30" s="93">
        <f>IF(OR($C30="",$B$2="",$D$2=0),0,IF(E$3&lt;0,0,N(INDEX('CURVA PREVISION'!$A$1:$KZ$3000,$C30,10+3*MIN(E$3,$D$2-1)))))</f>
        <v/>
      </c>
      <c r="F30" s="93">
        <f>IF(OR($C30="",$B$2="",$D$2=0),0,IF(F$3&lt;0,0,N(INDEX('CURVA PREVISION'!$A$1:$KZ$3000,$C30,10+3*MIN(F$3,$D$2-1)))))</f>
        <v/>
      </c>
      <c r="G30" s="93">
        <f>IF(OR($C30="",$B$2="",$D$2=0),0,IF(G$3&lt;0,0,N(INDEX('CURVA PREVISION'!$A$1:$KZ$3000,$C30,10+3*MIN(G$3,$D$2-1)))))</f>
        <v/>
      </c>
      <c r="H30" s="93">
        <f>IF(OR($C30="",$B$2="",$D$2=0),0,IF(H$3&lt;0,0,N(INDEX('CURVA PREVISION'!$A$1:$KZ$3000,$C30,10+3*MIN(H$3,$D$2-1)))))</f>
        <v/>
      </c>
      <c r="I30" s="93">
        <f>IF(OR($C30="",$B$2="",$D$2=0),0,IF(I$3&lt;0,0,N(INDEX('CURVA PREVISION'!$A$1:$KZ$3000,$C30,10+3*MIN(I$3,$D$2-1)))))</f>
        <v/>
      </c>
      <c r="J30" s="93">
        <f>IF(OR($C30="",$B$2="",$D$2=0),0,IF(J$3&lt;0,0,N(INDEX('CURVA PREVISION'!$A$1:$KZ$3000,$C30,10+3*MIN(J$3,$D$2-1)))))</f>
        <v/>
      </c>
      <c r="K30" s="93">
        <f>IF(OR($C30="",$B$2="",$D$2=0),0,IF(K$3&lt;0,0,N(INDEX('CURVA PREVISION'!$A$1:$KZ$3000,$C30,10+3*MIN(K$3,$D$2-1)))))</f>
        <v/>
      </c>
      <c r="L30" s="93">
        <f>IF(OR($C30="",$B$2="",$D$2=0),0,IF(L$3&lt;0,0,N(INDEX('CURVA PREVISION'!$A$1:$KZ$3000,$C30,10+3*MIN(L$3,$D$2-1)))))</f>
        <v/>
      </c>
      <c r="M30" s="93">
        <f>IF(OR($C30="",$B$2="",$D$2=0),0,IF(M$3&lt;0,0,N(INDEX('CURVA PREVISION'!$A$1:$KZ$3000,$C30,10+3*MIN(M$3,$D$2-1)))))</f>
        <v/>
      </c>
      <c r="N30" s="93">
        <f>IF(OR($C30="",$B$2="",$D$2=0),0,IF(N$3&lt;0,0,N(INDEX('CURVA PREVISION'!$A$1:$KZ$3000,$C30,10+3*MIN(N$3,$D$2-1)))))</f>
        <v/>
      </c>
      <c r="O30" s="93">
        <f>IF(OR($C30="",$B$2="",$D$2=0),0,IF(O$3&lt;0,0,N(INDEX('CURVA PREVISION'!$A$1:$KZ$3000,$C30,10+3*MIN(O$3,$D$2-1)))))</f>
        <v/>
      </c>
      <c r="P30" s="93">
        <f>IF(OR($C30="",$B$2="",$D$2=0),0,IF(P$3&lt;0,0,N(INDEX('CURVA PREVISION'!$A$1:$KZ$3000,$C30,10+3*MIN(P$3,$D$2-1)))))</f>
        <v/>
      </c>
      <c r="Q30" s="93">
        <f>IF(OR($C30="",$B$2="",$D$2=0),0,IF(Q$3&lt;0,0,N(INDEX('CURVA PREVISION'!$A$1:$KZ$3000,$C30,10+3*MIN(Q$3,$D$2-1)))))</f>
        <v/>
      </c>
      <c r="R30" s="93">
        <f>IF(OR($C30="",$B$2="",$D$2=0),0,IF(R$3&lt;0,0,N(INDEX('CURVA PREVISION'!$A$1:$KZ$3000,$C30,10+3*MIN(R$3,$D$2-1)))))</f>
        <v/>
      </c>
      <c r="S30" s="93">
        <f>IF(OR($C30="",$B$2="",$D$2=0),0,IF(S$3&lt;0,0,N(INDEX('CURVA PREVISION'!$A$1:$KZ$3000,$C30,10+3*MIN(S$3,$D$2-1)))))</f>
        <v/>
      </c>
      <c r="T30" s="93">
        <f>IF(OR($C30="",$B$2="",$D$2=0),0,IF(T$3&lt;0,0,N(INDEX('CURVA PREVISION'!$A$1:$KZ$3000,$C30,10+3*MIN(T$3,$D$2-1)))))</f>
        <v/>
      </c>
      <c r="U30" s="93">
        <f>IF(OR($C30="",$B$2="",$D$2=0),0,IF(U$3&lt;0,0,N(INDEX('CURVA PREVISION'!$A$1:$KZ$3000,$C30,10+3*MIN(U$3,$D$2-1)))))</f>
        <v/>
      </c>
      <c r="V30" s="93">
        <f>IF(OR($C30="",$B$2="",$D$2=0),0,IF(V$3&lt;0,0,N(INDEX('CURVA PREVISION'!$A$1:$KZ$3000,$C30,10+3*MIN(V$3,$D$2-1)))))</f>
        <v/>
      </c>
      <c r="W30" s="93">
        <f>IF(OR($C30="",$B$2="",$D$2=0),0,IF(W$3&lt;0,0,N(INDEX('CURVA PREVISION'!$A$1:$KZ$3000,$C30,10+3*MIN(W$3,$D$2-1)))))</f>
        <v/>
      </c>
      <c r="X30" s="93">
        <f>IF(OR($C30="",$B$2="",$D$2=0),0,IF(X$3&lt;0,0,N(INDEX('CURVA PREVISION'!$A$1:$KZ$3000,$C30,10+3*MIN(X$3,$D$2-1)))))</f>
        <v/>
      </c>
      <c r="Y30" s="93">
        <f>IF(OR($C30="",$B$2="",$D$2=0),0,IF(Y$3&lt;0,0,N(INDEX('CURVA PREVISION'!$A$1:$KZ$3000,$C30,10+3*MIN(Y$3,$D$2-1)))))</f>
        <v/>
      </c>
      <c r="Z30" s="93">
        <f>IF(OR($C30="",$B$2="",$D$2=0),0,IF(Z$3&lt;0,0,N(INDEX('CURVA PREVISION'!$A$1:$KZ$3000,$C30,10+3*MIN(Z$3,$D$2-1)))))</f>
        <v/>
      </c>
      <c r="AA30" s="93">
        <f>IF(OR($C30="",$B$2="",$D$2=0),0,IF(AA$3&lt;0,0,N(INDEX('CURVA PREVISION'!$A$1:$KZ$3000,$C30,10+3*MIN(AA$3,$D$2-1)))))</f>
        <v/>
      </c>
      <c r="AB30" s="93">
        <f>IF(OR($C30="",$B$2="",$D$2=0),0,IF(AB$3&lt;0,0,N(INDEX('CURVA PREVISION'!$A$1:$KZ$3000,$C30,10+3*MIN(AB$3,$D$2-1)))))</f>
        <v/>
      </c>
      <c r="AC30" s="93">
        <f>IF(OR($C30="",$B$2="",$D$2=0),0,IF(AC$3&lt;0,0,N(INDEX('CURVA PREVISION'!$A$1:$KZ$3000,$C30,10+3*MIN(AC$3,$D$2-1)))))</f>
        <v/>
      </c>
      <c r="AD30" s="93">
        <f>IF(OR($C30="",$B$2="",$D$2=0),0,IF(AD$3&lt;0,0,N(INDEX('CURVA PREVISION'!$A$1:$KZ$3000,$C30,10+3*MIN(AD$3,$D$2-1)))))</f>
        <v/>
      </c>
      <c r="AE30" s="93">
        <f>IF(OR($C30="",$B$2="",$D$2=0),0,IF(AE$3&lt;0,0,N(INDEX('CURVA PREVISION'!$A$1:$KZ$3000,$C30,10+3*MIN(AE$3,$D$2-1)))))</f>
        <v/>
      </c>
      <c r="AF30" s="93">
        <f>IF(OR($C30="",$B$2="",$D$2=0),0,IF(AF$3&lt;0,0,N(INDEX('CURVA PREVISION'!$A$1:$KZ$3000,$C30,10+3*MIN(AF$3,$D$2-1)))))</f>
        <v/>
      </c>
      <c r="AG30" s="93">
        <f>IF(OR($C30="",$B$2="",$D$2=0),0,IF(AG$3&lt;0,0,N(INDEX('CURVA PREVISION'!$A$1:$KZ$3000,$C30,10+3*MIN(AG$3,$D$2-1)))))</f>
        <v/>
      </c>
      <c r="AH30" s="93">
        <f>IF(OR($C30="",$B$2="",$D$2=0),0,IF(AH$3&lt;0,0,N(INDEX('CURVA PREVISION'!$A$1:$KZ$3000,$C30,10+3*MIN(AH$3,$D$2-1)))))</f>
        <v/>
      </c>
      <c r="AI30" s="93">
        <f>IF(OR($C30="",$B$2="",$D$2=0),0,IF(AI$3&lt;0,0,N(INDEX('CURVA PREVISION'!$A$1:$KZ$3000,$C30,10+3*MIN(AI$3,$D$2-1)))))</f>
        <v/>
      </c>
      <c r="AJ30" s="93">
        <f>IF(OR($C30="",$B$2="",$D$2=0),0,IF(AJ$3&lt;0,0,N(INDEX('CURVA PREVISION'!$A$1:$KZ$3000,$C30,10+3*MIN(AJ$3,$D$2-1)))))</f>
        <v/>
      </c>
      <c r="AK30" s="93">
        <f>IF(OR($C30="",$B$2="",$D$2=0),0,IF(AK$3&lt;0,0,N(INDEX('CURVA PREVISION'!$A$1:$KZ$3000,$C30,10+3*MIN(AK$3,$D$2-1)))))</f>
        <v/>
      </c>
      <c r="AL30" s="93">
        <f>IF(OR($C30="",$B$2="",$D$2=0),0,IF(AL$3&lt;0,0,N(INDEX('CURVA PREVISION'!$A$1:$KZ$3000,$C30,10+3*MIN(AL$3,$D$2-1)))))</f>
        <v/>
      </c>
      <c r="AM30" s="93">
        <f>IF(OR($C30="",$B$2="",$D$2=0),0,IF(AM$3&lt;0,0,N(INDEX('CURVA PREVISION'!$A$1:$KZ$3000,$C30,10+3*MIN(AM$3,$D$2-1)))))</f>
        <v/>
      </c>
      <c r="AN30" s="93">
        <f>IF(OR($C30="",$B$2="",$D$2=0),0,IF(AN$3&lt;0,0,N(INDEX('CURVA PREVISION'!$A$1:$KZ$3000,$C30,10+3*MIN(AN$3,$D$2-1)))))</f>
        <v/>
      </c>
      <c r="AO30" s="93">
        <f>IF(OR($C30="",$B$2="",$D$2=0),0,IF(AO$3&lt;0,0,N(INDEX('CURVA PREVISION'!$A$1:$KZ$3000,$C30,10+3*MIN(AO$3,$D$2-1)))))</f>
        <v/>
      </c>
      <c r="AP30" s="93">
        <f>IF(OR($C30="",$B$2="",$D$2=0),0,IF(AP$3&lt;0,0,N(INDEX('CURVA PREVISION'!$A$1:$KZ$3000,$C30,10+3*MIN(AP$3,$D$2-1)))))</f>
        <v/>
      </c>
      <c r="AQ30" s="93">
        <f>IF(OR($C30="",$B$2="",$D$2=0),0,IF(AQ$3&lt;0,0,N(INDEX('CURVA PREVISION'!$A$1:$KZ$3000,$C30,10+3*MIN(AQ$3,$D$2-1)))))</f>
        <v/>
      </c>
      <c r="AR30" s="93">
        <f>IF(OR($C30="",$B$2="",$D$2=0),0,IF(AR$3&lt;0,0,N(INDEX('CURVA PREVISION'!$A$1:$KZ$3000,$C30,10+3*MIN(AR$3,$D$2-1)))))</f>
        <v/>
      </c>
      <c r="AS30" s="93">
        <f>IF(OR($C30="",$B$2="",$D$2=0),0,IF(AS$3&lt;0,0,N(INDEX('CURVA PREVISION'!$A$1:$KZ$3000,$C30,10+3*MIN(AS$3,$D$2-1)))))</f>
        <v/>
      </c>
      <c r="AT30" s="93">
        <f>IF(OR($C30="",$B$2="",$D$2=0),0,IF(AT$3&lt;0,0,N(INDEX('CURVA PREVISION'!$A$1:$KZ$3000,$C30,10+3*MIN(AT$3,$D$2-1)))))</f>
        <v/>
      </c>
      <c r="AU30" s="93">
        <f>IF(OR($C30="",$B$2="",$D$2=0),0,IF(AU$3&lt;0,0,N(INDEX('CURVA PREVISION'!$A$1:$KZ$3000,$C30,10+3*MIN(AU$3,$D$2-1)))))</f>
        <v/>
      </c>
      <c r="AV30" s="93">
        <f>IF(OR($C30="",$B$2="",$D$2=0),0,IF(AV$3&lt;0,0,N(INDEX('CURVA PREVISION'!$A$1:$KZ$3000,$C30,10+3*MIN(AV$3,$D$2-1)))))</f>
        <v/>
      </c>
      <c r="AW30" s="93">
        <f>IF(OR($C30="",$B$2="",$D$2=0),0,IF(AW$3&lt;0,0,N(INDEX('CURVA PREVISION'!$A$1:$KZ$3000,$C30,10+3*MIN(AW$3,$D$2-1)))))</f>
        <v/>
      </c>
      <c r="AX30" s="93">
        <f>IF(OR($C30="",$B$2="",$D$2=0),0,IF(AX$3&lt;0,0,N(INDEX('CURVA PREVISION'!$A$1:$KZ$3000,$C30,10+3*MIN(AX$3,$D$2-1)))))</f>
        <v/>
      </c>
      <c r="AY30" s="93">
        <f>IF(OR($C30="",$B$2="",$D$2=0),0,IF(AY$3&lt;0,0,N(INDEX('CURVA PREVISION'!$A$1:$KZ$3000,$C30,10+3*MIN(AY$3,$D$2-1)))))</f>
        <v/>
      </c>
      <c r="AZ30" s="93">
        <f>IF(OR($C30="",$B$2="",$D$2=0),0,IF(AZ$3&lt;0,0,N(INDEX('CURVA PREVISION'!$A$1:$KZ$3000,$C30,10+3*MIN(AZ$3,$D$2-1)))))</f>
        <v/>
      </c>
      <c r="BA30" s="93">
        <f>IF(OR($C30="",$B$2="",$D$2=0),0,IF(BA$3&lt;0,0,N(INDEX('CURVA PREVISION'!$A$1:$KZ$3000,$C30,10+3*MIN(BA$3,$D$2-1)))))</f>
        <v/>
      </c>
      <c r="BB30" s="93">
        <f>IF(OR($C30="",$B$2="",$D$2=0),0,IF(BB$3&lt;0,0,N(INDEX('CURVA PREVISION'!$A$1:$KZ$3000,$C30,10+3*MIN(BB$3,$D$2-1)))))</f>
        <v/>
      </c>
      <c r="BC30" s="93">
        <f>IF(OR($C30="",$B$2="",$D$2=0),0,IF(BC$3&lt;0,0,N(INDEX('CURVA PREVISION'!$A$1:$KZ$3000,$C30,10+3*MIN(BC$3,$D$2-1)))))</f>
        <v/>
      </c>
      <c r="BD30" s="93">
        <f>IF(OR($C30="",$B$2="",$D$2=0),0,IF(BD$3&lt;0,0,N(INDEX('CURVA PREVISION'!$A$1:$KZ$3000,$C30,10+3*MIN(BD$3,$D$2-1)))))</f>
        <v/>
      </c>
      <c r="BE30" s="93">
        <f>IF(OR($C30="",$B$2="",$D$2=0),0,IF(BE$3&lt;0,0,N(INDEX('CURVA PREVISION'!$A$1:$KZ$3000,$C30,10+3*MIN(BE$3,$D$2-1)))))</f>
        <v/>
      </c>
      <c r="BF30" s="93">
        <f>IF(OR($C30="",$B$2="",$D$2=0),0,IF(BF$3&lt;0,0,N(INDEX('CURVA PREVISION'!$A$1:$KZ$3000,$C30,10+3*MIN(BF$3,$D$2-1)))))</f>
        <v/>
      </c>
      <c r="BG30" s="93">
        <f>IF(OR($C30="",$B$2="",$D$2=0),0,IF(BG$3&lt;0,0,N(INDEX('CURVA PREVISION'!$A$1:$KZ$3000,$C30,10+3*MIN(BG$3,$D$2-1)))))</f>
        <v/>
      </c>
      <c r="BH30" s="93">
        <f>IF(OR($C30="",$B$2="",$D$2=0),0,IF(BH$3&lt;0,0,N(INDEX('CURVA PREVISION'!$A$1:$KZ$3000,$C30,10+3*MIN(BH$3,$D$2-1)))))</f>
        <v/>
      </c>
      <c r="BI30" s="93">
        <f>IF(OR($C30="",$B$2="",$D$2=0),0,IF(BI$3&lt;0,0,N(INDEX('CURVA PREVISION'!$A$1:$KZ$3000,$C30,10+3*MIN(BI$3,$D$2-1)))))</f>
        <v/>
      </c>
      <c r="BJ30" s="93">
        <f>IF(OR($C30="",$B$2="",$D$2=0),0,IF(BJ$3&lt;0,0,N(INDEX('CURVA PREVISION'!$A$1:$KZ$3000,$C30,10+3*MIN(BJ$3,$D$2-1)))))</f>
        <v/>
      </c>
      <c r="BK30" s="93">
        <f>IF(OR($C30="",$B$2="",$D$2=0),0,IF(BK$3&lt;0,0,N(INDEX('CURVA PREVISION'!$A$1:$KZ$3000,$C30,10+3*MIN(BK$3,$D$2-1)))))</f>
        <v/>
      </c>
      <c r="BL30" s="93">
        <f>IF(OR($C30="",$B$2="",$D$2=0),0,IF(BL$3&lt;0,0,N(INDEX('CURVA PREVISION'!$A$1:$KZ$3000,$C30,10+3*MIN(BL$3,$D$2-1)))))</f>
        <v/>
      </c>
      <c r="BM30" s="93">
        <f>IF(OR($C30="",$B$2="",$D$2=0),0,IF(BM$3&lt;0,0,N(INDEX('CURVA PREVISION'!$A$1:$KZ$3000,$C30,10+3*MIN(BM$3,$D$2-1)))))</f>
        <v/>
      </c>
      <c r="BN30" s="93">
        <f>IF(OR($C30="",$B$2="",$D$2=0),0,IF(BN$3&lt;0,0,N(INDEX('CURVA PREVISION'!$A$1:$KZ$3000,$C30,10+3*MIN(BN$3,$D$2-1)))))</f>
        <v/>
      </c>
      <c r="BO30" s="93">
        <f>IF(OR($C30="",$B$2="",$D$2=0),0,IF(BO$3&lt;0,0,N(INDEX('CURVA PREVISION'!$A$1:$KZ$3000,$C30,10+3*MIN(BO$3,$D$2-1)))))</f>
        <v/>
      </c>
      <c r="BP30" s="93">
        <f>IF(OR($C30="",$B$2="",$D$2=0),0,IF(BP$3&lt;0,0,N(INDEX('CURVA PREVISION'!$A$1:$KZ$3000,$C30,10+3*MIN(BP$3,$D$2-1)))))</f>
        <v/>
      </c>
      <c r="BQ30" s="93">
        <f>IF(OR($C30="",$B$2="",$D$2=0),0,IF(BQ$3&lt;0,0,N(INDEX('CURVA PREVISION'!$A$1:$KZ$3000,$C30,10+3*MIN(BQ$3,$D$2-1)))))</f>
        <v/>
      </c>
      <c r="BR30" s="93">
        <f>IF(OR($C30="",$B$2="",$D$2=0),0,IF(BR$3&lt;0,0,N(INDEX('CURVA PREVISION'!$A$1:$KZ$3000,$C30,10+3*MIN(BR$3,$D$2-1)))))</f>
        <v/>
      </c>
      <c r="BS30" s="93">
        <f>IF(OR($C30="",$B$2="",$D$2=0),0,IF(BS$3&lt;0,0,N(INDEX('CURVA PREVISION'!$A$1:$KZ$3000,$C30,10+3*MIN(BS$3,$D$2-1)))))</f>
        <v/>
      </c>
      <c r="BT30" s="93">
        <f>IF(OR($C30="",$B$2="",$D$2=0),0,IF(BT$3&lt;0,0,N(INDEX('CURVA PREVISION'!$A$1:$KZ$3000,$C30,10+3*MIN(BT$3,$D$2-1)))))</f>
        <v/>
      </c>
      <c r="BU30" s="93">
        <f>IF(OR($C30="",$B$2="",$D$2=0),0,IF(BU$3&lt;0,0,N(INDEX('CURVA PREVISION'!$A$1:$KZ$3000,$C30,10+3*MIN(BU$3,$D$2-1)))))</f>
        <v/>
      </c>
      <c r="BV30" s="93">
        <f>IF(OR($C30="",$B$2="",$D$2=0),0,IF(BV$3&lt;0,0,N(INDEX('CURVA PREVISION'!$A$1:$KZ$3000,$C30,10+3*MIN(BV$3,$D$2-1)))))</f>
        <v/>
      </c>
      <c r="BW30" s="93">
        <f>IF(OR($C30="",$B$2="",$D$2=0),0,IF(BW$3&lt;0,0,N(INDEX('CURVA PREVISION'!$A$1:$KZ$3000,$C30,10+3*MIN(BW$3,$D$2-1)))))</f>
        <v/>
      </c>
    </row>
    <row r="31">
      <c r="A31" s="59">
        <f>'VALOR POR PL'!C37</f>
        <v/>
      </c>
      <c r="B31" s="59">
        <f>'VALOR POR PL'!D37</f>
        <v/>
      </c>
      <c r="C31" s="67">
        <f>IFERROR(MATCH(A31,'CURVA PREVISION'!$B$1:$B$3000,0),"")</f>
        <v/>
      </c>
      <c r="D31" s="93">
        <f>IF(OR($C31="",$B$2="",$D$2=0),0,IF(D$3&lt;0,0,N(INDEX('CURVA PREVISION'!$A$1:$KZ$3000,$C31,10+3*MIN(D$3,$D$2-1)))))</f>
        <v/>
      </c>
      <c r="E31" s="93">
        <f>IF(OR($C31="",$B$2="",$D$2=0),0,IF(E$3&lt;0,0,N(INDEX('CURVA PREVISION'!$A$1:$KZ$3000,$C31,10+3*MIN(E$3,$D$2-1)))))</f>
        <v/>
      </c>
      <c r="F31" s="93">
        <f>IF(OR($C31="",$B$2="",$D$2=0),0,IF(F$3&lt;0,0,N(INDEX('CURVA PREVISION'!$A$1:$KZ$3000,$C31,10+3*MIN(F$3,$D$2-1)))))</f>
        <v/>
      </c>
      <c r="G31" s="93">
        <f>IF(OR($C31="",$B$2="",$D$2=0),0,IF(G$3&lt;0,0,N(INDEX('CURVA PREVISION'!$A$1:$KZ$3000,$C31,10+3*MIN(G$3,$D$2-1)))))</f>
        <v/>
      </c>
      <c r="H31" s="93">
        <f>IF(OR($C31="",$B$2="",$D$2=0),0,IF(H$3&lt;0,0,N(INDEX('CURVA PREVISION'!$A$1:$KZ$3000,$C31,10+3*MIN(H$3,$D$2-1)))))</f>
        <v/>
      </c>
      <c r="I31" s="93">
        <f>IF(OR($C31="",$B$2="",$D$2=0),0,IF(I$3&lt;0,0,N(INDEX('CURVA PREVISION'!$A$1:$KZ$3000,$C31,10+3*MIN(I$3,$D$2-1)))))</f>
        <v/>
      </c>
      <c r="J31" s="93">
        <f>IF(OR($C31="",$B$2="",$D$2=0),0,IF(J$3&lt;0,0,N(INDEX('CURVA PREVISION'!$A$1:$KZ$3000,$C31,10+3*MIN(J$3,$D$2-1)))))</f>
        <v/>
      </c>
      <c r="K31" s="93">
        <f>IF(OR($C31="",$B$2="",$D$2=0),0,IF(K$3&lt;0,0,N(INDEX('CURVA PREVISION'!$A$1:$KZ$3000,$C31,10+3*MIN(K$3,$D$2-1)))))</f>
        <v/>
      </c>
      <c r="L31" s="93">
        <f>IF(OR($C31="",$B$2="",$D$2=0),0,IF(L$3&lt;0,0,N(INDEX('CURVA PREVISION'!$A$1:$KZ$3000,$C31,10+3*MIN(L$3,$D$2-1)))))</f>
        <v/>
      </c>
      <c r="M31" s="93">
        <f>IF(OR($C31="",$B$2="",$D$2=0),0,IF(M$3&lt;0,0,N(INDEX('CURVA PREVISION'!$A$1:$KZ$3000,$C31,10+3*MIN(M$3,$D$2-1)))))</f>
        <v/>
      </c>
      <c r="N31" s="93">
        <f>IF(OR($C31="",$B$2="",$D$2=0),0,IF(N$3&lt;0,0,N(INDEX('CURVA PREVISION'!$A$1:$KZ$3000,$C31,10+3*MIN(N$3,$D$2-1)))))</f>
        <v/>
      </c>
      <c r="O31" s="93">
        <f>IF(OR($C31="",$B$2="",$D$2=0),0,IF(O$3&lt;0,0,N(INDEX('CURVA PREVISION'!$A$1:$KZ$3000,$C31,10+3*MIN(O$3,$D$2-1)))))</f>
        <v/>
      </c>
      <c r="P31" s="93">
        <f>IF(OR($C31="",$B$2="",$D$2=0),0,IF(P$3&lt;0,0,N(INDEX('CURVA PREVISION'!$A$1:$KZ$3000,$C31,10+3*MIN(P$3,$D$2-1)))))</f>
        <v/>
      </c>
      <c r="Q31" s="93">
        <f>IF(OR($C31="",$B$2="",$D$2=0),0,IF(Q$3&lt;0,0,N(INDEX('CURVA PREVISION'!$A$1:$KZ$3000,$C31,10+3*MIN(Q$3,$D$2-1)))))</f>
        <v/>
      </c>
      <c r="R31" s="93">
        <f>IF(OR($C31="",$B$2="",$D$2=0),0,IF(R$3&lt;0,0,N(INDEX('CURVA PREVISION'!$A$1:$KZ$3000,$C31,10+3*MIN(R$3,$D$2-1)))))</f>
        <v/>
      </c>
      <c r="S31" s="93">
        <f>IF(OR($C31="",$B$2="",$D$2=0),0,IF(S$3&lt;0,0,N(INDEX('CURVA PREVISION'!$A$1:$KZ$3000,$C31,10+3*MIN(S$3,$D$2-1)))))</f>
        <v/>
      </c>
      <c r="T31" s="93">
        <f>IF(OR($C31="",$B$2="",$D$2=0),0,IF(T$3&lt;0,0,N(INDEX('CURVA PREVISION'!$A$1:$KZ$3000,$C31,10+3*MIN(T$3,$D$2-1)))))</f>
        <v/>
      </c>
      <c r="U31" s="93">
        <f>IF(OR($C31="",$B$2="",$D$2=0),0,IF(U$3&lt;0,0,N(INDEX('CURVA PREVISION'!$A$1:$KZ$3000,$C31,10+3*MIN(U$3,$D$2-1)))))</f>
        <v/>
      </c>
      <c r="V31" s="93">
        <f>IF(OR($C31="",$B$2="",$D$2=0),0,IF(V$3&lt;0,0,N(INDEX('CURVA PREVISION'!$A$1:$KZ$3000,$C31,10+3*MIN(V$3,$D$2-1)))))</f>
        <v/>
      </c>
      <c r="W31" s="93">
        <f>IF(OR($C31="",$B$2="",$D$2=0),0,IF(W$3&lt;0,0,N(INDEX('CURVA PREVISION'!$A$1:$KZ$3000,$C31,10+3*MIN(W$3,$D$2-1)))))</f>
        <v/>
      </c>
      <c r="X31" s="93">
        <f>IF(OR($C31="",$B$2="",$D$2=0),0,IF(X$3&lt;0,0,N(INDEX('CURVA PREVISION'!$A$1:$KZ$3000,$C31,10+3*MIN(X$3,$D$2-1)))))</f>
        <v/>
      </c>
      <c r="Y31" s="93">
        <f>IF(OR($C31="",$B$2="",$D$2=0),0,IF(Y$3&lt;0,0,N(INDEX('CURVA PREVISION'!$A$1:$KZ$3000,$C31,10+3*MIN(Y$3,$D$2-1)))))</f>
        <v/>
      </c>
      <c r="Z31" s="93">
        <f>IF(OR($C31="",$B$2="",$D$2=0),0,IF(Z$3&lt;0,0,N(INDEX('CURVA PREVISION'!$A$1:$KZ$3000,$C31,10+3*MIN(Z$3,$D$2-1)))))</f>
        <v/>
      </c>
      <c r="AA31" s="93">
        <f>IF(OR($C31="",$B$2="",$D$2=0),0,IF(AA$3&lt;0,0,N(INDEX('CURVA PREVISION'!$A$1:$KZ$3000,$C31,10+3*MIN(AA$3,$D$2-1)))))</f>
        <v/>
      </c>
      <c r="AB31" s="93">
        <f>IF(OR($C31="",$B$2="",$D$2=0),0,IF(AB$3&lt;0,0,N(INDEX('CURVA PREVISION'!$A$1:$KZ$3000,$C31,10+3*MIN(AB$3,$D$2-1)))))</f>
        <v/>
      </c>
      <c r="AC31" s="93">
        <f>IF(OR($C31="",$B$2="",$D$2=0),0,IF(AC$3&lt;0,0,N(INDEX('CURVA PREVISION'!$A$1:$KZ$3000,$C31,10+3*MIN(AC$3,$D$2-1)))))</f>
        <v/>
      </c>
      <c r="AD31" s="93">
        <f>IF(OR($C31="",$B$2="",$D$2=0),0,IF(AD$3&lt;0,0,N(INDEX('CURVA PREVISION'!$A$1:$KZ$3000,$C31,10+3*MIN(AD$3,$D$2-1)))))</f>
        <v/>
      </c>
      <c r="AE31" s="93">
        <f>IF(OR($C31="",$B$2="",$D$2=0),0,IF(AE$3&lt;0,0,N(INDEX('CURVA PREVISION'!$A$1:$KZ$3000,$C31,10+3*MIN(AE$3,$D$2-1)))))</f>
        <v/>
      </c>
      <c r="AF31" s="93">
        <f>IF(OR($C31="",$B$2="",$D$2=0),0,IF(AF$3&lt;0,0,N(INDEX('CURVA PREVISION'!$A$1:$KZ$3000,$C31,10+3*MIN(AF$3,$D$2-1)))))</f>
        <v/>
      </c>
      <c r="AG31" s="93">
        <f>IF(OR($C31="",$B$2="",$D$2=0),0,IF(AG$3&lt;0,0,N(INDEX('CURVA PREVISION'!$A$1:$KZ$3000,$C31,10+3*MIN(AG$3,$D$2-1)))))</f>
        <v/>
      </c>
      <c r="AH31" s="93">
        <f>IF(OR($C31="",$B$2="",$D$2=0),0,IF(AH$3&lt;0,0,N(INDEX('CURVA PREVISION'!$A$1:$KZ$3000,$C31,10+3*MIN(AH$3,$D$2-1)))))</f>
        <v/>
      </c>
      <c r="AI31" s="93">
        <f>IF(OR($C31="",$B$2="",$D$2=0),0,IF(AI$3&lt;0,0,N(INDEX('CURVA PREVISION'!$A$1:$KZ$3000,$C31,10+3*MIN(AI$3,$D$2-1)))))</f>
        <v/>
      </c>
      <c r="AJ31" s="93">
        <f>IF(OR($C31="",$B$2="",$D$2=0),0,IF(AJ$3&lt;0,0,N(INDEX('CURVA PREVISION'!$A$1:$KZ$3000,$C31,10+3*MIN(AJ$3,$D$2-1)))))</f>
        <v/>
      </c>
      <c r="AK31" s="93">
        <f>IF(OR($C31="",$B$2="",$D$2=0),0,IF(AK$3&lt;0,0,N(INDEX('CURVA PREVISION'!$A$1:$KZ$3000,$C31,10+3*MIN(AK$3,$D$2-1)))))</f>
        <v/>
      </c>
      <c r="AL31" s="93">
        <f>IF(OR($C31="",$B$2="",$D$2=0),0,IF(AL$3&lt;0,0,N(INDEX('CURVA PREVISION'!$A$1:$KZ$3000,$C31,10+3*MIN(AL$3,$D$2-1)))))</f>
        <v/>
      </c>
      <c r="AM31" s="93">
        <f>IF(OR($C31="",$B$2="",$D$2=0),0,IF(AM$3&lt;0,0,N(INDEX('CURVA PREVISION'!$A$1:$KZ$3000,$C31,10+3*MIN(AM$3,$D$2-1)))))</f>
        <v/>
      </c>
      <c r="AN31" s="93">
        <f>IF(OR($C31="",$B$2="",$D$2=0),0,IF(AN$3&lt;0,0,N(INDEX('CURVA PREVISION'!$A$1:$KZ$3000,$C31,10+3*MIN(AN$3,$D$2-1)))))</f>
        <v/>
      </c>
      <c r="AO31" s="93">
        <f>IF(OR($C31="",$B$2="",$D$2=0),0,IF(AO$3&lt;0,0,N(INDEX('CURVA PREVISION'!$A$1:$KZ$3000,$C31,10+3*MIN(AO$3,$D$2-1)))))</f>
        <v/>
      </c>
      <c r="AP31" s="93">
        <f>IF(OR($C31="",$B$2="",$D$2=0),0,IF(AP$3&lt;0,0,N(INDEX('CURVA PREVISION'!$A$1:$KZ$3000,$C31,10+3*MIN(AP$3,$D$2-1)))))</f>
        <v/>
      </c>
      <c r="AQ31" s="93">
        <f>IF(OR($C31="",$B$2="",$D$2=0),0,IF(AQ$3&lt;0,0,N(INDEX('CURVA PREVISION'!$A$1:$KZ$3000,$C31,10+3*MIN(AQ$3,$D$2-1)))))</f>
        <v/>
      </c>
      <c r="AR31" s="93">
        <f>IF(OR($C31="",$B$2="",$D$2=0),0,IF(AR$3&lt;0,0,N(INDEX('CURVA PREVISION'!$A$1:$KZ$3000,$C31,10+3*MIN(AR$3,$D$2-1)))))</f>
        <v/>
      </c>
      <c r="AS31" s="93">
        <f>IF(OR($C31="",$B$2="",$D$2=0),0,IF(AS$3&lt;0,0,N(INDEX('CURVA PREVISION'!$A$1:$KZ$3000,$C31,10+3*MIN(AS$3,$D$2-1)))))</f>
        <v/>
      </c>
      <c r="AT31" s="93">
        <f>IF(OR($C31="",$B$2="",$D$2=0),0,IF(AT$3&lt;0,0,N(INDEX('CURVA PREVISION'!$A$1:$KZ$3000,$C31,10+3*MIN(AT$3,$D$2-1)))))</f>
        <v/>
      </c>
      <c r="AU31" s="93">
        <f>IF(OR($C31="",$B$2="",$D$2=0),0,IF(AU$3&lt;0,0,N(INDEX('CURVA PREVISION'!$A$1:$KZ$3000,$C31,10+3*MIN(AU$3,$D$2-1)))))</f>
        <v/>
      </c>
      <c r="AV31" s="93">
        <f>IF(OR($C31="",$B$2="",$D$2=0),0,IF(AV$3&lt;0,0,N(INDEX('CURVA PREVISION'!$A$1:$KZ$3000,$C31,10+3*MIN(AV$3,$D$2-1)))))</f>
        <v/>
      </c>
      <c r="AW31" s="93">
        <f>IF(OR($C31="",$B$2="",$D$2=0),0,IF(AW$3&lt;0,0,N(INDEX('CURVA PREVISION'!$A$1:$KZ$3000,$C31,10+3*MIN(AW$3,$D$2-1)))))</f>
        <v/>
      </c>
      <c r="AX31" s="93">
        <f>IF(OR($C31="",$B$2="",$D$2=0),0,IF(AX$3&lt;0,0,N(INDEX('CURVA PREVISION'!$A$1:$KZ$3000,$C31,10+3*MIN(AX$3,$D$2-1)))))</f>
        <v/>
      </c>
      <c r="AY31" s="93">
        <f>IF(OR($C31="",$B$2="",$D$2=0),0,IF(AY$3&lt;0,0,N(INDEX('CURVA PREVISION'!$A$1:$KZ$3000,$C31,10+3*MIN(AY$3,$D$2-1)))))</f>
        <v/>
      </c>
      <c r="AZ31" s="93">
        <f>IF(OR($C31="",$B$2="",$D$2=0),0,IF(AZ$3&lt;0,0,N(INDEX('CURVA PREVISION'!$A$1:$KZ$3000,$C31,10+3*MIN(AZ$3,$D$2-1)))))</f>
        <v/>
      </c>
      <c r="BA31" s="93">
        <f>IF(OR($C31="",$B$2="",$D$2=0),0,IF(BA$3&lt;0,0,N(INDEX('CURVA PREVISION'!$A$1:$KZ$3000,$C31,10+3*MIN(BA$3,$D$2-1)))))</f>
        <v/>
      </c>
      <c r="BB31" s="93">
        <f>IF(OR($C31="",$B$2="",$D$2=0),0,IF(BB$3&lt;0,0,N(INDEX('CURVA PREVISION'!$A$1:$KZ$3000,$C31,10+3*MIN(BB$3,$D$2-1)))))</f>
        <v/>
      </c>
      <c r="BC31" s="93">
        <f>IF(OR($C31="",$B$2="",$D$2=0),0,IF(BC$3&lt;0,0,N(INDEX('CURVA PREVISION'!$A$1:$KZ$3000,$C31,10+3*MIN(BC$3,$D$2-1)))))</f>
        <v/>
      </c>
      <c r="BD31" s="93">
        <f>IF(OR($C31="",$B$2="",$D$2=0),0,IF(BD$3&lt;0,0,N(INDEX('CURVA PREVISION'!$A$1:$KZ$3000,$C31,10+3*MIN(BD$3,$D$2-1)))))</f>
        <v/>
      </c>
      <c r="BE31" s="93">
        <f>IF(OR($C31="",$B$2="",$D$2=0),0,IF(BE$3&lt;0,0,N(INDEX('CURVA PREVISION'!$A$1:$KZ$3000,$C31,10+3*MIN(BE$3,$D$2-1)))))</f>
        <v/>
      </c>
      <c r="BF31" s="93">
        <f>IF(OR($C31="",$B$2="",$D$2=0),0,IF(BF$3&lt;0,0,N(INDEX('CURVA PREVISION'!$A$1:$KZ$3000,$C31,10+3*MIN(BF$3,$D$2-1)))))</f>
        <v/>
      </c>
      <c r="BG31" s="93">
        <f>IF(OR($C31="",$B$2="",$D$2=0),0,IF(BG$3&lt;0,0,N(INDEX('CURVA PREVISION'!$A$1:$KZ$3000,$C31,10+3*MIN(BG$3,$D$2-1)))))</f>
        <v/>
      </c>
      <c r="BH31" s="93">
        <f>IF(OR($C31="",$B$2="",$D$2=0),0,IF(BH$3&lt;0,0,N(INDEX('CURVA PREVISION'!$A$1:$KZ$3000,$C31,10+3*MIN(BH$3,$D$2-1)))))</f>
        <v/>
      </c>
      <c r="BI31" s="93">
        <f>IF(OR($C31="",$B$2="",$D$2=0),0,IF(BI$3&lt;0,0,N(INDEX('CURVA PREVISION'!$A$1:$KZ$3000,$C31,10+3*MIN(BI$3,$D$2-1)))))</f>
        <v/>
      </c>
      <c r="BJ31" s="93">
        <f>IF(OR($C31="",$B$2="",$D$2=0),0,IF(BJ$3&lt;0,0,N(INDEX('CURVA PREVISION'!$A$1:$KZ$3000,$C31,10+3*MIN(BJ$3,$D$2-1)))))</f>
        <v/>
      </c>
      <c r="BK31" s="93">
        <f>IF(OR($C31="",$B$2="",$D$2=0),0,IF(BK$3&lt;0,0,N(INDEX('CURVA PREVISION'!$A$1:$KZ$3000,$C31,10+3*MIN(BK$3,$D$2-1)))))</f>
        <v/>
      </c>
      <c r="BL31" s="93">
        <f>IF(OR($C31="",$B$2="",$D$2=0),0,IF(BL$3&lt;0,0,N(INDEX('CURVA PREVISION'!$A$1:$KZ$3000,$C31,10+3*MIN(BL$3,$D$2-1)))))</f>
        <v/>
      </c>
      <c r="BM31" s="93">
        <f>IF(OR($C31="",$B$2="",$D$2=0),0,IF(BM$3&lt;0,0,N(INDEX('CURVA PREVISION'!$A$1:$KZ$3000,$C31,10+3*MIN(BM$3,$D$2-1)))))</f>
        <v/>
      </c>
      <c r="BN31" s="93">
        <f>IF(OR($C31="",$B$2="",$D$2=0),0,IF(BN$3&lt;0,0,N(INDEX('CURVA PREVISION'!$A$1:$KZ$3000,$C31,10+3*MIN(BN$3,$D$2-1)))))</f>
        <v/>
      </c>
      <c r="BO31" s="93">
        <f>IF(OR($C31="",$B$2="",$D$2=0),0,IF(BO$3&lt;0,0,N(INDEX('CURVA PREVISION'!$A$1:$KZ$3000,$C31,10+3*MIN(BO$3,$D$2-1)))))</f>
        <v/>
      </c>
      <c r="BP31" s="93">
        <f>IF(OR($C31="",$B$2="",$D$2=0),0,IF(BP$3&lt;0,0,N(INDEX('CURVA PREVISION'!$A$1:$KZ$3000,$C31,10+3*MIN(BP$3,$D$2-1)))))</f>
        <v/>
      </c>
      <c r="BQ31" s="93">
        <f>IF(OR($C31="",$B$2="",$D$2=0),0,IF(BQ$3&lt;0,0,N(INDEX('CURVA PREVISION'!$A$1:$KZ$3000,$C31,10+3*MIN(BQ$3,$D$2-1)))))</f>
        <v/>
      </c>
      <c r="BR31" s="93">
        <f>IF(OR($C31="",$B$2="",$D$2=0),0,IF(BR$3&lt;0,0,N(INDEX('CURVA PREVISION'!$A$1:$KZ$3000,$C31,10+3*MIN(BR$3,$D$2-1)))))</f>
        <v/>
      </c>
      <c r="BS31" s="93">
        <f>IF(OR($C31="",$B$2="",$D$2=0),0,IF(BS$3&lt;0,0,N(INDEX('CURVA PREVISION'!$A$1:$KZ$3000,$C31,10+3*MIN(BS$3,$D$2-1)))))</f>
        <v/>
      </c>
      <c r="BT31" s="93">
        <f>IF(OR($C31="",$B$2="",$D$2=0),0,IF(BT$3&lt;0,0,N(INDEX('CURVA PREVISION'!$A$1:$KZ$3000,$C31,10+3*MIN(BT$3,$D$2-1)))))</f>
        <v/>
      </c>
      <c r="BU31" s="93">
        <f>IF(OR($C31="",$B$2="",$D$2=0),0,IF(BU$3&lt;0,0,N(INDEX('CURVA PREVISION'!$A$1:$KZ$3000,$C31,10+3*MIN(BU$3,$D$2-1)))))</f>
        <v/>
      </c>
      <c r="BV31" s="93">
        <f>IF(OR($C31="",$B$2="",$D$2=0),0,IF(BV$3&lt;0,0,N(INDEX('CURVA PREVISION'!$A$1:$KZ$3000,$C31,10+3*MIN(BV$3,$D$2-1)))))</f>
        <v/>
      </c>
      <c r="BW31" s="93">
        <f>IF(OR($C31="",$B$2="",$D$2=0),0,IF(BW$3&lt;0,0,N(INDEX('CURVA PREVISION'!$A$1:$KZ$3000,$C31,10+3*MIN(BW$3,$D$2-1)))))</f>
        <v/>
      </c>
    </row>
    <row r="32">
      <c r="A32" s="59">
        <f>'VALOR POR PL'!C38</f>
        <v/>
      </c>
      <c r="B32" s="59">
        <f>'VALOR POR PL'!D38</f>
        <v/>
      </c>
      <c r="C32" s="67">
        <f>IFERROR(MATCH(A32,'CURVA PREVISION'!$B$1:$B$3000,0),"")</f>
        <v/>
      </c>
      <c r="D32" s="93">
        <f>IF(OR($C32="",$B$2="",$D$2=0),0,IF(D$3&lt;0,0,N(INDEX('CURVA PREVISION'!$A$1:$KZ$3000,$C32,10+3*MIN(D$3,$D$2-1)))))</f>
        <v/>
      </c>
      <c r="E32" s="93">
        <f>IF(OR($C32="",$B$2="",$D$2=0),0,IF(E$3&lt;0,0,N(INDEX('CURVA PREVISION'!$A$1:$KZ$3000,$C32,10+3*MIN(E$3,$D$2-1)))))</f>
        <v/>
      </c>
      <c r="F32" s="93">
        <f>IF(OR($C32="",$B$2="",$D$2=0),0,IF(F$3&lt;0,0,N(INDEX('CURVA PREVISION'!$A$1:$KZ$3000,$C32,10+3*MIN(F$3,$D$2-1)))))</f>
        <v/>
      </c>
      <c r="G32" s="93">
        <f>IF(OR($C32="",$B$2="",$D$2=0),0,IF(G$3&lt;0,0,N(INDEX('CURVA PREVISION'!$A$1:$KZ$3000,$C32,10+3*MIN(G$3,$D$2-1)))))</f>
        <v/>
      </c>
      <c r="H32" s="93">
        <f>IF(OR($C32="",$B$2="",$D$2=0),0,IF(H$3&lt;0,0,N(INDEX('CURVA PREVISION'!$A$1:$KZ$3000,$C32,10+3*MIN(H$3,$D$2-1)))))</f>
        <v/>
      </c>
      <c r="I32" s="93">
        <f>IF(OR($C32="",$B$2="",$D$2=0),0,IF(I$3&lt;0,0,N(INDEX('CURVA PREVISION'!$A$1:$KZ$3000,$C32,10+3*MIN(I$3,$D$2-1)))))</f>
        <v/>
      </c>
      <c r="J32" s="93">
        <f>IF(OR($C32="",$B$2="",$D$2=0),0,IF(J$3&lt;0,0,N(INDEX('CURVA PREVISION'!$A$1:$KZ$3000,$C32,10+3*MIN(J$3,$D$2-1)))))</f>
        <v/>
      </c>
      <c r="K32" s="93">
        <f>IF(OR($C32="",$B$2="",$D$2=0),0,IF(K$3&lt;0,0,N(INDEX('CURVA PREVISION'!$A$1:$KZ$3000,$C32,10+3*MIN(K$3,$D$2-1)))))</f>
        <v/>
      </c>
      <c r="L32" s="93">
        <f>IF(OR($C32="",$B$2="",$D$2=0),0,IF(L$3&lt;0,0,N(INDEX('CURVA PREVISION'!$A$1:$KZ$3000,$C32,10+3*MIN(L$3,$D$2-1)))))</f>
        <v/>
      </c>
      <c r="M32" s="93">
        <f>IF(OR($C32="",$B$2="",$D$2=0),0,IF(M$3&lt;0,0,N(INDEX('CURVA PREVISION'!$A$1:$KZ$3000,$C32,10+3*MIN(M$3,$D$2-1)))))</f>
        <v/>
      </c>
      <c r="N32" s="93">
        <f>IF(OR($C32="",$B$2="",$D$2=0),0,IF(N$3&lt;0,0,N(INDEX('CURVA PREVISION'!$A$1:$KZ$3000,$C32,10+3*MIN(N$3,$D$2-1)))))</f>
        <v/>
      </c>
      <c r="O32" s="93">
        <f>IF(OR($C32="",$B$2="",$D$2=0),0,IF(O$3&lt;0,0,N(INDEX('CURVA PREVISION'!$A$1:$KZ$3000,$C32,10+3*MIN(O$3,$D$2-1)))))</f>
        <v/>
      </c>
      <c r="P32" s="93">
        <f>IF(OR($C32="",$B$2="",$D$2=0),0,IF(P$3&lt;0,0,N(INDEX('CURVA PREVISION'!$A$1:$KZ$3000,$C32,10+3*MIN(P$3,$D$2-1)))))</f>
        <v/>
      </c>
      <c r="Q32" s="93">
        <f>IF(OR($C32="",$B$2="",$D$2=0),0,IF(Q$3&lt;0,0,N(INDEX('CURVA PREVISION'!$A$1:$KZ$3000,$C32,10+3*MIN(Q$3,$D$2-1)))))</f>
        <v/>
      </c>
      <c r="R32" s="93">
        <f>IF(OR($C32="",$B$2="",$D$2=0),0,IF(R$3&lt;0,0,N(INDEX('CURVA PREVISION'!$A$1:$KZ$3000,$C32,10+3*MIN(R$3,$D$2-1)))))</f>
        <v/>
      </c>
      <c r="S32" s="93">
        <f>IF(OR($C32="",$B$2="",$D$2=0),0,IF(S$3&lt;0,0,N(INDEX('CURVA PREVISION'!$A$1:$KZ$3000,$C32,10+3*MIN(S$3,$D$2-1)))))</f>
        <v/>
      </c>
      <c r="T32" s="93">
        <f>IF(OR($C32="",$B$2="",$D$2=0),0,IF(T$3&lt;0,0,N(INDEX('CURVA PREVISION'!$A$1:$KZ$3000,$C32,10+3*MIN(T$3,$D$2-1)))))</f>
        <v/>
      </c>
      <c r="U32" s="93">
        <f>IF(OR($C32="",$B$2="",$D$2=0),0,IF(U$3&lt;0,0,N(INDEX('CURVA PREVISION'!$A$1:$KZ$3000,$C32,10+3*MIN(U$3,$D$2-1)))))</f>
        <v/>
      </c>
      <c r="V32" s="93">
        <f>IF(OR($C32="",$B$2="",$D$2=0),0,IF(V$3&lt;0,0,N(INDEX('CURVA PREVISION'!$A$1:$KZ$3000,$C32,10+3*MIN(V$3,$D$2-1)))))</f>
        <v/>
      </c>
      <c r="W32" s="93">
        <f>IF(OR($C32="",$B$2="",$D$2=0),0,IF(W$3&lt;0,0,N(INDEX('CURVA PREVISION'!$A$1:$KZ$3000,$C32,10+3*MIN(W$3,$D$2-1)))))</f>
        <v/>
      </c>
      <c r="X32" s="93">
        <f>IF(OR($C32="",$B$2="",$D$2=0),0,IF(X$3&lt;0,0,N(INDEX('CURVA PREVISION'!$A$1:$KZ$3000,$C32,10+3*MIN(X$3,$D$2-1)))))</f>
        <v/>
      </c>
      <c r="Y32" s="93">
        <f>IF(OR($C32="",$B$2="",$D$2=0),0,IF(Y$3&lt;0,0,N(INDEX('CURVA PREVISION'!$A$1:$KZ$3000,$C32,10+3*MIN(Y$3,$D$2-1)))))</f>
        <v/>
      </c>
      <c r="Z32" s="93">
        <f>IF(OR($C32="",$B$2="",$D$2=0),0,IF(Z$3&lt;0,0,N(INDEX('CURVA PREVISION'!$A$1:$KZ$3000,$C32,10+3*MIN(Z$3,$D$2-1)))))</f>
        <v/>
      </c>
      <c r="AA32" s="93">
        <f>IF(OR($C32="",$B$2="",$D$2=0),0,IF(AA$3&lt;0,0,N(INDEX('CURVA PREVISION'!$A$1:$KZ$3000,$C32,10+3*MIN(AA$3,$D$2-1)))))</f>
        <v/>
      </c>
      <c r="AB32" s="93">
        <f>IF(OR($C32="",$B$2="",$D$2=0),0,IF(AB$3&lt;0,0,N(INDEX('CURVA PREVISION'!$A$1:$KZ$3000,$C32,10+3*MIN(AB$3,$D$2-1)))))</f>
        <v/>
      </c>
      <c r="AC32" s="93">
        <f>IF(OR($C32="",$B$2="",$D$2=0),0,IF(AC$3&lt;0,0,N(INDEX('CURVA PREVISION'!$A$1:$KZ$3000,$C32,10+3*MIN(AC$3,$D$2-1)))))</f>
        <v/>
      </c>
      <c r="AD32" s="93">
        <f>IF(OR($C32="",$B$2="",$D$2=0),0,IF(AD$3&lt;0,0,N(INDEX('CURVA PREVISION'!$A$1:$KZ$3000,$C32,10+3*MIN(AD$3,$D$2-1)))))</f>
        <v/>
      </c>
      <c r="AE32" s="93">
        <f>IF(OR($C32="",$B$2="",$D$2=0),0,IF(AE$3&lt;0,0,N(INDEX('CURVA PREVISION'!$A$1:$KZ$3000,$C32,10+3*MIN(AE$3,$D$2-1)))))</f>
        <v/>
      </c>
      <c r="AF32" s="93">
        <f>IF(OR($C32="",$B$2="",$D$2=0),0,IF(AF$3&lt;0,0,N(INDEX('CURVA PREVISION'!$A$1:$KZ$3000,$C32,10+3*MIN(AF$3,$D$2-1)))))</f>
        <v/>
      </c>
      <c r="AG32" s="93">
        <f>IF(OR($C32="",$B$2="",$D$2=0),0,IF(AG$3&lt;0,0,N(INDEX('CURVA PREVISION'!$A$1:$KZ$3000,$C32,10+3*MIN(AG$3,$D$2-1)))))</f>
        <v/>
      </c>
      <c r="AH32" s="93">
        <f>IF(OR($C32="",$B$2="",$D$2=0),0,IF(AH$3&lt;0,0,N(INDEX('CURVA PREVISION'!$A$1:$KZ$3000,$C32,10+3*MIN(AH$3,$D$2-1)))))</f>
        <v/>
      </c>
      <c r="AI32" s="93">
        <f>IF(OR($C32="",$B$2="",$D$2=0),0,IF(AI$3&lt;0,0,N(INDEX('CURVA PREVISION'!$A$1:$KZ$3000,$C32,10+3*MIN(AI$3,$D$2-1)))))</f>
        <v/>
      </c>
      <c r="AJ32" s="93">
        <f>IF(OR($C32="",$B$2="",$D$2=0),0,IF(AJ$3&lt;0,0,N(INDEX('CURVA PREVISION'!$A$1:$KZ$3000,$C32,10+3*MIN(AJ$3,$D$2-1)))))</f>
        <v/>
      </c>
      <c r="AK32" s="93">
        <f>IF(OR($C32="",$B$2="",$D$2=0),0,IF(AK$3&lt;0,0,N(INDEX('CURVA PREVISION'!$A$1:$KZ$3000,$C32,10+3*MIN(AK$3,$D$2-1)))))</f>
        <v/>
      </c>
      <c r="AL32" s="93">
        <f>IF(OR($C32="",$B$2="",$D$2=0),0,IF(AL$3&lt;0,0,N(INDEX('CURVA PREVISION'!$A$1:$KZ$3000,$C32,10+3*MIN(AL$3,$D$2-1)))))</f>
        <v/>
      </c>
      <c r="AM32" s="93">
        <f>IF(OR($C32="",$B$2="",$D$2=0),0,IF(AM$3&lt;0,0,N(INDEX('CURVA PREVISION'!$A$1:$KZ$3000,$C32,10+3*MIN(AM$3,$D$2-1)))))</f>
        <v/>
      </c>
      <c r="AN32" s="93">
        <f>IF(OR($C32="",$B$2="",$D$2=0),0,IF(AN$3&lt;0,0,N(INDEX('CURVA PREVISION'!$A$1:$KZ$3000,$C32,10+3*MIN(AN$3,$D$2-1)))))</f>
        <v/>
      </c>
      <c r="AO32" s="93">
        <f>IF(OR($C32="",$B$2="",$D$2=0),0,IF(AO$3&lt;0,0,N(INDEX('CURVA PREVISION'!$A$1:$KZ$3000,$C32,10+3*MIN(AO$3,$D$2-1)))))</f>
        <v/>
      </c>
      <c r="AP32" s="93">
        <f>IF(OR($C32="",$B$2="",$D$2=0),0,IF(AP$3&lt;0,0,N(INDEX('CURVA PREVISION'!$A$1:$KZ$3000,$C32,10+3*MIN(AP$3,$D$2-1)))))</f>
        <v/>
      </c>
      <c r="AQ32" s="93">
        <f>IF(OR($C32="",$B$2="",$D$2=0),0,IF(AQ$3&lt;0,0,N(INDEX('CURVA PREVISION'!$A$1:$KZ$3000,$C32,10+3*MIN(AQ$3,$D$2-1)))))</f>
        <v/>
      </c>
      <c r="AR32" s="93">
        <f>IF(OR($C32="",$B$2="",$D$2=0),0,IF(AR$3&lt;0,0,N(INDEX('CURVA PREVISION'!$A$1:$KZ$3000,$C32,10+3*MIN(AR$3,$D$2-1)))))</f>
        <v/>
      </c>
      <c r="AS32" s="93">
        <f>IF(OR($C32="",$B$2="",$D$2=0),0,IF(AS$3&lt;0,0,N(INDEX('CURVA PREVISION'!$A$1:$KZ$3000,$C32,10+3*MIN(AS$3,$D$2-1)))))</f>
        <v/>
      </c>
      <c r="AT32" s="93">
        <f>IF(OR($C32="",$B$2="",$D$2=0),0,IF(AT$3&lt;0,0,N(INDEX('CURVA PREVISION'!$A$1:$KZ$3000,$C32,10+3*MIN(AT$3,$D$2-1)))))</f>
        <v/>
      </c>
      <c r="AU32" s="93">
        <f>IF(OR($C32="",$B$2="",$D$2=0),0,IF(AU$3&lt;0,0,N(INDEX('CURVA PREVISION'!$A$1:$KZ$3000,$C32,10+3*MIN(AU$3,$D$2-1)))))</f>
        <v/>
      </c>
      <c r="AV32" s="93">
        <f>IF(OR($C32="",$B$2="",$D$2=0),0,IF(AV$3&lt;0,0,N(INDEX('CURVA PREVISION'!$A$1:$KZ$3000,$C32,10+3*MIN(AV$3,$D$2-1)))))</f>
        <v/>
      </c>
      <c r="AW32" s="93">
        <f>IF(OR($C32="",$B$2="",$D$2=0),0,IF(AW$3&lt;0,0,N(INDEX('CURVA PREVISION'!$A$1:$KZ$3000,$C32,10+3*MIN(AW$3,$D$2-1)))))</f>
        <v/>
      </c>
      <c r="AX32" s="93">
        <f>IF(OR($C32="",$B$2="",$D$2=0),0,IF(AX$3&lt;0,0,N(INDEX('CURVA PREVISION'!$A$1:$KZ$3000,$C32,10+3*MIN(AX$3,$D$2-1)))))</f>
        <v/>
      </c>
      <c r="AY32" s="93">
        <f>IF(OR($C32="",$B$2="",$D$2=0),0,IF(AY$3&lt;0,0,N(INDEX('CURVA PREVISION'!$A$1:$KZ$3000,$C32,10+3*MIN(AY$3,$D$2-1)))))</f>
        <v/>
      </c>
      <c r="AZ32" s="93">
        <f>IF(OR($C32="",$B$2="",$D$2=0),0,IF(AZ$3&lt;0,0,N(INDEX('CURVA PREVISION'!$A$1:$KZ$3000,$C32,10+3*MIN(AZ$3,$D$2-1)))))</f>
        <v/>
      </c>
      <c r="BA32" s="93">
        <f>IF(OR($C32="",$B$2="",$D$2=0),0,IF(BA$3&lt;0,0,N(INDEX('CURVA PREVISION'!$A$1:$KZ$3000,$C32,10+3*MIN(BA$3,$D$2-1)))))</f>
        <v/>
      </c>
      <c r="BB32" s="93">
        <f>IF(OR($C32="",$B$2="",$D$2=0),0,IF(BB$3&lt;0,0,N(INDEX('CURVA PREVISION'!$A$1:$KZ$3000,$C32,10+3*MIN(BB$3,$D$2-1)))))</f>
        <v/>
      </c>
      <c r="BC32" s="93">
        <f>IF(OR($C32="",$B$2="",$D$2=0),0,IF(BC$3&lt;0,0,N(INDEX('CURVA PREVISION'!$A$1:$KZ$3000,$C32,10+3*MIN(BC$3,$D$2-1)))))</f>
        <v/>
      </c>
      <c r="BD32" s="93">
        <f>IF(OR($C32="",$B$2="",$D$2=0),0,IF(BD$3&lt;0,0,N(INDEX('CURVA PREVISION'!$A$1:$KZ$3000,$C32,10+3*MIN(BD$3,$D$2-1)))))</f>
        <v/>
      </c>
      <c r="BE32" s="93">
        <f>IF(OR($C32="",$B$2="",$D$2=0),0,IF(BE$3&lt;0,0,N(INDEX('CURVA PREVISION'!$A$1:$KZ$3000,$C32,10+3*MIN(BE$3,$D$2-1)))))</f>
        <v/>
      </c>
      <c r="BF32" s="93">
        <f>IF(OR($C32="",$B$2="",$D$2=0),0,IF(BF$3&lt;0,0,N(INDEX('CURVA PREVISION'!$A$1:$KZ$3000,$C32,10+3*MIN(BF$3,$D$2-1)))))</f>
        <v/>
      </c>
      <c r="BG32" s="93">
        <f>IF(OR($C32="",$B$2="",$D$2=0),0,IF(BG$3&lt;0,0,N(INDEX('CURVA PREVISION'!$A$1:$KZ$3000,$C32,10+3*MIN(BG$3,$D$2-1)))))</f>
        <v/>
      </c>
      <c r="BH32" s="93">
        <f>IF(OR($C32="",$B$2="",$D$2=0),0,IF(BH$3&lt;0,0,N(INDEX('CURVA PREVISION'!$A$1:$KZ$3000,$C32,10+3*MIN(BH$3,$D$2-1)))))</f>
        <v/>
      </c>
      <c r="BI32" s="93">
        <f>IF(OR($C32="",$B$2="",$D$2=0),0,IF(BI$3&lt;0,0,N(INDEX('CURVA PREVISION'!$A$1:$KZ$3000,$C32,10+3*MIN(BI$3,$D$2-1)))))</f>
        <v/>
      </c>
      <c r="BJ32" s="93">
        <f>IF(OR($C32="",$B$2="",$D$2=0),0,IF(BJ$3&lt;0,0,N(INDEX('CURVA PREVISION'!$A$1:$KZ$3000,$C32,10+3*MIN(BJ$3,$D$2-1)))))</f>
        <v/>
      </c>
      <c r="BK32" s="93">
        <f>IF(OR($C32="",$B$2="",$D$2=0),0,IF(BK$3&lt;0,0,N(INDEX('CURVA PREVISION'!$A$1:$KZ$3000,$C32,10+3*MIN(BK$3,$D$2-1)))))</f>
        <v/>
      </c>
      <c r="BL32" s="93">
        <f>IF(OR($C32="",$B$2="",$D$2=0),0,IF(BL$3&lt;0,0,N(INDEX('CURVA PREVISION'!$A$1:$KZ$3000,$C32,10+3*MIN(BL$3,$D$2-1)))))</f>
        <v/>
      </c>
      <c r="BM32" s="93">
        <f>IF(OR($C32="",$B$2="",$D$2=0),0,IF(BM$3&lt;0,0,N(INDEX('CURVA PREVISION'!$A$1:$KZ$3000,$C32,10+3*MIN(BM$3,$D$2-1)))))</f>
        <v/>
      </c>
      <c r="BN32" s="93">
        <f>IF(OR($C32="",$B$2="",$D$2=0),0,IF(BN$3&lt;0,0,N(INDEX('CURVA PREVISION'!$A$1:$KZ$3000,$C32,10+3*MIN(BN$3,$D$2-1)))))</f>
        <v/>
      </c>
      <c r="BO32" s="93">
        <f>IF(OR($C32="",$B$2="",$D$2=0),0,IF(BO$3&lt;0,0,N(INDEX('CURVA PREVISION'!$A$1:$KZ$3000,$C32,10+3*MIN(BO$3,$D$2-1)))))</f>
        <v/>
      </c>
      <c r="BP32" s="93">
        <f>IF(OR($C32="",$B$2="",$D$2=0),0,IF(BP$3&lt;0,0,N(INDEX('CURVA PREVISION'!$A$1:$KZ$3000,$C32,10+3*MIN(BP$3,$D$2-1)))))</f>
        <v/>
      </c>
      <c r="BQ32" s="93">
        <f>IF(OR($C32="",$B$2="",$D$2=0),0,IF(BQ$3&lt;0,0,N(INDEX('CURVA PREVISION'!$A$1:$KZ$3000,$C32,10+3*MIN(BQ$3,$D$2-1)))))</f>
        <v/>
      </c>
      <c r="BR32" s="93">
        <f>IF(OR($C32="",$B$2="",$D$2=0),0,IF(BR$3&lt;0,0,N(INDEX('CURVA PREVISION'!$A$1:$KZ$3000,$C32,10+3*MIN(BR$3,$D$2-1)))))</f>
        <v/>
      </c>
      <c r="BS32" s="93">
        <f>IF(OR($C32="",$B$2="",$D$2=0),0,IF(BS$3&lt;0,0,N(INDEX('CURVA PREVISION'!$A$1:$KZ$3000,$C32,10+3*MIN(BS$3,$D$2-1)))))</f>
        <v/>
      </c>
      <c r="BT32" s="93">
        <f>IF(OR($C32="",$B$2="",$D$2=0),0,IF(BT$3&lt;0,0,N(INDEX('CURVA PREVISION'!$A$1:$KZ$3000,$C32,10+3*MIN(BT$3,$D$2-1)))))</f>
        <v/>
      </c>
      <c r="BU32" s="93">
        <f>IF(OR($C32="",$B$2="",$D$2=0),0,IF(BU$3&lt;0,0,N(INDEX('CURVA PREVISION'!$A$1:$KZ$3000,$C32,10+3*MIN(BU$3,$D$2-1)))))</f>
        <v/>
      </c>
      <c r="BV32" s="93">
        <f>IF(OR($C32="",$B$2="",$D$2=0),0,IF(BV$3&lt;0,0,N(INDEX('CURVA PREVISION'!$A$1:$KZ$3000,$C32,10+3*MIN(BV$3,$D$2-1)))))</f>
        <v/>
      </c>
      <c r="BW32" s="93">
        <f>IF(OR($C32="",$B$2="",$D$2=0),0,IF(BW$3&lt;0,0,N(INDEX('CURVA PREVISION'!$A$1:$KZ$3000,$C32,10+3*MIN(BW$3,$D$2-1)))))</f>
        <v/>
      </c>
    </row>
    <row r="33">
      <c r="A33" s="59">
        <f>'VALOR POR PL'!C39</f>
        <v/>
      </c>
      <c r="B33" s="59">
        <f>'VALOR POR PL'!D39</f>
        <v/>
      </c>
      <c r="C33" s="67">
        <f>IFERROR(MATCH(A33,'CURVA PREVISION'!$B$1:$B$3000,0),"")</f>
        <v/>
      </c>
      <c r="D33" s="93">
        <f>IF(OR($C33="",$B$2="",$D$2=0),0,IF(D$3&lt;0,0,N(INDEX('CURVA PREVISION'!$A$1:$KZ$3000,$C33,10+3*MIN(D$3,$D$2-1)))))</f>
        <v/>
      </c>
      <c r="E33" s="93">
        <f>IF(OR($C33="",$B$2="",$D$2=0),0,IF(E$3&lt;0,0,N(INDEX('CURVA PREVISION'!$A$1:$KZ$3000,$C33,10+3*MIN(E$3,$D$2-1)))))</f>
        <v/>
      </c>
      <c r="F33" s="93">
        <f>IF(OR($C33="",$B$2="",$D$2=0),0,IF(F$3&lt;0,0,N(INDEX('CURVA PREVISION'!$A$1:$KZ$3000,$C33,10+3*MIN(F$3,$D$2-1)))))</f>
        <v/>
      </c>
      <c r="G33" s="93">
        <f>IF(OR($C33="",$B$2="",$D$2=0),0,IF(G$3&lt;0,0,N(INDEX('CURVA PREVISION'!$A$1:$KZ$3000,$C33,10+3*MIN(G$3,$D$2-1)))))</f>
        <v/>
      </c>
      <c r="H33" s="93">
        <f>IF(OR($C33="",$B$2="",$D$2=0),0,IF(H$3&lt;0,0,N(INDEX('CURVA PREVISION'!$A$1:$KZ$3000,$C33,10+3*MIN(H$3,$D$2-1)))))</f>
        <v/>
      </c>
      <c r="I33" s="93">
        <f>IF(OR($C33="",$B$2="",$D$2=0),0,IF(I$3&lt;0,0,N(INDEX('CURVA PREVISION'!$A$1:$KZ$3000,$C33,10+3*MIN(I$3,$D$2-1)))))</f>
        <v/>
      </c>
      <c r="J33" s="93">
        <f>IF(OR($C33="",$B$2="",$D$2=0),0,IF(J$3&lt;0,0,N(INDEX('CURVA PREVISION'!$A$1:$KZ$3000,$C33,10+3*MIN(J$3,$D$2-1)))))</f>
        <v/>
      </c>
      <c r="K33" s="93">
        <f>IF(OR($C33="",$B$2="",$D$2=0),0,IF(K$3&lt;0,0,N(INDEX('CURVA PREVISION'!$A$1:$KZ$3000,$C33,10+3*MIN(K$3,$D$2-1)))))</f>
        <v/>
      </c>
      <c r="L33" s="93">
        <f>IF(OR($C33="",$B$2="",$D$2=0),0,IF(L$3&lt;0,0,N(INDEX('CURVA PREVISION'!$A$1:$KZ$3000,$C33,10+3*MIN(L$3,$D$2-1)))))</f>
        <v/>
      </c>
      <c r="M33" s="93">
        <f>IF(OR($C33="",$B$2="",$D$2=0),0,IF(M$3&lt;0,0,N(INDEX('CURVA PREVISION'!$A$1:$KZ$3000,$C33,10+3*MIN(M$3,$D$2-1)))))</f>
        <v/>
      </c>
      <c r="N33" s="93">
        <f>IF(OR($C33="",$B$2="",$D$2=0),0,IF(N$3&lt;0,0,N(INDEX('CURVA PREVISION'!$A$1:$KZ$3000,$C33,10+3*MIN(N$3,$D$2-1)))))</f>
        <v/>
      </c>
      <c r="O33" s="93">
        <f>IF(OR($C33="",$B$2="",$D$2=0),0,IF(O$3&lt;0,0,N(INDEX('CURVA PREVISION'!$A$1:$KZ$3000,$C33,10+3*MIN(O$3,$D$2-1)))))</f>
        <v/>
      </c>
      <c r="P33" s="93">
        <f>IF(OR($C33="",$B$2="",$D$2=0),0,IF(P$3&lt;0,0,N(INDEX('CURVA PREVISION'!$A$1:$KZ$3000,$C33,10+3*MIN(P$3,$D$2-1)))))</f>
        <v/>
      </c>
      <c r="Q33" s="93">
        <f>IF(OR($C33="",$B$2="",$D$2=0),0,IF(Q$3&lt;0,0,N(INDEX('CURVA PREVISION'!$A$1:$KZ$3000,$C33,10+3*MIN(Q$3,$D$2-1)))))</f>
        <v/>
      </c>
      <c r="R33" s="93">
        <f>IF(OR($C33="",$B$2="",$D$2=0),0,IF(R$3&lt;0,0,N(INDEX('CURVA PREVISION'!$A$1:$KZ$3000,$C33,10+3*MIN(R$3,$D$2-1)))))</f>
        <v/>
      </c>
      <c r="S33" s="93">
        <f>IF(OR($C33="",$B$2="",$D$2=0),0,IF(S$3&lt;0,0,N(INDEX('CURVA PREVISION'!$A$1:$KZ$3000,$C33,10+3*MIN(S$3,$D$2-1)))))</f>
        <v/>
      </c>
      <c r="T33" s="93">
        <f>IF(OR($C33="",$B$2="",$D$2=0),0,IF(T$3&lt;0,0,N(INDEX('CURVA PREVISION'!$A$1:$KZ$3000,$C33,10+3*MIN(T$3,$D$2-1)))))</f>
        <v/>
      </c>
      <c r="U33" s="93">
        <f>IF(OR($C33="",$B$2="",$D$2=0),0,IF(U$3&lt;0,0,N(INDEX('CURVA PREVISION'!$A$1:$KZ$3000,$C33,10+3*MIN(U$3,$D$2-1)))))</f>
        <v/>
      </c>
      <c r="V33" s="93">
        <f>IF(OR($C33="",$B$2="",$D$2=0),0,IF(V$3&lt;0,0,N(INDEX('CURVA PREVISION'!$A$1:$KZ$3000,$C33,10+3*MIN(V$3,$D$2-1)))))</f>
        <v/>
      </c>
      <c r="W33" s="93">
        <f>IF(OR($C33="",$B$2="",$D$2=0),0,IF(W$3&lt;0,0,N(INDEX('CURVA PREVISION'!$A$1:$KZ$3000,$C33,10+3*MIN(W$3,$D$2-1)))))</f>
        <v/>
      </c>
      <c r="X33" s="93">
        <f>IF(OR($C33="",$B$2="",$D$2=0),0,IF(X$3&lt;0,0,N(INDEX('CURVA PREVISION'!$A$1:$KZ$3000,$C33,10+3*MIN(X$3,$D$2-1)))))</f>
        <v/>
      </c>
      <c r="Y33" s="93">
        <f>IF(OR($C33="",$B$2="",$D$2=0),0,IF(Y$3&lt;0,0,N(INDEX('CURVA PREVISION'!$A$1:$KZ$3000,$C33,10+3*MIN(Y$3,$D$2-1)))))</f>
        <v/>
      </c>
      <c r="Z33" s="93">
        <f>IF(OR($C33="",$B$2="",$D$2=0),0,IF(Z$3&lt;0,0,N(INDEX('CURVA PREVISION'!$A$1:$KZ$3000,$C33,10+3*MIN(Z$3,$D$2-1)))))</f>
        <v/>
      </c>
      <c r="AA33" s="93">
        <f>IF(OR($C33="",$B$2="",$D$2=0),0,IF(AA$3&lt;0,0,N(INDEX('CURVA PREVISION'!$A$1:$KZ$3000,$C33,10+3*MIN(AA$3,$D$2-1)))))</f>
        <v/>
      </c>
      <c r="AB33" s="93">
        <f>IF(OR($C33="",$B$2="",$D$2=0),0,IF(AB$3&lt;0,0,N(INDEX('CURVA PREVISION'!$A$1:$KZ$3000,$C33,10+3*MIN(AB$3,$D$2-1)))))</f>
        <v/>
      </c>
      <c r="AC33" s="93">
        <f>IF(OR($C33="",$B$2="",$D$2=0),0,IF(AC$3&lt;0,0,N(INDEX('CURVA PREVISION'!$A$1:$KZ$3000,$C33,10+3*MIN(AC$3,$D$2-1)))))</f>
        <v/>
      </c>
      <c r="AD33" s="93">
        <f>IF(OR($C33="",$B$2="",$D$2=0),0,IF(AD$3&lt;0,0,N(INDEX('CURVA PREVISION'!$A$1:$KZ$3000,$C33,10+3*MIN(AD$3,$D$2-1)))))</f>
        <v/>
      </c>
      <c r="AE33" s="93">
        <f>IF(OR($C33="",$B$2="",$D$2=0),0,IF(AE$3&lt;0,0,N(INDEX('CURVA PREVISION'!$A$1:$KZ$3000,$C33,10+3*MIN(AE$3,$D$2-1)))))</f>
        <v/>
      </c>
      <c r="AF33" s="93">
        <f>IF(OR($C33="",$B$2="",$D$2=0),0,IF(AF$3&lt;0,0,N(INDEX('CURVA PREVISION'!$A$1:$KZ$3000,$C33,10+3*MIN(AF$3,$D$2-1)))))</f>
        <v/>
      </c>
      <c r="AG33" s="93">
        <f>IF(OR($C33="",$B$2="",$D$2=0),0,IF(AG$3&lt;0,0,N(INDEX('CURVA PREVISION'!$A$1:$KZ$3000,$C33,10+3*MIN(AG$3,$D$2-1)))))</f>
        <v/>
      </c>
      <c r="AH33" s="93">
        <f>IF(OR($C33="",$B$2="",$D$2=0),0,IF(AH$3&lt;0,0,N(INDEX('CURVA PREVISION'!$A$1:$KZ$3000,$C33,10+3*MIN(AH$3,$D$2-1)))))</f>
        <v/>
      </c>
      <c r="AI33" s="93">
        <f>IF(OR($C33="",$B$2="",$D$2=0),0,IF(AI$3&lt;0,0,N(INDEX('CURVA PREVISION'!$A$1:$KZ$3000,$C33,10+3*MIN(AI$3,$D$2-1)))))</f>
        <v/>
      </c>
      <c r="AJ33" s="93">
        <f>IF(OR($C33="",$B$2="",$D$2=0),0,IF(AJ$3&lt;0,0,N(INDEX('CURVA PREVISION'!$A$1:$KZ$3000,$C33,10+3*MIN(AJ$3,$D$2-1)))))</f>
        <v/>
      </c>
      <c r="AK33" s="93">
        <f>IF(OR($C33="",$B$2="",$D$2=0),0,IF(AK$3&lt;0,0,N(INDEX('CURVA PREVISION'!$A$1:$KZ$3000,$C33,10+3*MIN(AK$3,$D$2-1)))))</f>
        <v/>
      </c>
      <c r="AL33" s="93">
        <f>IF(OR($C33="",$B$2="",$D$2=0),0,IF(AL$3&lt;0,0,N(INDEX('CURVA PREVISION'!$A$1:$KZ$3000,$C33,10+3*MIN(AL$3,$D$2-1)))))</f>
        <v/>
      </c>
      <c r="AM33" s="93">
        <f>IF(OR($C33="",$B$2="",$D$2=0),0,IF(AM$3&lt;0,0,N(INDEX('CURVA PREVISION'!$A$1:$KZ$3000,$C33,10+3*MIN(AM$3,$D$2-1)))))</f>
        <v/>
      </c>
      <c r="AN33" s="93">
        <f>IF(OR($C33="",$B$2="",$D$2=0),0,IF(AN$3&lt;0,0,N(INDEX('CURVA PREVISION'!$A$1:$KZ$3000,$C33,10+3*MIN(AN$3,$D$2-1)))))</f>
        <v/>
      </c>
      <c r="AO33" s="93">
        <f>IF(OR($C33="",$B$2="",$D$2=0),0,IF(AO$3&lt;0,0,N(INDEX('CURVA PREVISION'!$A$1:$KZ$3000,$C33,10+3*MIN(AO$3,$D$2-1)))))</f>
        <v/>
      </c>
      <c r="AP33" s="93">
        <f>IF(OR($C33="",$B$2="",$D$2=0),0,IF(AP$3&lt;0,0,N(INDEX('CURVA PREVISION'!$A$1:$KZ$3000,$C33,10+3*MIN(AP$3,$D$2-1)))))</f>
        <v/>
      </c>
      <c r="AQ33" s="93">
        <f>IF(OR($C33="",$B$2="",$D$2=0),0,IF(AQ$3&lt;0,0,N(INDEX('CURVA PREVISION'!$A$1:$KZ$3000,$C33,10+3*MIN(AQ$3,$D$2-1)))))</f>
        <v/>
      </c>
      <c r="AR33" s="93">
        <f>IF(OR($C33="",$B$2="",$D$2=0),0,IF(AR$3&lt;0,0,N(INDEX('CURVA PREVISION'!$A$1:$KZ$3000,$C33,10+3*MIN(AR$3,$D$2-1)))))</f>
        <v/>
      </c>
      <c r="AS33" s="93">
        <f>IF(OR($C33="",$B$2="",$D$2=0),0,IF(AS$3&lt;0,0,N(INDEX('CURVA PREVISION'!$A$1:$KZ$3000,$C33,10+3*MIN(AS$3,$D$2-1)))))</f>
        <v/>
      </c>
      <c r="AT33" s="93">
        <f>IF(OR($C33="",$B$2="",$D$2=0),0,IF(AT$3&lt;0,0,N(INDEX('CURVA PREVISION'!$A$1:$KZ$3000,$C33,10+3*MIN(AT$3,$D$2-1)))))</f>
        <v/>
      </c>
      <c r="AU33" s="93">
        <f>IF(OR($C33="",$B$2="",$D$2=0),0,IF(AU$3&lt;0,0,N(INDEX('CURVA PREVISION'!$A$1:$KZ$3000,$C33,10+3*MIN(AU$3,$D$2-1)))))</f>
        <v/>
      </c>
      <c r="AV33" s="93">
        <f>IF(OR($C33="",$B$2="",$D$2=0),0,IF(AV$3&lt;0,0,N(INDEX('CURVA PREVISION'!$A$1:$KZ$3000,$C33,10+3*MIN(AV$3,$D$2-1)))))</f>
        <v/>
      </c>
      <c r="AW33" s="93">
        <f>IF(OR($C33="",$B$2="",$D$2=0),0,IF(AW$3&lt;0,0,N(INDEX('CURVA PREVISION'!$A$1:$KZ$3000,$C33,10+3*MIN(AW$3,$D$2-1)))))</f>
        <v/>
      </c>
      <c r="AX33" s="93">
        <f>IF(OR($C33="",$B$2="",$D$2=0),0,IF(AX$3&lt;0,0,N(INDEX('CURVA PREVISION'!$A$1:$KZ$3000,$C33,10+3*MIN(AX$3,$D$2-1)))))</f>
        <v/>
      </c>
      <c r="AY33" s="93">
        <f>IF(OR($C33="",$B$2="",$D$2=0),0,IF(AY$3&lt;0,0,N(INDEX('CURVA PREVISION'!$A$1:$KZ$3000,$C33,10+3*MIN(AY$3,$D$2-1)))))</f>
        <v/>
      </c>
      <c r="AZ33" s="93">
        <f>IF(OR($C33="",$B$2="",$D$2=0),0,IF(AZ$3&lt;0,0,N(INDEX('CURVA PREVISION'!$A$1:$KZ$3000,$C33,10+3*MIN(AZ$3,$D$2-1)))))</f>
        <v/>
      </c>
      <c r="BA33" s="93">
        <f>IF(OR($C33="",$B$2="",$D$2=0),0,IF(BA$3&lt;0,0,N(INDEX('CURVA PREVISION'!$A$1:$KZ$3000,$C33,10+3*MIN(BA$3,$D$2-1)))))</f>
        <v/>
      </c>
      <c r="BB33" s="93">
        <f>IF(OR($C33="",$B$2="",$D$2=0),0,IF(BB$3&lt;0,0,N(INDEX('CURVA PREVISION'!$A$1:$KZ$3000,$C33,10+3*MIN(BB$3,$D$2-1)))))</f>
        <v/>
      </c>
      <c r="BC33" s="93">
        <f>IF(OR($C33="",$B$2="",$D$2=0),0,IF(BC$3&lt;0,0,N(INDEX('CURVA PREVISION'!$A$1:$KZ$3000,$C33,10+3*MIN(BC$3,$D$2-1)))))</f>
        <v/>
      </c>
      <c r="BD33" s="93">
        <f>IF(OR($C33="",$B$2="",$D$2=0),0,IF(BD$3&lt;0,0,N(INDEX('CURVA PREVISION'!$A$1:$KZ$3000,$C33,10+3*MIN(BD$3,$D$2-1)))))</f>
        <v/>
      </c>
      <c r="BE33" s="93">
        <f>IF(OR($C33="",$B$2="",$D$2=0),0,IF(BE$3&lt;0,0,N(INDEX('CURVA PREVISION'!$A$1:$KZ$3000,$C33,10+3*MIN(BE$3,$D$2-1)))))</f>
        <v/>
      </c>
      <c r="BF33" s="93">
        <f>IF(OR($C33="",$B$2="",$D$2=0),0,IF(BF$3&lt;0,0,N(INDEX('CURVA PREVISION'!$A$1:$KZ$3000,$C33,10+3*MIN(BF$3,$D$2-1)))))</f>
        <v/>
      </c>
      <c r="BG33" s="93">
        <f>IF(OR($C33="",$B$2="",$D$2=0),0,IF(BG$3&lt;0,0,N(INDEX('CURVA PREVISION'!$A$1:$KZ$3000,$C33,10+3*MIN(BG$3,$D$2-1)))))</f>
        <v/>
      </c>
      <c r="BH33" s="93">
        <f>IF(OR($C33="",$B$2="",$D$2=0),0,IF(BH$3&lt;0,0,N(INDEX('CURVA PREVISION'!$A$1:$KZ$3000,$C33,10+3*MIN(BH$3,$D$2-1)))))</f>
        <v/>
      </c>
      <c r="BI33" s="93">
        <f>IF(OR($C33="",$B$2="",$D$2=0),0,IF(BI$3&lt;0,0,N(INDEX('CURVA PREVISION'!$A$1:$KZ$3000,$C33,10+3*MIN(BI$3,$D$2-1)))))</f>
        <v/>
      </c>
      <c r="BJ33" s="93">
        <f>IF(OR($C33="",$B$2="",$D$2=0),0,IF(BJ$3&lt;0,0,N(INDEX('CURVA PREVISION'!$A$1:$KZ$3000,$C33,10+3*MIN(BJ$3,$D$2-1)))))</f>
        <v/>
      </c>
      <c r="BK33" s="93">
        <f>IF(OR($C33="",$B$2="",$D$2=0),0,IF(BK$3&lt;0,0,N(INDEX('CURVA PREVISION'!$A$1:$KZ$3000,$C33,10+3*MIN(BK$3,$D$2-1)))))</f>
        <v/>
      </c>
      <c r="BL33" s="93">
        <f>IF(OR($C33="",$B$2="",$D$2=0),0,IF(BL$3&lt;0,0,N(INDEX('CURVA PREVISION'!$A$1:$KZ$3000,$C33,10+3*MIN(BL$3,$D$2-1)))))</f>
        <v/>
      </c>
      <c r="BM33" s="93">
        <f>IF(OR($C33="",$B$2="",$D$2=0),0,IF(BM$3&lt;0,0,N(INDEX('CURVA PREVISION'!$A$1:$KZ$3000,$C33,10+3*MIN(BM$3,$D$2-1)))))</f>
        <v/>
      </c>
      <c r="BN33" s="93">
        <f>IF(OR($C33="",$B$2="",$D$2=0),0,IF(BN$3&lt;0,0,N(INDEX('CURVA PREVISION'!$A$1:$KZ$3000,$C33,10+3*MIN(BN$3,$D$2-1)))))</f>
        <v/>
      </c>
      <c r="BO33" s="93">
        <f>IF(OR($C33="",$B$2="",$D$2=0),0,IF(BO$3&lt;0,0,N(INDEX('CURVA PREVISION'!$A$1:$KZ$3000,$C33,10+3*MIN(BO$3,$D$2-1)))))</f>
        <v/>
      </c>
      <c r="BP33" s="93">
        <f>IF(OR($C33="",$B$2="",$D$2=0),0,IF(BP$3&lt;0,0,N(INDEX('CURVA PREVISION'!$A$1:$KZ$3000,$C33,10+3*MIN(BP$3,$D$2-1)))))</f>
        <v/>
      </c>
      <c r="BQ33" s="93">
        <f>IF(OR($C33="",$B$2="",$D$2=0),0,IF(BQ$3&lt;0,0,N(INDEX('CURVA PREVISION'!$A$1:$KZ$3000,$C33,10+3*MIN(BQ$3,$D$2-1)))))</f>
        <v/>
      </c>
      <c r="BR33" s="93">
        <f>IF(OR($C33="",$B$2="",$D$2=0),0,IF(BR$3&lt;0,0,N(INDEX('CURVA PREVISION'!$A$1:$KZ$3000,$C33,10+3*MIN(BR$3,$D$2-1)))))</f>
        <v/>
      </c>
      <c r="BS33" s="93">
        <f>IF(OR($C33="",$B$2="",$D$2=0),0,IF(BS$3&lt;0,0,N(INDEX('CURVA PREVISION'!$A$1:$KZ$3000,$C33,10+3*MIN(BS$3,$D$2-1)))))</f>
        <v/>
      </c>
      <c r="BT33" s="93">
        <f>IF(OR($C33="",$B$2="",$D$2=0),0,IF(BT$3&lt;0,0,N(INDEX('CURVA PREVISION'!$A$1:$KZ$3000,$C33,10+3*MIN(BT$3,$D$2-1)))))</f>
        <v/>
      </c>
      <c r="BU33" s="93">
        <f>IF(OR($C33="",$B$2="",$D$2=0),0,IF(BU$3&lt;0,0,N(INDEX('CURVA PREVISION'!$A$1:$KZ$3000,$C33,10+3*MIN(BU$3,$D$2-1)))))</f>
        <v/>
      </c>
      <c r="BV33" s="93">
        <f>IF(OR($C33="",$B$2="",$D$2=0),0,IF(BV$3&lt;0,0,N(INDEX('CURVA PREVISION'!$A$1:$KZ$3000,$C33,10+3*MIN(BV$3,$D$2-1)))))</f>
        <v/>
      </c>
      <c r="BW33" s="93">
        <f>IF(OR($C33="",$B$2="",$D$2=0),0,IF(BW$3&lt;0,0,N(INDEX('CURVA PREVISION'!$A$1:$KZ$3000,$C33,10+3*MIN(BW$3,$D$2-1)))))</f>
        <v/>
      </c>
    </row>
    <row r="34">
      <c r="A34" s="59">
        <f>'VALOR POR PL'!C40</f>
        <v/>
      </c>
      <c r="B34" s="59">
        <f>'VALOR POR PL'!D40</f>
        <v/>
      </c>
      <c r="C34" s="67">
        <f>IFERROR(MATCH(A34,'CURVA PREVISION'!$B$1:$B$3000,0),"")</f>
        <v/>
      </c>
      <c r="D34" s="93">
        <f>IF(OR($C34="",$B$2="",$D$2=0),0,IF(D$3&lt;0,0,N(INDEX('CURVA PREVISION'!$A$1:$KZ$3000,$C34,10+3*MIN(D$3,$D$2-1)))))</f>
        <v/>
      </c>
      <c r="E34" s="93">
        <f>IF(OR($C34="",$B$2="",$D$2=0),0,IF(E$3&lt;0,0,N(INDEX('CURVA PREVISION'!$A$1:$KZ$3000,$C34,10+3*MIN(E$3,$D$2-1)))))</f>
        <v/>
      </c>
      <c r="F34" s="93">
        <f>IF(OR($C34="",$B$2="",$D$2=0),0,IF(F$3&lt;0,0,N(INDEX('CURVA PREVISION'!$A$1:$KZ$3000,$C34,10+3*MIN(F$3,$D$2-1)))))</f>
        <v/>
      </c>
      <c r="G34" s="93">
        <f>IF(OR($C34="",$B$2="",$D$2=0),0,IF(G$3&lt;0,0,N(INDEX('CURVA PREVISION'!$A$1:$KZ$3000,$C34,10+3*MIN(G$3,$D$2-1)))))</f>
        <v/>
      </c>
      <c r="H34" s="93">
        <f>IF(OR($C34="",$B$2="",$D$2=0),0,IF(H$3&lt;0,0,N(INDEX('CURVA PREVISION'!$A$1:$KZ$3000,$C34,10+3*MIN(H$3,$D$2-1)))))</f>
        <v/>
      </c>
      <c r="I34" s="93">
        <f>IF(OR($C34="",$B$2="",$D$2=0),0,IF(I$3&lt;0,0,N(INDEX('CURVA PREVISION'!$A$1:$KZ$3000,$C34,10+3*MIN(I$3,$D$2-1)))))</f>
        <v/>
      </c>
      <c r="J34" s="93">
        <f>IF(OR($C34="",$B$2="",$D$2=0),0,IF(J$3&lt;0,0,N(INDEX('CURVA PREVISION'!$A$1:$KZ$3000,$C34,10+3*MIN(J$3,$D$2-1)))))</f>
        <v/>
      </c>
      <c r="K34" s="93">
        <f>IF(OR($C34="",$B$2="",$D$2=0),0,IF(K$3&lt;0,0,N(INDEX('CURVA PREVISION'!$A$1:$KZ$3000,$C34,10+3*MIN(K$3,$D$2-1)))))</f>
        <v/>
      </c>
      <c r="L34" s="93">
        <f>IF(OR($C34="",$B$2="",$D$2=0),0,IF(L$3&lt;0,0,N(INDEX('CURVA PREVISION'!$A$1:$KZ$3000,$C34,10+3*MIN(L$3,$D$2-1)))))</f>
        <v/>
      </c>
      <c r="M34" s="93">
        <f>IF(OR($C34="",$B$2="",$D$2=0),0,IF(M$3&lt;0,0,N(INDEX('CURVA PREVISION'!$A$1:$KZ$3000,$C34,10+3*MIN(M$3,$D$2-1)))))</f>
        <v/>
      </c>
      <c r="N34" s="93">
        <f>IF(OR($C34="",$B$2="",$D$2=0),0,IF(N$3&lt;0,0,N(INDEX('CURVA PREVISION'!$A$1:$KZ$3000,$C34,10+3*MIN(N$3,$D$2-1)))))</f>
        <v/>
      </c>
      <c r="O34" s="93">
        <f>IF(OR($C34="",$B$2="",$D$2=0),0,IF(O$3&lt;0,0,N(INDEX('CURVA PREVISION'!$A$1:$KZ$3000,$C34,10+3*MIN(O$3,$D$2-1)))))</f>
        <v/>
      </c>
      <c r="P34" s="93">
        <f>IF(OR($C34="",$B$2="",$D$2=0),0,IF(P$3&lt;0,0,N(INDEX('CURVA PREVISION'!$A$1:$KZ$3000,$C34,10+3*MIN(P$3,$D$2-1)))))</f>
        <v/>
      </c>
      <c r="Q34" s="93">
        <f>IF(OR($C34="",$B$2="",$D$2=0),0,IF(Q$3&lt;0,0,N(INDEX('CURVA PREVISION'!$A$1:$KZ$3000,$C34,10+3*MIN(Q$3,$D$2-1)))))</f>
        <v/>
      </c>
      <c r="R34" s="93">
        <f>IF(OR($C34="",$B$2="",$D$2=0),0,IF(R$3&lt;0,0,N(INDEX('CURVA PREVISION'!$A$1:$KZ$3000,$C34,10+3*MIN(R$3,$D$2-1)))))</f>
        <v/>
      </c>
      <c r="S34" s="93">
        <f>IF(OR($C34="",$B$2="",$D$2=0),0,IF(S$3&lt;0,0,N(INDEX('CURVA PREVISION'!$A$1:$KZ$3000,$C34,10+3*MIN(S$3,$D$2-1)))))</f>
        <v/>
      </c>
      <c r="T34" s="93">
        <f>IF(OR($C34="",$B$2="",$D$2=0),0,IF(T$3&lt;0,0,N(INDEX('CURVA PREVISION'!$A$1:$KZ$3000,$C34,10+3*MIN(T$3,$D$2-1)))))</f>
        <v/>
      </c>
      <c r="U34" s="93">
        <f>IF(OR($C34="",$B$2="",$D$2=0),0,IF(U$3&lt;0,0,N(INDEX('CURVA PREVISION'!$A$1:$KZ$3000,$C34,10+3*MIN(U$3,$D$2-1)))))</f>
        <v/>
      </c>
      <c r="V34" s="93">
        <f>IF(OR($C34="",$B$2="",$D$2=0),0,IF(V$3&lt;0,0,N(INDEX('CURVA PREVISION'!$A$1:$KZ$3000,$C34,10+3*MIN(V$3,$D$2-1)))))</f>
        <v/>
      </c>
      <c r="W34" s="93">
        <f>IF(OR($C34="",$B$2="",$D$2=0),0,IF(W$3&lt;0,0,N(INDEX('CURVA PREVISION'!$A$1:$KZ$3000,$C34,10+3*MIN(W$3,$D$2-1)))))</f>
        <v/>
      </c>
      <c r="X34" s="93">
        <f>IF(OR($C34="",$B$2="",$D$2=0),0,IF(X$3&lt;0,0,N(INDEX('CURVA PREVISION'!$A$1:$KZ$3000,$C34,10+3*MIN(X$3,$D$2-1)))))</f>
        <v/>
      </c>
      <c r="Y34" s="93">
        <f>IF(OR($C34="",$B$2="",$D$2=0),0,IF(Y$3&lt;0,0,N(INDEX('CURVA PREVISION'!$A$1:$KZ$3000,$C34,10+3*MIN(Y$3,$D$2-1)))))</f>
        <v/>
      </c>
      <c r="Z34" s="93">
        <f>IF(OR($C34="",$B$2="",$D$2=0),0,IF(Z$3&lt;0,0,N(INDEX('CURVA PREVISION'!$A$1:$KZ$3000,$C34,10+3*MIN(Z$3,$D$2-1)))))</f>
        <v/>
      </c>
      <c r="AA34" s="93">
        <f>IF(OR($C34="",$B$2="",$D$2=0),0,IF(AA$3&lt;0,0,N(INDEX('CURVA PREVISION'!$A$1:$KZ$3000,$C34,10+3*MIN(AA$3,$D$2-1)))))</f>
        <v/>
      </c>
      <c r="AB34" s="93">
        <f>IF(OR($C34="",$B$2="",$D$2=0),0,IF(AB$3&lt;0,0,N(INDEX('CURVA PREVISION'!$A$1:$KZ$3000,$C34,10+3*MIN(AB$3,$D$2-1)))))</f>
        <v/>
      </c>
      <c r="AC34" s="93">
        <f>IF(OR($C34="",$B$2="",$D$2=0),0,IF(AC$3&lt;0,0,N(INDEX('CURVA PREVISION'!$A$1:$KZ$3000,$C34,10+3*MIN(AC$3,$D$2-1)))))</f>
        <v/>
      </c>
      <c r="AD34" s="93">
        <f>IF(OR($C34="",$B$2="",$D$2=0),0,IF(AD$3&lt;0,0,N(INDEX('CURVA PREVISION'!$A$1:$KZ$3000,$C34,10+3*MIN(AD$3,$D$2-1)))))</f>
        <v/>
      </c>
      <c r="AE34" s="93">
        <f>IF(OR($C34="",$B$2="",$D$2=0),0,IF(AE$3&lt;0,0,N(INDEX('CURVA PREVISION'!$A$1:$KZ$3000,$C34,10+3*MIN(AE$3,$D$2-1)))))</f>
        <v/>
      </c>
      <c r="AF34" s="93">
        <f>IF(OR($C34="",$B$2="",$D$2=0),0,IF(AF$3&lt;0,0,N(INDEX('CURVA PREVISION'!$A$1:$KZ$3000,$C34,10+3*MIN(AF$3,$D$2-1)))))</f>
        <v/>
      </c>
      <c r="AG34" s="93">
        <f>IF(OR($C34="",$B$2="",$D$2=0),0,IF(AG$3&lt;0,0,N(INDEX('CURVA PREVISION'!$A$1:$KZ$3000,$C34,10+3*MIN(AG$3,$D$2-1)))))</f>
        <v/>
      </c>
      <c r="AH34" s="93">
        <f>IF(OR($C34="",$B$2="",$D$2=0),0,IF(AH$3&lt;0,0,N(INDEX('CURVA PREVISION'!$A$1:$KZ$3000,$C34,10+3*MIN(AH$3,$D$2-1)))))</f>
        <v/>
      </c>
      <c r="AI34" s="93">
        <f>IF(OR($C34="",$B$2="",$D$2=0),0,IF(AI$3&lt;0,0,N(INDEX('CURVA PREVISION'!$A$1:$KZ$3000,$C34,10+3*MIN(AI$3,$D$2-1)))))</f>
        <v/>
      </c>
      <c r="AJ34" s="93">
        <f>IF(OR($C34="",$B$2="",$D$2=0),0,IF(AJ$3&lt;0,0,N(INDEX('CURVA PREVISION'!$A$1:$KZ$3000,$C34,10+3*MIN(AJ$3,$D$2-1)))))</f>
        <v/>
      </c>
      <c r="AK34" s="93">
        <f>IF(OR($C34="",$B$2="",$D$2=0),0,IF(AK$3&lt;0,0,N(INDEX('CURVA PREVISION'!$A$1:$KZ$3000,$C34,10+3*MIN(AK$3,$D$2-1)))))</f>
        <v/>
      </c>
      <c r="AL34" s="93">
        <f>IF(OR($C34="",$B$2="",$D$2=0),0,IF(AL$3&lt;0,0,N(INDEX('CURVA PREVISION'!$A$1:$KZ$3000,$C34,10+3*MIN(AL$3,$D$2-1)))))</f>
        <v/>
      </c>
      <c r="AM34" s="93">
        <f>IF(OR($C34="",$B$2="",$D$2=0),0,IF(AM$3&lt;0,0,N(INDEX('CURVA PREVISION'!$A$1:$KZ$3000,$C34,10+3*MIN(AM$3,$D$2-1)))))</f>
        <v/>
      </c>
      <c r="AN34" s="93">
        <f>IF(OR($C34="",$B$2="",$D$2=0),0,IF(AN$3&lt;0,0,N(INDEX('CURVA PREVISION'!$A$1:$KZ$3000,$C34,10+3*MIN(AN$3,$D$2-1)))))</f>
        <v/>
      </c>
      <c r="AO34" s="93">
        <f>IF(OR($C34="",$B$2="",$D$2=0),0,IF(AO$3&lt;0,0,N(INDEX('CURVA PREVISION'!$A$1:$KZ$3000,$C34,10+3*MIN(AO$3,$D$2-1)))))</f>
        <v/>
      </c>
      <c r="AP34" s="93">
        <f>IF(OR($C34="",$B$2="",$D$2=0),0,IF(AP$3&lt;0,0,N(INDEX('CURVA PREVISION'!$A$1:$KZ$3000,$C34,10+3*MIN(AP$3,$D$2-1)))))</f>
        <v/>
      </c>
      <c r="AQ34" s="93">
        <f>IF(OR($C34="",$B$2="",$D$2=0),0,IF(AQ$3&lt;0,0,N(INDEX('CURVA PREVISION'!$A$1:$KZ$3000,$C34,10+3*MIN(AQ$3,$D$2-1)))))</f>
        <v/>
      </c>
      <c r="AR34" s="93">
        <f>IF(OR($C34="",$B$2="",$D$2=0),0,IF(AR$3&lt;0,0,N(INDEX('CURVA PREVISION'!$A$1:$KZ$3000,$C34,10+3*MIN(AR$3,$D$2-1)))))</f>
        <v/>
      </c>
      <c r="AS34" s="93">
        <f>IF(OR($C34="",$B$2="",$D$2=0),0,IF(AS$3&lt;0,0,N(INDEX('CURVA PREVISION'!$A$1:$KZ$3000,$C34,10+3*MIN(AS$3,$D$2-1)))))</f>
        <v/>
      </c>
      <c r="AT34" s="93">
        <f>IF(OR($C34="",$B$2="",$D$2=0),0,IF(AT$3&lt;0,0,N(INDEX('CURVA PREVISION'!$A$1:$KZ$3000,$C34,10+3*MIN(AT$3,$D$2-1)))))</f>
        <v/>
      </c>
      <c r="AU34" s="93">
        <f>IF(OR($C34="",$B$2="",$D$2=0),0,IF(AU$3&lt;0,0,N(INDEX('CURVA PREVISION'!$A$1:$KZ$3000,$C34,10+3*MIN(AU$3,$D$2-1)))))</f>
        <v/>
      </c>
      <c r="AV34" s="93">
        <f>IF(OR($C34="",$B$2="",$D$2=0),0,IF(AV$3&lt;0,0,N(INDEX('CURVA PREVISION'!$A$1:$KZ$3000,$C34,10+3*MIN(AV$3,$D$2-1)))))</f>
        <v/>
      </c>
      <c r="AW34" s="93">
        <f>IF(OR($C34="",$B$2="",$D$2=0),0,IF(AW$3&lt;0,0,N(INDEX('CURVA PREVISION'!$A$1:$KZ$3000,$C34,10+3*MIN(AW$3,$D$2-1)))))</f>
        <v/>
      </c>
      <c r="AX34" s="93">
        <f>IF(OR($C34="",$B$2="",$D$2=0),0,IF(AX$3&lt;0,0,N(INDEX('CURVA PREVISION'!$A$1:$KZ$3000,$C34,10+3*MIN(AX$3,$D$2-1)))))</f>
        <v/>
      </c>
      <c r="AY34" s="93">
        <f>IF(OR($C34="",$B$2="",$D$2=0),0,IF(AY$3&lt;0,0,N(INDEX('CURVA PREVISION'!$A$1:$KZ$3000,$C34,10+3*MIN(AY$3,$D$2-1)))))</f>
        <v/>
      </c>
      <c r="AZ34" s="93">
        <f>IF(OR($C34="",$B$2="",$D$2=0),0,IF(AZ$3&lt;0,0,N(INDEX('CURVA PREVISION'!$A$1:$KZ$3000,$C34,10+3*MIN(AZ$3,$D$2-1)))))</f>
        <v/>
      </c>
      <c r="BA34" s="93">
        <f>IF(OR($C34="",$B$2="",$D$2=0),0,IF(BA$3&lt;0,0,N(INDEX('CURVA PREVISION'!$A$1:$KZ$3000,$C34,10+3*MIN(BA$3,$D$2-1)))))</f>
        <v/>
      </c>
      <c r="BB34" s="93">
        <f>IF(OR($C34="",$B$2="",$D$2=0),0,IF(BB$3&lt;0,0,N(INDEX('CURVA PREVISION'!$A$1:$KZ$3000,$C34,10+3*MIN(BB$3,$D$2-1)))))</f>
        <v/>
      </c>
      <c r="BC34" s="93">
        <f>IF(OR($C34="",$B$2="",$D$2=0),0,IF(BC$3&lt;0,0,N(INDEX('CURVA PREVISION'!$A$1:$KZ$3000,$C34,10+3*MIN(BC$3,$D$2-1)))))</f>
        <v/>
      </c>
      <c r="BD34" s="93">
        <f>IF(OR($C34="",$B$2="",$D$2=0),0,IF(BD$3&lt;0,0,N(INDEX('CURVA PREVISION'!$A$1:$KZ$3000,$C34,10+3*MIN(BD$3,$D$2-1)))))</f>
        <v/>
      </c>
      <c r="BE34" s="93">
        <f>IF(OR($C34="",$B$2="",$D$2=0),0,IF(BE$3&lt;0,0,N(INDEX('CURVA PREVISION'!$A$1:$KZ$3000,$C34,10+3*MIN(BE$3,$D$2-1)))))</f>
        <v/>
      </c>
      <c r="BF34" s="93">
        <f>IF(OR($C34="",$B$2="",$D$2=0),0,IF(BF$3&lt;0,0,N(INDEX('CURVA PREVISION'!$A$1:$KZ$3000,$C34,10+3*MIN(BF$3,$D$2-1)))))</f>
        <v/>
      </c>
      <c r="BG34" s="93">
        <f>IF(OR($C34="",$B$2="",$D$2=0),0,IF(BG$3&lt;0,0,N(INDEX('CURVA PREVISION'!$A$1:$KZ$3000,$C34,10+3*MIN(BG$3,$D$2-1)))))</f>
        <v/>
      </c>
      <c r="BH34" s="93">
        <f>IF(OR($C34="",$B$2="",$D$2=0),0,IF(BH$3&lt;0,0,N(INDEX('CURVA PREVISION'!$A$1:$KZ$3000,$C34,10+3*MIN(BH$3,$D$2-1)))))</f>
        <v/>
      </c>
      <c r="BI34" s="93">
        <f>IF(OR($C34="",$B$2="",$D$2=0),0,IF(BI$3&lt;0,0,N(INDEX('CURVA PREVISION'!$A$1:$KZ$3000,$C34,10+3*MIN(BI$3,$D$2-1)))))</f>
        <v/>
      </c>
      <c r="BJ34" s="93">
        <f>IF(OR($C34="",$B$2="",$D$2=0),0,IF(BJ$3&lt;0,0,N(INDEX('CURVA PREVISION'!$A$1:$KZ$3000,$C34,10+3*MIN(BJ$3,$D$2-1)))))</f>
        <v/>
      </c>
      <c r="BK34" s="93">
        <f>IF(OR($C34="",$B$2="",$D$2=0),0,IF(BK$3&lt;0,0,N(INDEX('CURVA PREVISION'!$A$1:$KZ$3000,$C34,10+3*MIN(BK$3,$D$2-1)))))</f>
        <v/>
      </c>
      <c r="BL34" s="93">
        <f>IF(OR($C34="",$B$2="",$D$2=0),0,IF(BL$3&lt;0,0,N(INDEX('CURVA PREVISION'!$A$1:$KZ$3000,$C34,10+3*MIN(BL$3,$D$2-1)))))</f>
        <v/>
      </c>
      <c r="BM34" s="93">
        <f>IF(OR($C34="",$B$2="",$D$2=0),0,IF(BM$3&lt;0,0,N(INDEX('CURVA PREVISION'!$A$1:$KZ$3000,$C34,10+3*MIN(BM$3,$D$2-1)))))</f>
        <v/>
      </c>
      <c r="BN34" s="93">
        <f>IF(OR($C34="",$B$2="",$D$2=0),0,IF(BN$3&lt;0,0,N(INDEX('CURVA PREVISION'!$A$1:$KZ$3000,$C34,10+3*MIN(BN$3,$D$2-1)))))</f>
        <v/>
      </c>
      <c r="BO34" s="93">
        <f>IF(OR($C34="",$B$2="",$D$2=0),0,IF(BO$3&lt;0,0,N(INDEX('CURVA PREVISION'!$A$1:$KZ$3000,$C34,10+3*MIN(BO$3,$D$2-1)))))</f>
        <v/>
      </c>
      <c r="BP34" s="93">
        <f>IF(OR($C34="",$B$2="",$D$2=0),0,IF(BP$3&lt;0,0,N(INDEX('CURVA PREVISION'!$A$1:$KZ$3000,$C34,10+3*MIN(BP$3,$D$2-1)))))</f>
        <v/>
      </c>
      <c r="BQ34" s="93">
        <f>IF(OR($C34="",$B$2="",$D$2=0),0,IF(BQ$3&lt;0,0,N(INDEX('CURVA PREVISION'!$A$1:$KZ$3000,$C34,10+3*MIN(BQ$3,$D$2-1)))))</f>
        <v/>
      </c>
      <c r="BR34" s="93">
        <f>IF(OR($C34="",$B$2="",$D$2=0),0,IF(BR$3&lt;0,0,N(INDEX('CURVA PREVISION'!$A$1:$KZ$3000,$C34,10+3*MIN(BR$3,$D$2-1)))))</f>
        <v/>
      </c>
      <c r="BS34" s="93">
        <f>IF(OR($C34="",$B$2="",$D$2=0),0,IF(BS$3&lt;0,0,N(INDEX('CURVA PREVISION'!$A$1:$KZ$3000,$C34,10+3*MIN(BS$3,$D$2-1)))))</f>
        <v/>
      </c>
      <c r="BT34" s="93">
        <f>IF(OR($C34="",$B$2="",$D$2=0),0,IF(BT$3&lt;0,0,N(INDEX('CURVA PREVISION'!$A$1:$KZ$3000,$C34,10+3*MIN(BT$3,$D$2-1)))))</f>
        <v/>
      </c>
      <c r="BU34" s="93">
        <f>IF(OR($C34="",$B$2="",$D$2=0),0,IF(BU$3&lt;0,0,N(INDEX('CURVA PREVISION'!$A$1:$KZ$3000,$C34,10+3*MIN(BU$3,$D$2-1)))))</f>
        <v/>
      </c>
      <c r="BV34" s="93">
        <f>IF(OR($C34="",$B$2="",$D$2=0),0,IF(BV$3&lt;0,0,N(INDEX('CURVA PREVISION'!$A$1:$KZ$3000,$C34,10+3*MIN(BV$3,$D$2-1)))))</f>
        <v/>
      </c>
      <c r="BW34" s="93">
        <f>IF(OR($C34="",$B$2="",$D$2=0),0,IF(BW$3&lt;0,0,N(INDEX('CURVA PREVISION'!$A$1:$KZ$3000,$C34,10+3*MIN(BW$3,$D$2-1)))))</f>
        <v/>
      </c>
    </row>
    <row r="35">
      <c r="A35" s="59">
        <f>'VALOR POR PL'!C41</f>
        <v/>
      </c>
      <c r="B35" s="59">
        <f>'VALOR POR PL'!D41</f>
        <v/>
      </c>
      <c r="C35" s="67">
        <f>IFERROR(MATCH(A35,'CURVA PREVISION'!$B$1:$B$3000,0),"")</f>
        <v/>
      </c>
      <c r="D35" s="93">
        <f>IF(OR($C35="",$B$2="",$D$2=0),0,IF(D$3&lt;0,0,N(INDEX('CURVA PREVISION'!$A$1:$KZ$3000,$C35,10+3*MIN(D$3,$D$2-1)))))</f>
        <v/>
      </c>
      <c r="E35" s="93">
        <f>IF(OR($C35="",$B$2="",$D$2=0),0,IF(E$3&lt;0,0,N(INDEX('CURVA PREVISION'!$A$1:$KZ$3000,$C35,10+3*MIN(E$3,$D$2-1)))))</f>
        <v/>
      </c>
      <c r="F35" s="93">
        <f>IF(OR($C35="",$B$2="",$D$2=0),0,IF(F$3&lt;0,0,N(INDEX('CURVA PREVISION'!$A$1:$KZ$3000,$C35,10+3*MIN(F$3,$D$2-1)))))</f>
        <v/>
      </c>
      <c r="G35" s="93">
        <f>IF(OR($C35="",$B$2="",$D$2=0),0,IF(G$3&lt;0,0,N(INDEX('CURVA PREVISION'!$A$1:$KZ$3000,$C35,10+3*MIN(G$3,$D$2-1)))))</f>
        <v/>
      </c>
      <c r="H35" s="93">
        <f>IF(OR($C35="",$B$2="",$D$2=0),0,IF(H$3&lt;0,0,N(INDEX('CURVA PREVISION'!$A$1:$KZ$3000,$C35,10+3*MIN(H$3,$D$2-1)))))</f>
        <v/>
      </c>
      <c r="I35" s="93">
        <f>IF(OR($C35="",$B$2="",$D$2=0),0,IF(I$3&lt;0,0,N(INDEX('CURVA PREVISION'!$A$1:$KZ$3000,$C35,10+3*MIN(I$3,$D$2-1)))))</f>
        <v/>
      </c>
      <c r="J35" s="93">
        <f>IF(OR($C35="",$B$2="",$D$2=0),0,IF(J$3&lt;0,0,N(INDEX('CURVA PREVISION'!$A$1:$KZ$3000,$C35,10+3*MIN(J$3,$D$2-1)))))</f>
        <v/>
      </c>
      <c r="K35" s="93">
        <f>IF(OR($C35="",$B$2="",$D$2=0),0,IF(K$3&lt;0,0,N(INDEX('CURVA PREVISION'!$A$1:$KZ$3000,$C35,10+3*MIN(K$3,$D$2-1)))))</f>
        <v/>
      </c>
      <c r="L35" s="93">
        <f>IF(OR($C35="",$B$2="",$D$2=0),0,IF(L$3&lt;0,0,N(INDEX('CURVA PREVISION'!$A$1:$KZ$3000,$C35,10+3*MIN(L$3,$D$2-1)))))</f>
        <v/>
      </c>
      <c r="M35" s="93">
        <f>IF(OR($C35="",$B$2="",$D$2=0),0,IF(M$3&lt;0,0,N(INDEX('CURVA PREVISION'!$A$1:$KZ$3000,$C35,10+3*MIN(M$3,$D$2-1)))))</f>
        <v/>
      </c>
      <c r="N35" s="93">
        <f>IF(OR($C35="",$B$2="",$D$2=0),0,IF(N$3&lt;0,0,N(INDEX('CURVA PREVISION'!$A$1:$KZ$3000,$C35,10+3*MIN(N$3,$D$2-1)))))</f>
        <v/>
      </c>
      <c r="O35" s="93">
        <f>IF(OR($C35="",$B$2="",$D$2=0),0,IF(O$3&lt;0,0,N(INDEX('CURVA PREVISION'!$A$1:$KZ$3000,$C35,10+3*MIN(O$3,$D$2-1)))))</f>
        <v/>
      </c>
      <c r="P35" s="93">
        <f>IF(OR($C35="",$B$2="",$D$2=0),0,IF(P$3&lt;0,0,N(INDEX('CURVA PREVISION'!$A$1:$KZ$3000,$C35,10+3*MIN(P$3,$D$2-1)))))</f>
        <v/>
      </c>
      <c r="Q35" s="93">
        <f>IF(OR($C35="",$B$2="",$D$2=0),0,IF(Q$3&lt;0,0,N(INDEX('CURVA PREVISION'!$A$1:$KZ$3000,$C35,10+3*MIN(Q$3,$D$2-1)))))</f>
        <v/>
      </c>
      <c r="R35" s="93">
        <f>IF(OR($C35="",$B$2="",$D$2=0),0,IF(R$3&lt;0,0,N(INDEX('CURVA PREVISION'!$A$1:$KZ$3000,$C35,10+3*MIN(R$3,$D$2-1)))))</f>
        <v/>
      </c>
      <c r="S35" s="93">
        <f>IF(OR($C35="",$B$2="",$D$2=0),0,IF(S$3&lt;0,0,N(INDEX('CURVA PREVISION'!$A$1:$KZ$3000,$C35,10+3*MIN(S$3,$D$2-1)))))</f>
        <v/>
      </c>
      <c r="T35" s="93">
        <f>IF(OR($C35="",$B$2="",$D$2=0),0,IF(T$3&lt;0,0,N(INDEX('CURVA PREVISION'!$A$1:$KZ$3000,$C35,10+3*MIN(T$3,$D$2-1)))))</f>
        <v/>
      </c>
      <c r="U35" s="93">
        <f>IF(OR($C35="",$B$2="",$D$2=0),0,IF(U$3&lt;0,0,N(INDEX('CURVA PREVISION'!$A$1:$KZ$3000,$C35,10+3*MIN(U$3,$D$2-1)))))</f>
        <v/>
      </c>
      <c r="V35" s="93">
        <f>IF(OR($C35="",$B$2="",$D$2=0),0,IF(V$3&lt;0,0,N(INDEX('CURVA PREVISION'!$A$1:$KZ$3000,$C35,10+3*MIN(V$3,$D$2-1)))))</f>
        <v/>
      </c>
      <c r="W35" s="93">
        <f>IF(OR($C35="",$B$2="",$D$2=0),0,IF(W$3&lt;0,0,N(INDEX('CURVA PREVISION'!$A$1:$KZ$3000,$C35,10+3*MIN(W$3,$D$2-1)))))</f>
        <v/>
      </c>
      <c r="X35" s="93">
        <f>IF(OR($C35="",$B$2="",$D$2=0),0,IF(X$3&lt;0,0,N(INDEX('CURVA PREVISION'!$A$1:$KZ$3000,$C35,10+3*MIN(X$3,$D$2-1)))))</f>
        <v/>
      </c>
      <c r="Y35" s="93">
        <f>IF(OR($C35="",$B$2="",$D$2=0),0,IF(Y$3&lt;0,0,N(INDEX('CURVA PREVISION'!$A$1:$KZ$3000,$C35,10+3*MIN(Y$3,$D$2-1)))))</f>
        <v/>
      </c>
      <c r="Z35" s="93">
        <f>IF(OR($C35="",$B$2="",$D$2=0),0,IF(Z$3&lt;0,0,N(INDEX('CURVA PREVISION'!$A$1:$KZ$3000,$C35,10+3*MIN(Z$3,$D$2-1)))))</f>
        <v/>
      </c>
      <c r="AA35" s="93">
        <f>IF(OR($C35="",$B$2="",$D$2=0),0,IF(AA$3&lt;0,0,N(INDEX('CURVA PREVISION'!$A$1:$KZ$3000,$C35,10+3*MIN(AA$3,$D$2-1)))))</f>
        <v/>
      </c>
      <c r="AB35" s="93">
        <f>IF(OR($C35="",$B$2="",$D$2=0),0,IF(AB$3&lt;0,0,N(INDEX('CURVA PREVISION'!$A$1:$KZ$3000,$C35,10+3*MIN(AB$3,$D$2-1)))))</f>
        <v/>
      </c>
      <c r="AC35" s="93">
        <f>IF(OR($C35="",$B$2="",$D$2=0),0,IF(AC$3&lt;0,0,N(INDEX('CURVA PREVISION'!$A$1:$KZ$3000,$C35,10+3*MIN(AC$3,$D$2-1)))))</f>
        <v/>
      </c>
      <c r="AD35" s="93">
        <f>IF(OR($C35="",$B$2="",$D$2=0),0,IF(AD$3&lt;0,0,N(INDEX('CURVA PREVISION'!$A$1:$KZ$3000,$C35,10+3*MIN(AD$3,$D$2-1)))))</f>
        <v/>
      </c>
      <c r="AE35" s="93">
        <f>IF(OR($C35="",$B$2="",$D$2=0),0,IF(AE$3&lt;0,0,N(INDEX('CURVA PREVISION'!$A$1:$KZ$3000,$C35,10+3*MIN(AE$3,$D$2-1)))))</f>
        <v/>
      </c>
      <c r="AF35" s="93">
        <f>IF(OR($C35="",$B$2="",$D$2=0),0,IF(AF$3&lt;0,0,N(INDEX('CURVA PREVISION'!$A$1:$KZ$3000,$C35,10+3*MIN(AF$3,$D$2-1)))))</f>
        <v/>
      </c>
      <c r="AG35" s="93">
        <f>IF(OR($C35="",$B$2="",$D$2=0),0,IF(AG$3&lt;0,0,N(INDEX('CURVA PREVISION'!$A$1:$KZ$3000,$C35,10+3*MIN(AG$3,$D$2-1)))))</f>
        <v/>
      </c>
      <c r="AH35" s="93">
        <f>IF(OR($C35="",$B$2="",$D$2=0),0,IF(AH$3&lt;0,0,N(INDEX('CURVA PREVISION'!$A$1:$KZ$3000,$C35,10+3*MIN(AH$3,$D$2-1)))))</f>
        <v/>
      </c>
      <c r="AI35" s="93">
        <f>IF(OR($C35="",$B$2="",$D$2=0),0,IF(AI$3&lt;0,0,N(INDEX('CURVA PREVISION'!$A$1:$KZ$3000,$C35,10+3*MIN(AI$3,$D$2-1)))))</f>
        <v/>
      </c>
      <c r="AJ35" s="93">
        <f>IF(OR($C35="",$B$2="",$D$2=0),0,IF(AJ$3&lt;0,0,N(INDEX('CURVA PREVISION'!$A$1:$KZ$3000,$C35,10+3*MIN(AJ$3,$D$2-1)))))</f>
        <v/>
      </c>
      <c r="AK35" s="93">
        <f>IF(OR($C35="",$B$2="",$D$2=0),0,IF(AK$3&lt;0,0,N(INDEX('CURVA PREVISION'!$A$1:$KZ$3000,$C35,10+3*MIN(AK$3,$D$2-1)))))</f>
        <v/>
      </c>
      <c r="AL35" s="93">
        <f>IF(OR($C35="",$B$2="",$D$2=0),0,IF(AL$3&lt;0,0,N(INDEX('CURVA PREVISION'!$A$1:$KZ$3000,$C35,10+3*MIN(AL$3,$D$2-1)))))</f>
        <v/>
      </c>
      <c r="AM35" s="93">
        <f>IF(OR($C35="",$B$2="",$D$2=0),0,IF(AM$3&lt;0,0,N(INDEX('CURVA PREVISION'!$A$1:$KZ$3000,$C35,10+3*MIN(AM$3,$D$2-1)))))</f>
        <v/>
      </c>
      <c r="AN35" s="93">
        <f>IF(OR($C35="",$B$2="",$D$2=0),0,IF(AN$3&lt;0,0,N(INDEX('CURVA PREVISION'!$A$1:$KZ$3000,$C35,10+3*MIN(AN$3,$D$2-1)))))</f>
        <v/>
      </c>
      <c r="AO35" s="93">
        <f>IF(OR($C35="",$B$2="",$D$2=0),0,IF(AO$3&lt;0,0,N(INDEX('CURVA PREVISION'!$A$1:$KZ$3000,$C35,10+3*MIN(AO$3,$D$2-1)))))</f>
        <v/>
      </c>
      <c r="AP35" s="93">
        <f>IF(OR($C35="",$B$2="",$D$2=0),0,IF(AP$3&lt;0,0,N(INDEX('CURVA PREVISION'!$A$1:$KZ$3000,$C35,10+3*MIN(AP$3,$D$2-1)))))</f>
        <v/>
      </c>
      <c r="AQ35" s="93">
        <f>IF(OR($C35="",$B$2="",$D$2=0),0,IF(AQ$3&lt;0,0,N(INDEX('CURVA PREVISION'!$A$1:$KZ$3000,$C35,10+3*MIN(AQ$3,$D$2-1)))))</f>
        <v/>
      </c>
      <c r="AR35" s="93">
        <f>IF(OR($C35="",$B$2="",$D$2=0),0,IF(AR$3&lt;0,0,N(INDEX('CURVA PREVISION'!$A$1:$KZ$3000,$C35,10+3*MIN(AR$3,$D$2-1)))))</f>
        <v/>
      </c>
      <c r="AS35" s="93">
        <f>IF(OR($C35="",$B$2="",$D$2=0),0,IF(AS$3&lt;0,0,N(INDEX('CURVA PREVISION'!$A$1:$KZ$3000,$C35,10+3*MIN(AS$3,$D$2-1)))))</f>
        <v/>
      </c>
      <c r="AT35" s="93">
        <f>IF(OR($C35="",$B$2="",$D$2=0),0,IF(AT$3&lt;0,0,N(INDEX('CURVA PREVISION'!$A$1:$KZ$3000,$C35,10+3*MIN(AT$3,$D$2-1)))))</f>
        <v/>
      </c>
      <c r="AU35" s="93">
        <f>IF(OR($C35="",$B$2="",$D$2=0),0,IF(AU$3&lt;0,0,N(INDEX('CURVA PREVISION'!$A$1:$KZ$3000,$C35,10+3*MIN(AU$3,$D$2-1)))))</f>
        <v/>
      </c>
      <c r="AV35" s="93">
        <f>IF(OR($C35="",$B$2="",$D$2=0),0,IF(AV$3&lt;0,0,N(INDEX('CURVA PREVISION'!$A$1:$KZ$3000,$C35,10+3*MIN(AV$3,$D$2-1)))))</f>
        <v/>
      </c>
      <c r="AW35" s="93">
        <f>IF(OR($C35="",$B$2="",$D$2=0),0,IF(AW$3&lt;0,0,N(INDEX('CURVA PREVISION'!$A$1:$KZ$3000,$C35,10+3*MIN(AW$3,$D$2-1)))))</f>
        <v/>
      </c>
      <c r="AX35" s="93">
        <f>IF(OR($C35="",$B$2="",$D$2=0),0,IF(AX$3&lt;0,0,N(INDEX('CURVA PREVISION'!$A$1:$KZ$3000,$C35,10+3*MIN(AX$3,$D$2-1)))))</f>
        <v/>
      </c>
      <c r="AY35" s="93">
        <f>IF(OR($C35="",$B$2="",$D$2=0),0,IF(AY$3&lt;0,0,N(INDEX('CURVA PREVISION'!$A$1:$KZ$3000,$C35,10+3*MIN(AY$3,$D$2-1)))))</f>
        <v/>
      </c>
      <c r="AZ35" s="93">
        <f>IF(OR($C35="",$B$2="",$D$2=0),0,IF(AZ$3&lt;0,0,N(INDEX('CURVA PREVISION'!$A$1:$KZ$3000,$C35,10+3*MIN(AZ$3,$D$2-1)))))</f>
        <v/>
      </c>
      <c r="BA35" s="93">
        <f>IF(OR($C35="",$B$2="",$D$2=0),0,IF(BA$3&lt;0,0,N(INDEX('CURVA PREVISION'!$A$1:$KZ$3000,$C35,10+3*MIN(BA$3,$D$2-1)))))</f>
        <v/>
      </c>
      <c r="BB35" s="93">
        <f>IF(OR($C35="",$B$2="",$D$2=0),0,IF(BB$3&lt;0,0,N(INDEX('CURVA PREVISION'!$A$1:$KZ$3000,$C35,10+3*MIN(BB$3,$D$2-1)))))</f>
        <v/>
      </c>
      <c r="BC35" s="93">
        <f>IF(OR($C35="",$B$2="",$D$2=0),0,IF(BC$3&lt;0,0,N(INDEX('CURVA PREVISION'!$A$1:$KZ$3000,$C35,10+3*MIN(BC$3,$D$2-1)))))</f>
        <v/>
      </c>
      <c r="BD35" s="93">
        <f>IF(OR($C35="",$B$2="",$D$2=0),0,IF(BD$3&lt;0,0,N(INDEX('CURVA PREVISION'!$A$1:$KZ$3000,$C35,10+3*MIN(BD$3,$D$2-1)))))</f>
        <v/>
      </c>
      <c r="BE35" s="93">
        <f>IF(OR($C35="",$B$2="",$D$2=0),0,IF(BE$3&lt;0,0,N(INDEX('CURVA PREVISION'!$A$1:$KZ$3000,$C35,10+3*MIN(BE$3,$D$2-1)))))</f>
        <v/>
      </c>
      <c r="BF35" s="93">
        <f>IF(OR($C35="",$B$2="",$D$2=0),0,IF(BF$3&lt;0,0,N(INDEX('CURVA PREVISION'!$A$1:$KZ$3000,$C35,10+3*MIN(BF$3,$D$2-1)))))</f>
        <v/>
      </c>
      <c r="BG35" s="93">
        <f>IF(OR($C35="",$B$2="",$D$2=0),0,IF(BG$3&lt;0,0,N(INDEX('CURVA PREVISION'!$A$1:$KZ$3000,$C35,10+3*MIN(BG$3,$D$2-1)))))</f>
        <v/>
      </c>
      <c r="BH35" s="93">
        <f>IF(OR($C35="",$B$2="",$D$2=0),0,IF(BH$3&lt;0,0,N(INDEX('CURVA PREVISION'!$A$1:$KZ$3000,$C35,10+3*MIN(BH$3,$D$2-1)))))</f>
        <v/>
      </c>
      <c r="BI35" s="93">
        <f>IF(OR($C35="",$B$2="",$D$2=0),0,IF(BI$3&lt;0,0,N(INDEX('CURVA PREVISION'!$A$1:$KZ$3000,$C35,10+3*MIN(BI$3,$D$2-1)))))</f>
        <v/>
      </c>
      <c r="BJ35" s="93">
        <f>IF(OR($C35="",$B$2="",$D$2=0),0,IF(BJ$3&lt;0,0,N(INDEX('CURVA PREVISION'!$A$1:$KZ$3000,$C35,10+3*MIN(BJ$3,$D$2-1)))))</f>
        <v/>
      </c>
      <c r="BK35" s="93">
        <f>IF(OR($C35="",$B$2="",$D$2=0),0,IF(BK$3&lt;0,0,N(INDEX('CURVA PREVISION'!$A$1:$KZ$3000,$C35,10+3*MIN(BK$3,$D$2-1)))))</f>
        <v/>
      </c>
      <c r="BL35" s="93">
        <f>IF(OR($C35="",$B$2="",$D$2=0),0,IF(BL$3&lt;0,0,N(INDEX('CURVA PREVISION'!$A$1:$KZ$3000,$C35,10+3*MIN(BL$3,$D$2-1)))))</f>
        <v/>
      </c>
      <c r="BM35" s="93">
        <f>IF(OR($C35="",$B$2="",$D$2=0),0,IF(BM$3&lt;0,0,N(INDEX('CURVA PREVISION'!$A$1:$KZ$3000,$C35,10+3*MIN(BM$3,$D$2-1)))))</f>
        <v/>
      </c>
      <c r="BN35" s="93">
        <f>IF(OR($C35="",$B$2="",$D$2=0),0,IF(BN$3&lt;0,0,N(INDEX('CURVA PREVISION'!$A$1:$KZ$3000,$C35,10+3*MIN(BN$3,$D$2-1)))))</f>
        <v/>
      </c>
      <c r="BO35" s="93">
        <f>IF(OR($C35="",$B$2="",$D$2=0),0,IF(BO$3&lt;0,0,N(INDEX('CURVA PREVISION'!$A$1:$KZ$3000,$C35,10+3*MIN(BO$3,$D$2-1)))))</f>
        <v/>
      </c>
      <c r="BP35" s="93">
        <f>IF(OR($C35="",$B$2="",$D$2=0),0,IF(BP$3&lt;0,0,N(INDEX('CURVA PREVISION'!$A$1:$KZ$3000,$C35,10+3*MIN(BP$3,$D$2-1)))))</f>
        <v/>
      </c>
      <c r="BQ35" s="93">
        <f>IF(OR($C35="",$B$2="",$D$2=0),0,IF(BQ$3&lt;0,0,N(INDEX('CURVA PREVISION'!$A$1:$KZ$3000,$C35,10+3*MIN(BQ$3,$D$2-1)))))</f>
        <v/>
      </c>
      <c r="BR35" s="93">
        <f>IF(OR($C35="",$B$2="",$D$2=0),0,IF(BR$3&lt;0,0,N(INDEX('CURVA PREVISION'!$A$1:$KZ$3000,$C35,10+3*MIN(BR$3,$D$2-1)))))</f>
        <v/>
      </c>
      <c r="BS35" s="93">
        <f>IF(OR($C35="",$B$2="",$D$2=0),0,IF(BS$3&lt;0,0,N(INDEX('CURVA PREVISION'!$A$1:$KZ$3000,$C35,10+3*MIN(BS$3,$D$2-1)))))</f>
        <v/>
      </c>
      <c r="BT35" s="93">
        <f>IF(OR($C35="",$B$2="",$D$2=0),0,IF(BT$3&lt;0,0,N(INDEX('CURVA PREVISION'!$A$1:$KZ$3000,$C35,10+3*MIN(BT$3,$D$2-1)))))</f>
        <v/>
      </c>
      <c r="BU35" s="93">
        <f>IF(OR($C35="",$B$2="",$D$2=0),0,IF(BU$3&lt;0,0,N(INDEX('CURVA PREVISION'!$A$1:$KZ$3000,$C35,10+3*MIN(BU$3,$D$2-1)))))</f>
        <v/>
      </c>
      <c r="BV35" s="93">
        <f>IF(OR($C35="",$B$2="",$D$2=0),0,IF(BV$3&lt;0,0,N(INDEX('CURVA PREVISION'!$A$1:$KZ$3000,$C35,10+3*MIN(BV$3,$D$2-1)))))</f>
        <v/>
      </c>
      <c r="BW35" s="93">
        <f>IF(OR($C35="",$B$2="",$D$2=0),0,IF(BW$3&lt;0,0,N(INDEX('CURVA PREVISION'!$A$1:$KZ$3000,$C35,10+3*MIN(BW$3,$D$2-1)))))</f>
        <v/>
      </c>
    </row>
    <row r="36">
      <c r="A36" s="59">
        <f>'VALOR POR PL'!C42</f>
        <v/>
      </c>
      <c r="B36" s="59">
        <f>'VALOR POR PL'!D42</f>
        <v/>
      </c>
      <c r="C36" s="67">
        <f>IFERROR(MATCH(A36,'CURVA PREVISION'!$B$1:$B$3000,0),"")</f>
        <v/>
      </c>
      <c r="D36" s="93">
        <f>IF(OR($C36="",$B$2="",$D$2=0),0,IF(D$3&lt;0,0,N(INDEX('CURVA PREVISION'!$A$1:$KZ$3000,$C36,10+3*MIN(D$3,$D$2-1)))))</f>
        <v/>
      </c>
      <c r="E36" s="93">
        <f>IF(OR($C36="",$B$2="",$D$2=0),0,IF(E$3&lt;0,0,N(INDEX('CURVA PREVISION'!$A$1:$KZ$3000,$C36,10+3*MIN(E$3,$D$2-1)))))</f>
        <v/>
      </c>
      <c r="F36" s="93">
        <f>IF(OR($C36="",$B$2="",$D$2=0),0,IF(F$3&lt;0,0,N(INDEX('CURVA PREVISION'!$A$1:$KZ$3000,$C36,10+3*MIN(F$3,$D$2-1)))))</f>
        <v/>
      </c>
      <c r="G36" s="93">
        <f>IF(OR($C36="",$B$2="",$D$2=0),0,IF(G$3&lt;0,0,N(INDEX('CURVA PREVISION'!$A$1:$KZ$3000,$C36,10+3*MIN(G$3,$D$2-1)))))</f>
        <v/>
      </c>
      <c r="H36" s="93">
        <f>IF(OR($C36="",$B$2="",$D$2=0),0,IF(H$3&lt;0,0,N(INDEX('CURVA PREVISION'!$A$1:$KZ$3000,$C36,10+3*MIN(H$3,$D$2-1)))))</f>
        <v/>
      </c>
      <c r="I36" s="93">
        <f>IF(OR($C36="",$B$2="",$D$2=0),0,IF(I$3&lt;0,0,N(INDEX('CURVA PREVISION'!$A$1:$KZ$3000,$C36,10+3*MIN(I$3,$D$2-1)))))</f>
        <v/>
      </c>
      <c r="J36" s="93">
        <f>IF(OR($C36="",$B$2="",$D$2=0),0,IF(J$3&lt;0,0,N(INDEX('CURVA PREVISION'!$A$1:$KZ$3000,$C36,10+3*MIN(J$3,$D$2-1)))))</f>
        <v/>
      </c>
      <c r="K36" s="93">
        <f>IF(OR($C36="",$B$2="",$D$2=0),0,IF(K$3&lt;0,0,N(INDEX('CURVA PREVISION'!$A$1:$KZ$3000,$C36,10+3*MIN(K$3,$D$2-1)))))</f>
        <v/>
      </c>
      <c r="L36" s="93">
        <f>IF(OR($C36="",$B$2="",$D$2=0),0,IF(L$3&lt;0,0,N(INDEX('CURVA PREVISION'!$A$1:$KZ$3000,$C36,10+3*MIN(L$3,$D$2-1)))))</f>
        <v/>
      </c>
      <c r="M36" s="93">
        <f>IF(OR($C36="",$B$2="",$D$2=0),0,IF(M$3&lt;0,0,N(INDEX('CURVA PREVISION'!$A$1:$KZ$3000,$C36,10+3*MIN(M$3,$D$2-1)))))</f>
        <v/>
      </c>
      <c r="N36" s="93">
        <f>IF(OR($C36="",$B$2="",$D$2=0),0,IF(N$3&lt;0,0,N(INDEX('CURVA PREVISION'!$A$1:$KZ$3000,$C36,10+3*MIN(N$3,$D$2-1)))))</f>
        <v/>
      </c>
      <c r="O36" s="93">
        <f>IF(OR($C36="",$B$2="",$D$2=0),0,IF(O$3&lt;0,0,N(INDEX('CURVA PREVISION'!$A$1:$KZ$3000,$C36,10+3*MIN(O$3,$D$2-1)))))</f>
        <v/>
      </c>
      <c r="P36" s="93">
        <f>IF(OR($C36="",$B$2="",$D$2=0),0,IF(P$3&lt;0,0,N(INDEX('CURVA PREVISION'!$A$1:$KZ$3000,$C36,10+3*MIN(P$3,$D$2-1)))))</f>
        <v/>
      </c>
      <c r="Q36" s="93">
        <f>IF(OR($C36="",$B$2="",$D$2=0),0,IF(Q$3&lt;0,0,N(INDEX('CURVA PREVISION'!$A$1:$KZ$3000,$C36,10+3*MIN(Q$3,$D$2-1)))))</f>
        <v/>
      </c>
      <c r="R36" s="93">
        <f>IF(OR($C36="",$B$2="",$D$2=0),0,IF(R$3&lt;0,0,N(INDEX('CURVA PREVISION'!$A$1:$KZ$3000,$C36,10+3*MIN(R$3,$D$2-1)))))</f>
        <v/>
      </c>
      <c r="S36" s="93">
        <f>IF(OR($C36="",$B$2="",$D$2=0),0,IF(S$3&lt;0,0,N(INDEX('CURVA PREVISION'!$A$1:$KZ$3000,$C36,10+3*MIN(S$3,$D$2-1)))))</f>
        <v/>
      </c>
      <c r="T36" s="93">
        <f>IF(OR($C36="",$B$2="",$D$2=0),0,IF(T$3&lt;0,0,N(INDEX('CURVA PREVISION'!$A$1:$KZ$3000,$C36,10+3*MIN(T$3,$D$2-1)))))</f>
        <v/>
      </c>
      <c r="U36" s="93">
        <f>IF(OR($C36="",$B$2="",$D$2=0),0,IF(U$3&lt;0,0,N(INDEX('CURVA PREVISION'!$A$1:$KZ$3000,$C36,10+3*MIN(U$3,$D$2-1)))))</f>
        <v/>
      </c>
      <c r="V36" s="93">
        <f>IF(OR($C36="",$B$2="",$D$2=0),0,IF(V$3&lt;0,0,N(INDEX('CURVA PREVISION'!$A$1:$KZ$3000,$C36,10+3*MIN(V$3,$D$2-1)))))</f>
        <v/>
      </c>
      <c r="W36" s="93">
        <f>IF(OR($C36="",$B$2="",$D$2=0),0,IF(W$3&lt;0,0,N(INDEX('CURVA PREVISION'!$A$1:$KZ$3000,$C36,10+3*MIN(W$3,$D$2-1)))))</f>
        <v/>
      </c>
      <c r="X36" s="93">
        <f>IF(OR($C36="",$B$2="",$D$2=0),0,IF(X$3&lt;0,0,N(INDEX('CURVA PREVISION'!$A$1:$KZ$3000,$C36,10+3*MIN(X$3,$D$2-1)))))</f>
        <v/>
      </c>
      <c r="Y36" s="93">
        <f>IF(OR($C36="",$B$2="",$D$2=0),0,IF(Y$3&lt;0,0,N(INDEX('CURVA PREVISION'!$A$1:$KZ$3000,$C36,10+3*MIN(Y$3,$D$2-1)))))</f>
        <v/>
      </c>
      <c r="Z36" s="93">
        <f>IF(OR($C36="",$B$2="",$D$2=0),0,IF(Z$3&lt;0,0,N(INDEX('CURVA PREVISION'!$A$1:$KZ$3000,$C36,10+3*MIN(Z$3,$D$2-1)))))</f>
        <v/>
      </c>
      <c r="AA36" s="93">
        <f>IF(OR($C36="",$B$2="",$D$2=0),0,IF(AA$3&lt;0,0,N(INDEX('CURVA PREVISION'!$A$1:$KZ$3000,$C36,10+3*MIN(AA$3,$D$2-1)))))</f>
        <v/>
      </c>
      <c r="AB36" s="93">
        <f>IF(OR($C36="",$B$2="",$D$2=0),0,IF(AB$3&lt;0,0,N(INDEX('CURVA PREVISION'!$A$1:$KZ$3000,$C36,10+3*MIN(AB$3,$D$2-1)))))</f>
        <v/>
      </c>
      <c r="AC36" s="93">
        <f>IF(OR($C36="",$B$2="",$D$2=0),0,IF(AC$3&lt;0,0,N(INDEX('CURVA PREVISION'!$A$1:$KZ$3000,$C36,10+3*MIN(AC$3,$D$2-1)))))</f>
        <v/>
      </c>
      <c r="AD36" s="93">
        <f>IF(OR($C36="",$B$2="",$D$2=0),0,IF(AD$3&lt;0,0,N(INDEX('CURVA PREVISION'!$A$1:$KZ$3000,$C36,10+3*MIN(AD$3,$D$2-1)))))</f>
        <v/>
      </c>
      <c r="AE36" s="93">
        <f>IF(OR($C36="",$B$2="",$D$2=0),0,IF(AE$3&lt;0,0,N(INDEX('CURVA PREVISION'!$A$1:$KZ$3000,$C36,10+3*MIN(AE$3,$D$2-1)))))</f>
        <v/>
      </c>
      <c r="AF36" s="93">
        <f>IF(OR($C36="",$B$2="",$D$2=0),0,IF(AF$3&lt;0,0,N(INDEX('CURVA PREVISION'!$A$1:$KZ$3000,$C36,10+3*MIN(AF$3,$D$2-1)))))</f>
        <v/>
      </c>
      <c r="AG36" s="93">
        <f>IF(OR($C36="",$B$2="",$D$2=0),0,IF(AG$3&lt;0,0,N(INDEX('CURVA PREVISION'!$A$1:$KZ$3000,$C36,10+3*MIN(AG$3,$D$2-1)))))</f>
        <v/>
      </c>
      <c r="AH36" s="93">
        <f>IF(OR($C36="",$B$2="",$D$2=0),0,IF(AH$3&lt;0,0,N(INDEX('CURVA PREVISION'!$A$1:$KZ$3000,$C36,10+3*MIN(AH$3,$D$2-1)))))</f>
        <v/>
      </c>
      <c r="AI36" s="93">
        <f>IF(OR($C36="",$B$2="",$D$2=0),0,IF(AI$3&lt;0,0,N(INDEX('CURVA PREVISION'!$A$1:$KZ$3000,$C36,10+3*MIN(AI$3,$D$2-1)))))</f>
        <v/>
      </c>
      <c r="AJ36" s="93">
        <f>IF(OR($C36="",$B$2="",$D$2=0),0,IF(AJ$3&lt;0,0,N(INDEX('CURVA PREVISION'!$A$1:$KZ$3000,$C36,10+3*MIN(AJ$3,$D$2-1)))))</f>
        <v/>
      </c>
      <c r="AK36" s="93">
        <f>IF(OR($C36="",$B$2="",$D$2=0),0,IF(AK$3&lt;0,0,N(INDEX('CURVA PREVISION'!$A$1:$KZ$3000,$C36,10+3*MIN(AK$3,$D$2-1)))))</f>
        <v/>
      </c>
      <c r="AL36" s="93">
        <f>IF(OR($C36="",$B$2="",$D$2=0),0,IF(AL$3&lt;0,0,N(INDEX('CURVA PREVISION'!$A$1:$KZ$3000,$C36,10+3*MIN(AL$3,$D$2-1)))))</f>
        <v/>
      </c>
      <c r="AM36" s="93">
        <f>IF(OR($C36="",$B$2="",$D$2=0),0,IF(AM$3&lt;0,0,N(INDEX('CURVA PREVISION'!$A$1:$KZ$3000,$C36,10+3*MIN(AM$3,$D$2-1)))))</f>
        <v/>
      </c>
      <c r="AN36" s="93">
        <f>IF(OR($C36="",$B$2="",$D$2=0),0,IF(AN$3&lt;0,0,N(INDEX('CURVA PREVISION'!$A$1:$KZ$3000,$C36,10+3*MIN(AN$3,$D$2-1)))))</f>
        <v/>
      </c>
      <c r="AO36" s="93">
        <f>IF(OR($C36="",$B$2="",$D$2=0),0,IF(AO$3&lt;0,0,N(INDEX('CURVA PREVISION'!$A$1:$KZ$3000,$C36,10+3*MIN(AO$3,$D$2-1)))))</f>
        <v/>
      </c>
      <c r="AP36" s="93">
        <f>IF(OR($C36="",$B$2="",$D$2=0),0,IF(AP$3&lt;0,0,N(INDEX('CURVA PREVISION'!$A$1:$KZ$3000,$C36,10+3*MIN(AP$3,$D$2-1)))))</f>
        <v/>
      </c>
      <c r="AQ36" s="93">
        <f>IF(OR($C36="",$B$2="",$D$2=0),0,IF(AQ$3&lt;0,0,N(INDEX('CURVA PREVISION'!$A$1:$KZ$3000,$C36,10+3*MIN(AQ$3,$D$2-1)))))</f>
        <v/>
      </c>
      <c r="AR36" s="93">
        <f>IF(OR($C36="",$B$2="",$D$2=0),0,IF(AR$3&lt;0,0,N(INDEX('CURVA PREVISION'!$A$1:$KZ$3000,$C36,10+3*MIN(AR$3,$D$2-1)))))</f>
        <v/>
      </c>
      <c r="AS36" s="93">
        <f>IF(OR($C36="",$B$2="",$D$2=0),0,IF(AS$3&lt;0,0,N(INDEX('CURVA PREVISION'!$A$1:$KZ$3000,$C36,10+3*MIN(AS$3,$D$2-1)))))</f>
        <v/>
      </c>
      <c r="AT36" s="93">
        <f>IF(OR($C36="",$B$2="",$D$2=0),0,IF(AT$3&lt;0,0,N(INDEX('CURVA PREVISION'!$A$1:$KZ$3000,$C36,10+3*MIN(AT$3,$D$2-1)))))</f>
        <v/>
      </c>
      <c r="AU36" s="93">
        <f>IF(OR($C36="",$B$2="",$D$2=0),0,IF(AU$3&lt;0,0,N(INDEX('CURVA PREVISION'!$A$1:$KZ$3000,$C36,10+3*MIN(AU$3,$D$2-1)))))</f>
        <v/>
      </c>
      <c r="AV36" s="93">
        <f>IF(OR($C36="",$B$2="",$D$2=0),0,IF(AV$3&lt;0,0,N(INDEX('CURVA PREVISION'!$A$1:$KZ$3000,$C36,10+3*MIN(AV$3,$D$2-1)))))</f>
        <v/>
      </c>
      <c r="AW36" s="93">
        <f>IF(OR($C36="",$B$2="",$D$2=0),0,IF(AW$3&lt;0,0,N(INDEX('CURVA PREVISION'!$A$1:$KZ$3000,$C36,10+3*MIN(AW$3,$D$2-1)))))</f>
        <v/>
      </c>
      <c r="AX36" s="93">
        <f>IF(OR($C36="",$B$2="",$D$2=0),0,IF(AX$3&lt;0,0,N(INDEX('CURVA PREVISION'!$A$1:$KZ$3000,$C36,10+3*MIN(AX$3,$D$2-1)))))</f>
        <v/>
      </c>
      <c r="AY36" s="93">
        <f>IF(OR($C36="",$B$2="",$D$2=0),0,IF(AY$3&lt;0,0,N(INDEX('CURVA PREVISION'!$A$1:$KZ$3000,$C36,10+3*MIN(AY$3,$D$2-1)))))</f>
        <v/>
      </c>
      <c r="AZ36" s="93">
        <f>IF(OR($C36="",$B$2="",$D$2=0),0,IF(AZ$3&lt;0,0,N(INDEX('CURVA PREVISION'!$A$1:$KZ$3000,$C36,10+3*MIN(AZ$3,$D$2-1)))))</f>
        <v/>
      </c>
      <c r="BA36" s="93">
        <f>IF(OR($C36="",$B$2="",$D$2=0),0,IF(BA$3&lt;0,0,N(INDEX('CURVA PREVISION'!$A$1:$KZ$3000,$C36,10+3*MIN(BA$3,$D$2-1)))))</f>
        <v/>
      </c>
      <c r="BB36" s="93">
        <f>IF(OR($C36="",$B$2="",$D$2=0),0,IF(BB$3&lt;0,0,N(INDEX('CURVA PREVISION'!$A$1:$KZ$3000,$C36,10+3*MIN(BB$3,$D$2-1)))))</f>
        <v/>
      </c>
      <c r="BC36" s="93">
        <f>IF(OR($C36="",$B$2="",$D$2=0),0,IF(BC$3&lt;0,0,N(INDEX('CURVA PREVISION'!$A$1:$KZ$3000,$C36,10+3*MIN(BC$3,$D$2-1)))))</f>
        <v/>
      </c>
      <c r="BD36" s="93">
        <f>IF(OR($C36="",$B$2="",$D$2=0),0,IF(BD$3&lt;0,0,N(INDEX('CURVA PREVISION'!$A$1:$KZ$3000,$C36,10+3*MIN(BD$3,$D$2-1)))))</f>
        <v/>
      </c>
      <c r="BE36" s="93">
        <f>IF(OR($C36="",$B$2="",$D$2=0),0,IF(BE$3&lt;0,0,N(INDEX('CURVA PREVISION'!$A$1:$KZ$3000,$C36,10+3*MIN(BE$3,$D$2-1)))))</f>
        <v/>
      </c>
      <c r="BF36" s="93">
        <f>IF(OR($C36="",$B$2="",$D$2=0),0,IF(BF$3&lt;0,0,N(INDEX('CURVA PREVISION'!$A$1:$KZ$3000,$C36,10+3*MIN(BF$3,$D$2-1)))))</f>
        <v/>
      </c>
      <c r="BG36" s="93">
        <f>IF(OR($C36="",$B$2="",$D$2=0),0,IF(BG$3&lt;0,0,N(INDEX('CURVA PREVISION'!$A$1:$KZ$3000,$C36,10+3*MIN(BG$3,$D$2-1)))))</f>
        <v/>
      </c>
      <c r="BH36" s="93">
        <f>IF(OR($C36="",$B$2="",$D$2=0),0,IF(BH$3&lt;0,0,N(INDEX('CURVA PREVISION'!$A$1:$KZ$3000,$C36,10+3*MIN(BH$3,$D$2-1)))))</f>
        <v/>
      </c>
      <c r="BI36" s="93">
        <f>IF(OR($C36="",$B$2="",$D$2=0),0,IF(BI$3&lt;0,0,N(INDEX('CURVA PREVISION'!$A$1:$KZ$3000,$C36,10+3*MIN(BI$3,$D$2-1)))))</f>
        <v/>
      </c>
      <c r="BJ36" s="93">
        <f>IF(OR($C36="",$B$2="",$D$2=0),0,IF(BJ$3&lt;0,0,N(INDEX('CURVA PREVISION'!$A$1:$KZ$3000,$C36,10+3*MIN(BJ$3,$D$2-1)))))</f>
        <v/>
      </c>
      <c r="BK36" s="93">
        <f>IF(OR($C36="",$B$2="",$D$2=0),0,IF(BK$3&lt;0,0,N(INDEX('CURVA PREVISION'!$A$1:$KZ$3000,$C36,10+3*MIN(BK$3,$D$2-1)))))</f>
        <v/>
      </c>
      <c r="BL36" s="93">
        <f>IF(OR($C36="",$B$2="",$D$2=0),0,IF(BL$3&lt;0,0,N(INDEX('CURVA PREVISION'!$A$1:$KZ$3000,$C36,10+3*MIN(BL$3,$D$2-1)))))</f>
        <v/>
      </c>
      <c r="BM36" s="93">
        <f>IF(OR($C36="",$B$2="",$D$2=0),0,IF(BM$3&lt;0,0,N(INDEX('CURVA PREVISION'!$A$1:$KZ$3000,$C36,10+3*MIN(BM$3,$D$2-1)))))</f>
        <v/>
      </c>
      <c r="BN36" s="93">
        <f>IF(OR($C36="",$B$2="",$D$2=0),0,IF(BN$3&lt;0,0,N(INDEX('CURVA PREVISION'!$A$1:$KZ$3000,$C36,10+3*MIN(BN$3,$D$2-1)))))</f>
        <v/>
      </c>
      <c r="BO36" s="93">
        <f>IF(OR($C36="",$B$2="",$D$2=0),0,IF(BO$3&lt;0,0,N(INDEX('CURVA PREVISION'!$A$1:$KZ$3000,$C36,10+3*MIN(BO$3,$D$2-1)))))</f>
        <v/>
      </c>
      <c r="BP36" s="93">
        <f>IF(OR($C36="",$B$2="",$D$2=0),0,IF(BP$3&lt;0,0,N(INDEX('CURVA PREVISION'!$A$1:$KZ$3000,$C36,10+3*MIN(BP$3,$D$2-1)))))</f>
        <v/>
      </c>
      <c r="BQ36" s="93">
        <f>IF(OR($C36="",$B$2="",$D$2=0),0,IF(BQ$3&lt;0,0,N(INDEX('CURVA PREVISION'!$A$1:$KZ$3000,$C36,10+3*MIN(BQ$3,$D$2-1)))))</f>
        <v/>
      </c>
      <c r="BR36" s="93">
        <f>IF(OR($C36="",$B$2="",$D$2=0),0,IF(BR$3&lt;0,0,N(INDEX('CURVA PREVISION'!$A$1:$KZ$3000,$C36,10+3*MIN(BR$3,$D$2-1)))))</f>
        <v/>
      </c>
      <c r="BS36" s="93">
        <f>IF(OR($C36="",$B$2="",$D$2=0),0,IF(BS$3&lt;0,0,N(INDEX('CURVA PREVISION'!$A$1:$KZ$3000,$C36,10+3*MIN(BS$3,$D$2-1)))))</f>
        <v/>
      </c>
      <c r="BT36" s="93">
        <f>IF(OR($C36="",$B$2="",$D$2=0),0,IF(BT$3&lt;0,0,N(INDEX('CURVA PREVISION'!$A$1:$KZ$3000,$C36,10+3*MIN(BT$3,$D$2-1)))))</f>
        <v/>
      </c>
      <c r="BU36" s="93">
        <f>IF(OR($C36="",$B$2="",$D$2=0),0,IF(BU$3&lt;0,0,N(INDEX('CURVA PREVISION'!$A$1:$KZ$3000,$C36,10+3*MIN(BU$3,$D$2-1)))))</f>
        <v/>
      </c>
      <c r="BV36" s="93">
        <f>IF(OR($C36="",$B$2="",$D$2=0),0,IF(BV$3&lt;0,0,N(INDEX('CURVA PREVISION'!$A$1:$KZ$3000,$C36,10+3*MIN(BV$3,$D$2-1)))))</f>
        <v/>
      </c>
      <c r="BW36" s="93">
        <f>IF(OR($C36="",$B$2="",$D$2=0),0,IF(BW$3&lt;0,0,N(INDEX('CURVA PREVISION'!$A$1:$KZ$3000,$C36,10+3*MIN(BW$3,$D$2-1)))))</f>
        <v/>
      </c>
    </row>
    <row r="37">
      <c r="A37" s="59">
        <f>'VALOR POR PL'!C43</f>
        <v/>
      </c>
      <c r="B37" s="59">
        <f>'VALOR POR PL'!D43</f>
        <v/>
      </c>
      <c r="C37" s="67">
        <f>IFERROR(MATCH(A37,'CURVA PREVISION'!$B$1:$B$3000,0),"")</f>
        <v/>
      </c>
      <c r="D37" s="93">
        <f>IF(OR($C37="",$B$2="",$D$2=0),0,IF(D$3&lt;0,0,N(INDEX('CURVA PREVISION'!$A$1:$KZ$3000,$C37,10+3*MIN(D$3,$D$2-1)))))</f>
        <v/>
      </c>
      <c r="E37" s="93">
        <f>IF(OR($C37="",$B$2="",$D$2=0),0,IF(E$3&lt;0,0,N(INDEX('CURVA PREVISION'!$A$1:$KZ$3000,$C37,10+3*MIN(E$3,$D$2-1)))))</f>
        <v/>
      </c>
      <c r="F37" s="93">
        <f>IF(OR($C37="",$B$2="",$D$2=0),0,IF(F$3&lt;0,0,N(INDEX('CURVA PREVISION'!$A$1:$KZ$3000,$C37,10+3*MIN(F$3,$D$2-1)))))</f>
        <v/>
      </c>
      <c r="G37" s="93">
        <f>IF(OR($C37="",$B$2="",$D$2=0),0,IF(G$3&lt;0,0,N(INDEX('CURVA PREVISION'!$A$1:$KZ$3000,$C37,10+3*MIN(G$3,$D$2-1)))))</f>
        <v/>
      </c>
      <c r="H37" s="93">
        <f>IF(OR($C37="",$B$2="",$D$2=0),0,IF(H$3&lt;0,0,N(INDEX('CURVA PREVISION'!$A$1:$KZ$3000,$C37,10+3*MIN(H$3,$D$2-1)))))</f>
        <v/>
      </c>
      <c r="I37" s="93">
        <f>IF(OR($C37="",$B$2="",$D$2=0),0,IF(I$3&lt;0,0,N(INDEX('CURVA PREVISION'!$A$1:$KZ$3000,$C37,10+3*MIN(I$3,$D$2-1)))))</f>
        <v/>
      </c>
      <c r="J37" s="93">
        <f>IF(OR($C37="",$B$2="",$D$2=0),0,IF(J$3&lt;0,0,N(INDEX('CURVA PREVISION'!$A$1:$KZ$3000,$C37,10+3*MIN(J$3,$D$2-1)))))</f>
        <v/>
      </c>
      <c r="K37" s="93">
        <f>IF(OR($C37="",$B$2="",$D$2=0),0,IF(K$3&lt;0,0,N(INDEX('CURVA PREVISION'!$A$1:$KZ$3000,$C37,10+3*MIN(K$3,$D$2-1)))))</f>
        <v/>
      </c>
      <c r="L37" s="93">
        <f>IF(OR($C37="",$B$2="",$D$2=0),0,IF(L$3&lt;0,0,N(INDEX('CURVA PREVISION'!$A$1:$KZ$3000,$C37,10+3*MIN(L$3,$D$2-1)))))</f>
        <v/>
      </c>
      <c r="M37" s="93">
        <f>IF(OR($C37="",$B$2="",$D$2=0),0,IF(M$3&lt;0,0,N(INDEX('CURVA PREVISION'!$A$1:$KZ$3000,$C37,10+3*MIN(M$3,$D$2-1)))))</f>
        <v/>
      </c>
      <c r="N37" s="93">
        <f>IF(OR($C37="",$B$2="",$D$2=0),0,IF(N$3&lt;0,0,N(INDEX('CURVA PREVISION'!$A$1:$KZ$3000,$C37,10+3*MIN(N$3,$D$2-1)))))</f>
        <v/>
      </c>
      <c r="O37" s="93">
        <f>IF(OR($C37="",$B$2="",$D$2=0),0,IF(O$3&lt;0,0,N(INDEX('CURVA PREVISION'!$A$1:$KZ$3000,$C37,10+3*MIN(O$3,$D$2-1)))))</f>
        <v/>
      </c>
      <c r="P37" s="93">
        <f>IF(OR($C37="",$B$2="",$D$2=0),0,IF(P$3&lt;0,0,N(INDEX('CURVA PREVISION'!$A$1:$KZ$3000,$C37,10+3*MIN(P$3,$D$2-1)))))</f>
        <v/>
      </c>
      <c r="Q37" s="93">
        <f>IF(OR($C37="",$B$2="",$D$2=0),0,IF(Q$3&lt;0,0,N(INDEX('CURVA PREVISION'!$A$1:$KZ$3000,$C37,10+3*MIN(Q$3,$D$2-1)))))</f>
        <v/>
      </c>
      <c r="R37" s="93">
        <f>IF(OR($C37="",$B$2="",$D$2=0),0,IF(R$3&lt;0,0,N(INDEX('CURVA PREVISION'!$A$1:$KZ$3000,$C37,10+3*MIN(R$3,$D$2-1)))))</f>
        <v/>
      </c>
      <c r="S37" s="93">
        <f>IF(OR($C37="",$B$2="",$D$2=0),0,IF(S$3&lt;0,0,N(INDEX('CURVA PREVISION'!$A$1:$KZ$3000,$C37,10+3*MIN(S$3,$D$2-1)))))</f>
        <v/>
      </c>
      <c r="T37" s="93">
        <f>IF(OR($C37="",$B$2="",$D$2=0),0,IF(T$3&lt;0,0,N(INDEX('CURVA PREVISION'!$A$1:$KZ$3000,$C37,10+3*MIN(T$3,$D$2-1)))))</f>
        <v/>
      </c>
      <c r="U37" s="93">
        <f>IF(OR($C37="",$B$2="",$D$2=0),0,IF(U$3&lt;0,0,N(INDEX('CURVA PREVISION'!$A$1:$KZ$3000,$C37,10+3*MIN(U$3,$D$2-1)))))</f>
        <v/>
      </c>
      <c r="V37" s="93">
        <f>IF(OR($C37="",$B$2="",$D$2=0),0,IF(V$3&lt;0,0,N(INDEX('CURVA PREVISION'!$A$1:$KZ$3000,$C37,10+3*MIN(V$3,$D$2-1)))))</f>
        <v/>
      </c>
      <c r="W37" s="93">
        <f>IF(OR($C37="",$B$2="",$D$2=0),0,IF(W$3&lt;0,0,N(INDEX('CURVA PREVISION'!$A$1:$KZ$3000,$C37,10+3*MIN(W$3,$D$2-1)))))</f>
        <v/>
      </c>
      <c r="X37" s="93">
        <f>IF(OR($C37="",$B$2="",$D$2=0),0,IF(X$3&lt;0,0,N(INDEX('CURVA PREVISION'!$A$1:$KZ$3000,$C37,10+3*MIN(X$3,$D$2-1)))))</f>
        <v/>
      </c>
      <c r="Y37" s="93">
        <f>IF(OR($C37="",$B$2="",$D$2=0),0,IF(Y$3&lt;0,0,N(INDEX('CURVA PREVISION'!$A$1:$KZ$3000,$C37,10+3*MIN(Y$3,$D$2-1)))))</f>
        <v/>
      </c>
      <c r="Z37" s="93">
        <f>IF(OR($C37="",$B$2="",$D$2=0),0,IF(Z$3&lt;0,0,N(INDEX('CURVA PREVISION'!$A$1:$KZ$3000,$C37,10+3*MIN(Z$3,$D$2-1)))))</f>
        <v/>
      </c>
      <c r="AA37" s="93">
        <f>IF(OR($C37="",$B$2="",$D$2=0),0,IF(AA$3&lt;0,0,N(INDEX('CURVA PREVISION'!$A$1:$KZ$3000,$C37,10+3*MIN(AA$3,$D$2-1)))))</f>
        <v/>
      </c>
      <c r="AB37" s="93">
        <f>IF(OR($C37="",$B$2="",$D$2=0),0,IF(AB$3&lt;0,0,N(INDEX('CURVA PREVISION'!$A$1:$KZ$3000,$C37,10+3*MIN(AB$3,$D$2-1)))))</f>
        <v/>
      </c>
      <c r="AC37" s="93">
        <f>IF(OR($C37="",$B$2="",$D$2=0),0,IF(AC$3&lt;0,0,N(INDEX('CURVA PREVISION'!$A$1:$KZ$3000,$C37,10+3*MIN(AC$3,$D$2-1)))))</f>
        <v/>
      </c>
      <c r="AD37" s="93">
        <f>IF(OR($C37="",$B$2="",$D$2=0),0,IF(AD$3&lt;0,0,N(INDEX('CURVA PREVISION'!$A$1:$KZ$3000,$C37,10+3*MIN(AD$3,$D$2-1)))))</f>
        <v/>
      </c>
      <c r="AE37" s="93">
        <f>IF(OR($C37="",$B$2="",$D$2=0),0,IF(AE$3&lt;0,0,N(INDEX('CURVA PREVISION'!$A$1:$KZ$3000,$C37,10+3*MIN(AE$3,$D$2-1)))))</f>
        <v/>
      </c>
      <c r="AF37" s="93">
        <f>IF(OR($C37="",$B$2="",$D$2=0),0,IF(AF$3&lt;0,0,N(INDEX('CURVA PREVISION'!$A$1:$KZ$3000,$C37,10+3*MIN(AF$3,$D$2-1)))))</f>
        <v/>
      </c>
      <c r="AG37" s="93">
        <f>IF(OR($C37="",$B$2="",$D$2=0),0,IF(AG$3&lt;0,0,N(INDEX('CURVA PREVISION'!$A$1:$KZ$3000,$C37,10+3*MIN(AG$3,$D$2-1)))))</f>
        <v/>
      </c>
      <c r="AH37" s="93">
        <f>IF(OR($C37="",$B$2="",$D$2=0),0,IF(AH$3&lt;0,0,N(INDEX('CURVA PREVISION'!$A$1:$KZ$3000,$C37,10+3*MIN(AH$3,$D$2-1)))))</f>
        <v/>
      </c>
      <c r="AI37" s="93">
        <f>IF(OR($C37="",$B$2="",$D$2=0),0,IF(AI$3&lt;0,0,N(INDEX('CURVA PREVISION'!$A$1:$KZ$3000,$C37,10+3*MIN(AI$3,$D$2-1)))))</f>
        <v/>
      </c>
      <c r="AJ37" s="93">
        <f>IF(OR($C37="",$B$2="",$D$2=0),0,IF(AJ$3&lt;0,0,N(INDEX('CURVA PREVISION'!$A$1:$KZ$3000,$C37,10+3*MIN(AJ$3,$D$2-1)))))</f>
        <v/>
      </c>
      <c r="AK37" s="93">
        <f>IF(OR($C37="",$B$2="",$D$2=0),0,IF(AK$3&lt;0,0,N(INDEX('CURVA PREVISION'!$A$1:$KZ$3000,$C37,10+3*MIN(AK$3,$D$2-1)))))</f>
        <v/>
      </c>
      <c r="AL37" s="93">
        <f>IF(OR($C37="",$B$2="",$D$2=0),0,IF(AL$3&lt;0,0,N(INDEX('CURVA PREVISION'!$A$1:$KZ$3000,$C37,10+3*MIN(AL$3,$D$2-1)))))</f>
        <v/>
      </c>
      <c r="AM37" s="93">
        <f>IF(OR($C37="",$B$2="",$D$2=0),0,IF(AM$3&lt;0,0,N(INDEX('CURVA PREVISION'!$A$1:$KZ$3000,$C37,10+3*MIN(AM$3,$D$2-1)))))</f>
        <v/>
      </c>
      <c r="AN37" s="93">
        <f>IF(OR($C37="",$B$2="",$D$2=0),0,IF(AN$3&lt;0,0,N(INDEX('CURVA PREVISION'!$A$1:$KZ$3000,$C37,10+3*MIN(AN$3,$D$2-1)))))</f>
        <v/>
      </c>
      <c r="AO37" s="93">
        <f>IF(OR($C37="",$B$2="",$D$2=0),0,IF(AO$3&lt;0,0,N(INDEX('CURVA PREVISION'!$A$1:$KZ$3000,$C37,10+3*MIN(AO$3,$D$2-1)))))</f>
        <v/>
      </c>
      <c r="AP37" s="93">
        <f>IF(OR($C37="",$B$2="",$D$2=0),0,IF(AP$3&lt;0,0,N(INDEX('CURVA PREVISION'!$A$1:$KZ$3000,$C37,10+3*MIN(AP$3,$D$2-1)))))</f>
        <v/>
      </c>
      <c r="AQ37" s="93">
        <f>IF(OR($C37="",$B$2="",$D$2=0),0,IF(AQ$3&lt;0,0,N(INDEX('CURVA PREVISION'!$A$1:$KZ$3000,$C37,10+3*MIN(AQ$3,$D$2-1)))))</f>
        <v/>
      </c>
      <c r="AR37" s="93">
        <f>IF(OR($C37="",$B$2="",$D$2=0),0,IF(AR$3&lt;0,0,N(INDEX('CURVA PREVISION'!$A$1:$KZ$3000,$C37,10+3*MIN(AR$3,$D$2-1)))))</f>
        <v/>
      </c>
      <c r="AS37" s="93">
        <f>IF(OR($C37="",$B$2="",$D$2=0),0,IF(AS$3&lt;0,0,N(INDEX('CURVA PREVISION'!$A$1:$KZ$3000,$C37,10+3*MIN(AS$3,$D$2-1)))))</f>
        <v/>
      </c>
      <c r="AT37" s="93">
        <f>IF(OR($C37="",$B$2="",$D$2=0),0,IF(AT$3&lt;0,0,N(INDEX('CURVA PREVISION'!$A$1:$KZ$3000,$C37,10+3*MIN(AT$3,$D$2-1)))))</f>
        <v/>
      </c>
      <c r="AU37" s="93">
        <f>IF(OR($C37="",$B$2="",$D$2=0),0,IF(AU$3&lt;0,0,N(INDEX('CURVA PREVISION'!$A$1:$KZ$3000,$C37,10+3*MIN(AU$3,$D$2-1)))))</f>
        <v/>
      </c>
      <c r="AV37" s="93">
        <f>IF(OR($C37="",$B$2="",$D$2=0),0,IF(AV$3&lt;0,0,N(INDEX('CURVA PREVISION'!$A$1:$KZ$3000,$C37,10+3*MIN(AV$3,$D$2-1)))))</f>
        <v/>
      </c>
      <c r="AW37" s="93">
        <f>IF(OR($C37="",$B$2="",$D$2=0),0,IF(AW$3&lt;0,0,N(INDEX('CURVA PREVISION'!$A$1:$KZ$3000,$C37,10+3*MIN(AW$3,$D$2-1)))))</f>
        <v/>
      </c>
      <c r="AX37" s="93">
        <f>IF(OR($C37="",$B$2="",$D$2=0),0,IF(AX$3&lt;0,0,N(INDEX('CURVA PREVISION'!$A$1:$KZ$3000,$C37,10+3*MIN(AX$3,$D$2-1)))))</f>
        <v/>
      </c>
      <c r="AY37" s="93">
        <f>IF(OR($C37="",$B$2="",$D$2=0),0,IF(AY$3&lt;0,0,N(INDEX('CURVA PREVISION'!$A$1:$KZ$3000,$C37,10+3*MIN(AY$3,$D$2-1)))))</f>
        <v/>
      </c>
      <c r="AZ37" s="93">
        <f>IF(OR($C37="",$B$2="",$D$2=0),0,IF(AZ$3&lt;0,0,N(INDEX('CURVA PREVISION'!$A$1:$KZ$3000,$C37,10+3*MIN(AZ$3,$D$2-1)))))</f>
        <v/>
      </c>
      <c r="BA37" s="93">
        <f>IF(OR($C37="",$B$2="",$D$2=0),0,IF(BA$3&lt;0,0,N(INDEX('CURVA PREVISION'!$A$1:$KZ$3000,$C37,10+3*MIN(BA$3,$D$2-1)))))</f>
        <v/>
      </c>
      <c r="BB37" s="93">
        <f>IF(OR($C37="",$B$2="",$D$2=0),0,IF(BB$3&lt;0,0,N(INDEX('CURVA PREVISION'!$A$1:$KZ$3000,$C37,10+3*MIN(BB$3,$D$2-1)))))</f>
        <v/>
      </c>
      <c r="BC37" s="93">
        <f>IF(OR($C37="",$B$2="",$D$2=0),0,IF(BC$3&lt;0,0,N(INDEX('CURVA PREVISION'!$A$1:$KZ$3000,$C37,10+3*MIN(BC$3,$D$2-1)))))</f>
        <v/>
      </c>
      <c r="BD37" s="93">
        <f>IF(OR($C37="",$B$2="",$D$2=0),0,IF(BD$3&lt;0,0,N(INDEX('CURVA PREVISION'!$A$1:$KZ$3000,$C37,10+3*MIN(BD$3,$D$2-1)))))</f>
        <v/>
      </c>
      <c r="BE37" s="93">
        <f>IF(OR($C37="",$B$2="",$D$2=0),0,IF(BE$3&lt;0,0,N(INDEX('CURVA PREVISION'!$A$1:$KZ$3000,$C37,10+3*MIN(BE$3,$D$2-1)))))</f>
        <v/>
      </c>
      <c r="BF37" s="93">
        <f>IF(OR($C37="",$B$2="",$D$2=0),0,IF(BF$3&lt;0,0,N(INDEX('CURVA PREVISION'!$A$1:$KZ$3000,$C37,10+3*MIN(BF$3,$D$2-1)))))</f>
        <v/>
      </c>
      <c r="BG37" s="93">
        <f>IF(OR($C37="",$B$2="",$D$2=0),0,IF(BG$3&lt;0,0,N(INDEX('CURVA PREVISION'!$A$1:$KZ$3000,$C37,10+3*MIN(BG$3,$D$2-1)))))</f>
        <v/>
      </c>
      <c r="BH37" s="93">
        <f>IF(OR($C37="",$B$2="",$D$2=0),0,IF(BH$3&lt;0,0,N(INDEX('CURVA PREVISION'!$A$1:$KZ$3000,$C37,10+3*MIN(BH$3,$D$2-1)))))</f>
        <v/>
      </c>
      <c r="BI37" s="93">
        <f>IF(OR($C37="",$B$2="",$D$2=0),0,IF(BI$3&lt;0,0,N(INDEX('CURVA PREVISION'!$A$1:$KZ$3000,$C37,10+3*MIN(BI$3,$D$2-1)))))</f>
        <v/>
      </c>
      <c r="BJ37" s="93">
        <f>IF(OR($C37="",$B$2="",$D$2=0),0,IF(BJ$3&lt;0,0,N(INDEX('CURVA PREVISION'!$A$1:$KZ$3000,$C37,10+3*MIN(BJ$3,$D$2-1)))))</f>
        <v/>
      </c>
      <c r="BK37" s="93">
        <f>IF(OR($C37="",$B$2="",$D$2=0),0,IF(BK$3&lt;0,0,N(INDEX('CURVA PREVISION'!$A$1:$KZ$3000,$C37,10+3*MIN(BK$3,$D$2-1)))))</f>
        <v/>
      </c>
      <c r="BL37" s="93">
        <f>IF(OR($C37="",$B$2="",$D$2=0),0,IF(BL$3&lt;0,0,N(INDEX('CURVA PREVISION'!$A$1:$KZ$3000,$C37,10+3*MIN(BL$3,$D$2-1)))))</f>
        <v/>
      </c>
      <c r="BM37" s="93">
        <f>IF(OR($C37="",$B$2="",$D$2=0),0,IF(BM$3&lt;0,0,N(INDEX('CURVA PREVISION'!$A$1:$KZ$3000,$C37,10+3*MIN(BM$3,$D$2-1)))))</f>
        <v/>
      </c>
      <c r="BN37" s="93">
        <f>IF(OR($C37="",$B$2="",$D$2=0),0,IF(BN$3&lt;0,0,N(INDEX('CURVA PREVISION'!$A$1:$KZ$3000,$C37,10+3*MIN(BN$3,$D$2-1)))))</f>
        <v/>
      </c>
      <c r="BO37" s="93">
        <f>IF(OR($C37="",$B$2="",$D$2=0),0,IF(BO$3&lt;0,0,N(INDEX('CURVA PREVISION'!$A$1:$KZ$3000,$C37,10+3*MIN(BO$3,$D$2-1)))))</f>
        <v/>
      </c>
      <c r="BP37" s="93">
        <f>IF(OR($C37="",$B$2="",$D$2=0),0,IF(BP$3&lt;0,0,N(INDEX('CURVA PREVISION'!$A$1:$KZ$3000,$C37,10+3*MIN(BP$3,$D$2-1)))))</f>
        <v/>
      </c>
      <c r="BQ37" s="93">
        <f>IF(OR($C37="",$B$2="",$D$2=0),0,IF(BQ$3&lt;0,0,N(INDEX('CURVA PREVISION'!$A$1:$KZ$3000,$C37,10+3*MIN(BQ$3,$D$2-1)))))</f>
        <v/>
      </c>
      <c r="BR37" s="93">
        <f>IF(OR($C37="",$B$2="",$D$2=0),0,IF(BR$3&lt;0,0,N(INDEX('CURVA PREVISION'!$A$1:$KZ$3000,$C37,10+3*MIN(BR$3,$D$2-1)))))</f>
        <v/>
      </c>
      <c r="BS37" s="93">
        <f>IF(OR($C37="",$B$2="",$D$2=0),0,IF(BS$3&lt;0,0,N(INDEX('CURVA PREVISION'!$A$1:$KZ$3000,$C37,10+3*MIN(BS$3,$D$2-1)))))</f>
        <v/>
      </c>
      <c r="BT37" s="93">
        <f>IF(OR($C37="",$B$2="",$D$2=0),0,IF(BT$3&lt;0,0,N(INDEX('CURVA PREVISION'!$A$1:$KZ$3000,$C37,10+3*MIN(BT$3,$D$2-1)))))</f>
        <v/>
      </c>
      <c r="BU37" s="93">
        <f>IF(OR($C37="",$B$2="",$D$2=0),0,IF(BU$3&lt;0,0,N(INDEX('CURVA PREVISION'!$A$1:$KZ$3000,$C37,10+3*MIN(BU$3,$D$2-1)))))</f>
        <v/>
      </c>
      <c r="BV37" s="93">
        <f>IF(OR($C37="",$B$2="",$D$2=0),0,IF(BV$3&lt;0,0,N(INDEX('CURVA PREVISION'!$A$1:$KZ$3000,$C37,10+3*MIN(BV$3,$D$2-1)))))</f>
        <v/>
      </c>
      <c r="BW37" s="93">
        <f>IF(OR($C37="",$B$2="",$D$2=0),0,IF(BW$3&lt;0,0,N(INDEX('CURVA PREVISION'!$A$1:$KZ$3000,$C37,10+3*MIN(BW$3,$D$2-1)))))</f>
        <v/>
      </c>
    </row>
    <row r="38">
      <c r="A38" s="59">
        <f>'VALOR POR PL'!C44</f>
        <v/>
      </c>
      <c r="B38" s="59">
        <f>'VALOR POR PL'!D44</f>
        <v/>
      </c>
      <c r="C38" s="67">
        <f>IFERROR(MATCH(A38,'CURVA PREVISION'!$B$1:$B$3000,0),"")</f>
        <v/>
      </c>
      <c r="D38" s="93">
        <f>IF(OR($C38="",$B$2="",$D$2=0),0,IF(D$3&lt;0,0,N(INDEX('CURVA PREVISION'!$A$1:$KZ$3000,$C38,10+3*MIN(D$3,$D$2-1)))))</f>
        <v/>
      </c>
      <c r="E38" s="93">
        <f>IF(OR($C38="",$B$2="",$D$2=0),0,IF(E$3&lt;0,0,N(INDEX('CURVA PREVISION'!$A$1:$KZ$3000,$C38,10+3*MIN(E$3,$D$2-1)))))</f>
        <v/>
      </c>
      <c r="F38" s="93">
        <f>IF(OR($C38="",$B$2="",$D$2=0),0,IF(F$3&lt;0,0,N(INDEX('CURVA PREVISION'!$A$1:$KZ$3000,$C38,10+3*MIN(F$3,$D$2-1)))))</f>
        <v/>
      </c>
      <c r="G38" s="93">
        <f>IF(OR($C38="",$B$2="",$D$2=0),0,IF(G$3&lt;0,0,N(INDEX('CURVA PREVISION'!$A$1:$KZ$3000,$C38,10+3*MIN(G$3,$D$2-1)))))</f>
        <v/>
      </c>
      <c r="H38" s="93">
        <f>IF(OR($C38="",$B$2="",$D$2=0),0,IF(H$3&lt;0,0,N(INDEX('CURVA PREVISION'!$A$1:$KZ$3000,$C38,10+3*MIN(H$3,$D$2-1)))))</f>
        <v/>
      </c>
      <c r="I38" s="93">
        <f>IF(OR($C38="",$B$2="",$D$2=0),0,IF(I$3&lt;0,0,N(INDEX('CURVA PREVISION'!$A$1:$KZ$3000,$C38,10+3*MIN(I$3,$D$2-1)))))</f>
        <v/>
      </c>
      <c r="J38" s="93">
        <f>IF(OR($C38="",$B$2="",$D$2=0),0,IF(J$3&lt;0,0,N(INDEX('CURVA PREVISION'!$A$1:$KZ$3000,$C38,10+3*MIN(J$3,$D$2-1)))))</f>
        <v/>
      </c>
      <c r="K38" s="93">
        <f>IF(OR($C38="",$B$2="",$D$2=0),0,IF(K$3&lt;0,0,N(INDEX('CURVA PREVISION'!$A$1:$KZ$3000,$C38,10+3*MIN(K$3,$D$2-1)))))</f>
        <v/>
      </c>
      <c r="L38" s="93">
        <f>IF(OR($C38="",$B$2="",$D$2=0),0,IF(L$3&lt;0,0,N(INDEX('CURVA PREVISION'!$A$1:$KZ$3000,$C38,10+3*MIN(L$3,$D$2-1)))))</f>
        <v/>
      </c>
      <c r="M38" s="93">
        <f>IF(OR($C38="",$B$2="",$D$2=0),0,IF(M$3&lt;0,0,N(INDEX('CURVA PREVISION'!$A$1:$KZ$3000,$C38,10+3*MIN(M$3,$D$2-1)))))</f>
        <v/>
      </c>
      <c r="N38" s="93">
        <f>IF(OR($C38="",$B$2="",$D$2=0),0,IF(N$3&lt;0,0,N(INDEX('CURVA PREVISION'!$A$1:$KZ$3000,$C38,10+3*MIN(N$3,$D$2-1)))))</f>
        <v/>
      </c>
      <c r="O38" s="93">
        <f>IF(OR($C38="",$B$2="",$D$2=0),0,IF(O$3&lt;0,0,N(INDEX('CURVA PREVISION'!$A$1:$KZ$3000,$C38,10+3*MIN(O$3,$D$2-1)))))</f>
        <v/>
      </c>
      <c r="P38" s="93">
        <f>IF(OR($C38="",$B$2="",$D$2=0),0,IF(P$3&lt;0,0,N(INDEX('CURVA PREVISION'!$A$1:$KZ$3000,$C38,10+3*MIN(P$3,$D$2-1)))))</f>
        <v/>
      </c>
      <c r="Q38" s="93">
        <f>IF(OR($C38="",$B$2="",$D$2=0),0,IF(Q$3&lt;0,0,N(INDEX('CURVA PREVISION'!$A$1:$KZ$3000,$C38,10+3*MIN(Q$3,$D$2-1)))))</f>
        <v/>
      </c>
      <c r="R38" s="93">
        <f>IF(OR($C38="",$B$2="",$D$2=0),0,IF(R$3&lt;0,0,N(INDEX('CURVA PREVISION'!$A$1:$KZ$3000,$C38,10+3*MIN(R$3,$D$2-1)))))</f>
        <v/>
      </c>
      <c r="S38" s="93">
        <f>IF(OR($C38="",$B$2="",$D$2=0),0,IF(S$3&lt;0,0,N(INDEX('CURVA PREVISION'!$A$1:$KZ$3000,$C38,10+3*MIN(S$3,$D$2-1)))))</f>
        <v/>
      </c>
      <c r="T38" s="93">
        <f>IF(OR($C38="",$B$2="",$D$2=0),0,IF(T$3&lt;0,0,N(INDEX('CURVA PREVISION'!$A$1:$KZ$3000,$C38,10+3*MIN(T$3,$D$2-1)))))</f>
        <v/>
      </c>
      <c r="U38" s="93">
        <f>IF(OR($C38="",$B$2="",$D$2=0),0,IF(U$3&lt;0,0,N(INDEX('CURVA PREVISION'!$A$1:$KZ$3000,$C38,10+3*MIN(U$3,$D$2-1)))))</f>
        <v/>
      </c>
      <c r="V38" s="93">
        <f>IF(OR($C38="",$B$2="",$D$2=0),0,IF(V$3&lt;0,0,N(INDEX('CURVA PREVISION'!$A$1:$KZ$3000,$C38,10+3*MIN(V$3,$D$2-1)))))</f>
        <v/>
      </c>
      <c r="W38" s="93">
        <f>IF(OR($C38="",$B$2="",$D$2=0),0,IF(W$3&lt;0,0,N(INDEX('CURVA PREVISION'!$A$1:$KZ$3000,$C38,10+3*MIN(W$3,$D$2-1)))))</f>
        <v/>
      </c>
      <c r="X38" s="93">
        <f>IF(OR($C38="",$B$2="",$D$2=0),0,IF(X$3&lt;0,0,N(INDEX('CURVA PREVISION'!$A$1:$KZ$3000,$C38,10+3*MIN(X$3,$D$2-1)))))</f>
        <v/>
      </c>
      <c r="Y38" s="93">
        <f>IF(OR($C38="",$B$2="",$D$2=0),0,IF(Y$3&lt;0,0,N(INDEX('CURVA PREVISION'!$A$1:$KZ$3000,$C38,10+3*MIN(Y$3,$D$2-1)))))</f>
        <v/>
      </c>
      <c r="Z38" s="93">
        <f>IF(OR($C38="",$B$2="",$D$2=0),0,IF(Z$3&lt;0,0,N(INDEX('CURVA PREVISION'!$A$1:$KZ$3000,$C38,10+3*MIN(Z$3,$D$2-1)))))</f>
        <v/>
      </c>
      <c r="AA38" s="93">
        <f>IF(OR($C38="",$B$2="",$D$2=0),0,IF(AA$3&lt;0,0,N(INDEX('CURVA PREVISION'!$A$1:$KZ$3000,$C38,10+3*MIN(AA$3,$D$2-1)))))</f>
        <v/>
      </c>
      <c r="AB38" s="93">
        <f>IF(OR($C38="",$B$2="",$D$2=0),0,IF(AB$3&lt;0,0,N(INDEX('CURVA PREVISION'!$A$1:$KZ$3000,$C38,10+3*MIN(AB$3,$D$2-1)))))</f>
        <v/>
      </c>
      <c r="AC38" s="93">
        <f>IF(OR($C38="",$B$2="",$D$2=0),0,IF(AC$3&lt;0,0,N(INDEX('CURVA PREVISION'!$A$1:$KZ$3000,$C38,10+3*MIN(AC$3,$D$2-1)))))</f>
        <v/>
      </c>
      <c r="AD38" s="93">
        <f>IF(OR($C38="",$B$2="",$D$2=0),0,IF(AD$3&lt;0,0,N(INDEX('CURVA PREVISION'!$A$1:$KZ$3000,$C38,10+3*MIN(AD$3,$D$2-1)))))</f>
        <v/>
      </c>
      <c r="AE38" s="93">
        <f>IF(OR($C38="",$B$2="",$D$2=0),0,IF(AE$3&lt;0,0,N(INDEX('CURVA PREVISION'!$A$1:$KZ$3000,$C38,10+3*MIN(AE$3,$D$2-1)))))</f>
        <v/>
      </c>
      <c r="AF38" s="93">
        <f>IF(OR($C38="",$B$2="",$D$2=0),0,IF(AF$3&lt;0,0,N(INDEX('CURVA PREVISION'!$A$1:$KZ$3000,$C38,10+3*MIN(AF$3,$D$2-1)))))</f>
        <v/>
      </c>
      <c r="AG38" s="93">
        <f>IF(OR($C38="",$B$2="",$D$2=0),0,IF(AG$3&lt;0,0,N(INDEX('CURVA PREVISION'!$A$1:$KZ$3000,$C38,10+3*MIN(AG$3,$D$2-1)))))</f>
        <v/>
      </c>
      <c r="AH38" s="93">
        <f>IF(OR($C38="",$B$2="",$D$2=0),0,IF(AH$3&lt;0,0,N(INDEX('CURVA PREVISION'!$A$1:$KZ$3000,$C38,10+3*MIN(AH$3,$D$2-1)))))</f>
        <v/>
      </c>
      <c r="AI38" s="93">
        <f>IF(OR($C38="",$B$2="",$D$2=0),0,IF(AI$3&lt;0,0,N(INDEX('CURVA PREVISION'!$A$1:$KZ$3000,$C38,10+3*MIN(AI$3,$D$2-1)))))</f>
        <v/>
      </c>
      <c r="AJ38" s="93">
        <f>IF(OR($C38="",$B$2="",$D$2=0),0,IF(AJ$3&lt;0,0,N(INDEX('CURVA PREVISION'!$A$1:$KZ$3000,$C38,10+3*MIN(AJ$3,$D$2-1)))))</f>
        <v/>
      </c>
      <c r="AK38" s="93">
        <f>IF(OR($C38="",$B$2="",$D$2=0),0,IF(AK$3&lt;0,0,N(INDEX('CURVA PREVISION'!$A$1:$KZ$3000,$C38,10+3*MIN(AK$3,$D$2-1)))))</f>
        <v/>
      </c>
      <c r="AL38" s="93">
        <f>IF(OR($C38="",$B$2="",$D$2=0),0,IF(AL$3&lt;0,0,N(INDEX('CURVA PREVISION'!$A$1:$KZ$3000,$C38,10+3*MIN(AL$3,$D$2-1)))))</f>
        <v/>
      </c>
      <c r="AM38" s="93">
        <f>IF(OR($C38="",$B$2="",$D$2=0),0,IF(AM$3&lt;0,0,N(INDEX('CURVA PREVISION'!$A$1:$KZ$3000,$C38,10+3*MIN(AM$3,$D$2-1)))))</f>
        <v/>
      </c>
      <c r="AN38" s="93">
        <f>IF(OR($C38="",$B$2="",$D$2=0),0,IF(AN$3&lt;0,0,N(INDEX('CURVA PREVISION'!$A$1:$KZ$3000,$C38,10+3*MIN(AN$3,$D$2-1)))))</f>
        <v/>
      </c>
      <c r="AO38" s="93">
        <f>IF(OR($C38="",$B$2="",$D$2=0),0,IF(AO$3&lt;0,0,N(INDEX('CURVA PREVISION'!$A$1:$KZ$3000,$C38,10+3*MIN(AO$3,$D$2-1)))))</f>
        <v/>
      </c>
      <c r="AP38" s="93">
        <f>IF(OR($C38="",$B$2="",$D$2=0),0,IF(AP$3&lt;0,0,N(INDEX('CURVA PREVISION'!$A$1:$KZ$3000,$C38,10+3*MIN(AP$3,$D$2-1)))))</f>
        <v/>
      </c>
      <c r="AQ38" s="93">
        <f>IF(OR($C38="",$B$2="",$D$2=0),0,IF(AQ$3&lt;0,0,N(INDEX('CURVA PREVISION'!$A$1:$KZ$3000,$C38,10+3*MIN(AQ$3,$D$2-1)))))</f>
        <v/>
      </c>
      <c r="AR38" s="93">
        <f>IF(OR($C38="",$B$2="",$D$2=0),0,IF(AR$3&lt;0,0,N(INDEX('CURVA PREVISION'!$A$1:$KZ$3000,$C38,10+3*MIN(AR$3,$D$2-1)))))</f>
        <v/>
      </c>
      <c r="AS38" s="93">
        <f>IF(OR($C38="",$B$2="",$D$2=0),0,IF(AS$3&lt;0,0,N(INDEX('CURVA PREVISION'!$A$1:$KZ$3000,$C38,10+3*MIN(AS$3,$D$2-1)))))</f>
        <v/>
      </c>
      <c r="AT38" s="93">
        <f>IF(OR($C38="",$B$2="",$D$2=0),0,IF(AT$3&lt;0,0,N(INDEX('CURVA PREVISION'!$A$1:$KZ$3000,$C38,10+3*MIN(AT$3,$D$2-1)))))</f>
        <v/>
      </c>
      <c r="AU38" s="93">
        <f>IF(OR($C38="",$B$2="",$D$2=0),0,IF(AU$3&lt;0,0,N(INDEX('CURVA PREVISION'!$A$1:$KZ$3000,$C38,10+3*MIN(AU$3,$D$2-1)))))</f>
        <v/>
      </c>
      <c r="AV38" s="93">
        <f>IF(OR($C38="",$B$2="",$D$2=0),0,IF(AV$3&lt;0,0,N(INDEX('CURVA PREVISION'!$A$1:$KZ$3000,$C38,10+3*MIN(AV$3,$D$2-1)))))</f>
        <v/>
      </c>
      <c r="AW38" s="93">
        <f>IF(OR($C38="",$B$2="",$D$2=0),0,IF(AW$3&lt;0,0,N(INDEX('CURVA PREVISION'!$A$1:$KZ$3000,$C38,10+3*MIN(AW$3,$D$2-1)))))</f>
        <v/>
      </c>
      <c r="AX38" s="93">
        <f>IF(OR($C38="",$B$2="",$D$2=0),0,IF(AX$3&lt;0,0,N(INDEX('CURVA PREVISION'!$A$1:$KZ$3000,$C38,10+3*MIN(AX$3,$D$2-1)))))</f>
        <v/>
      </c>
      <c r="AY38" s="93">
        <f>IF(OR($C38="",$B$2="",$D$2=0),0,IF(AY$3&lt;0,0,N(INDEX('CURVA PREVISION'!$A$1:$KZ$3000,$C38,10+3*MIN(AY$3,$D$2-1)))))</f>
        <v/>
      </c>
      <c r="AZ38" s="93">
        <f>IF(OR($C38="",$B$2="",$D$2=0),0,IF(AZ$3&lt;0,0,N(INDEX('CURVA PREVISION'!$A$1:$KZ$3000,$C38,10+3*MIN(AZ$3,$D$2-1)))))</f>
        <v/>
      </c>
      <c r="BA38" s="93">
        <f>IF(OR($C38="",$B$2="",$D$2=0),0,IF(BA$3&lt;0,0,N(INDEX('CURVA PREVISION'!$A$1:$KZ$3000,$C38,10+3*MIN(BA$3,$D$2-1)))))</f>
        <v/>
      </c>
      <c r="BB38" s="93">
        <f>IF(OR($C38="",$B$2="",$D$2=0),0,IF(BB$3&lt;0,0,N(INDEX('CURVA PREVISION'!$A$1:$KZ$3000,$C38,10+3*MIN(BB$3,$D$2-1)))))</f>
        <v/>
      </c>
      <c r="BC38" s="93">
        <f>IF(OR($C38="",$B$2="",$D$2=0),0,IF(BC$3&lt;0,0,N(INDEX('CURVA PREVISION'!$A$1:$KZ$3000,$C38,10+3*MIN(BC$3,$D$2-1)))))</f>
        <v/>
      </c>
      <c r="BD38" s="93">
        <f>IF(OR($C38="",$B$2="",$D$2=0),0,IF(BD$3&lt;0,0,N(INDEX('CURVA PREVISION'!$A$1:$KZ$3000,$C38,10+3*MIN(BD$3,$D$2-1)))))</f>
        <v/>
      </c>
      <c r="BE38" s="93">
        <f>IF(OR($C38="",$B$2="",$D$2=0),0,IF(BE$3&lt;0,0,N(INDEX('CURVA PREVISION'!$A$1:$KZ$3000,$C38,10+3*MIN(BE$3,$D$2-1)))))</f>
        <v/>
      </c>
      <c r="BF38" s="93">
        <f>IF(OR($C38="",$B$2="",$D$2=0),0,IF(BF$3&lt;0,0,N(INDEX('CURVA PREVISION'!$A$1:$KZ$3000,$C38,10+3*MIN(BF$3,$D$2-1)))))</f>
        <v/>
      </c>
      <c r="BG38" s="93">
        <f>IF(OR($C38="",$B$2="",$D$2=0),0,IF(BG$3&lt;0,0,N(INDEX('CURVA PREVISION'!$A$1:$KZ$3000,$C38,10+3*MIN(BG$3,$D$2-1)))))</f>
        <v/>
      </c>
      <c r="BH38" s="93">
        <f>IF(OR($C38="",$B$2="",$D$2=0),0,IF(BH$3&lt;0,0,N(INDEX('CURVA PREVISION'!$A$1:$KZ$3000,$C38,10+3*MIN(BH$3,$D$2-1)))))</f>
        <v/>
      </c>
      <c r="BI38" s="93">
        <f>IF(OR($C38="",$B$2="",$D$2=0),0,IF(BI$3&lt;0,0,N(INDEX('CURVA PREVISION'!$A$1:$KZ$3000,$C38,10+3*MIN(BI$3,$D$2-1)))))</f>
        <v/>
      </c>
      <c r="BJ38" s="93">
        <f>IF(OR($C38="",$B$2="",$D$2=0),0,IF(BJ$3&lt;0,0,N(INDEX('CURVA PREVISION'!$A$1:$KZ$3000,$C38,10+3*MIN(BJ$3,$D$2-1)))))</f>
        <v/>
      </c>
      <c r="BK38" s="93">
        <f>IF(OR($C38="",$B$2="",$D$2=0),0,IF(BK$3&lt;0,0,N(INDEX('CURVA PREVISION'!$A$1:$KZ$3000,$C38,10+3*MIN(BK$3,$D$2-1)))))</f>
        <v/>
      </c>
      <c r="BL38" s="93">
        <f>IF(OR($C38="",$B$2="",$D$2=0),0,IF(BL$3&lt;0,0,N(INDEX('CURVA PREVISION'!$A$1:$KZ$3000,$C38,10+3*MIN(BL$3,$D$2-1)))))</f>
        <v/>
      </c>
      <c r="BM38" s="93">
        <f>IF(OR($C38="",$B$2="",$D$2=0),0,IF(BM$3&lt;0,0,N(INDEX('CURVA PREVISION'!$A$1:$KZ$3000,$C38,10+3*MIN(BM$3,$D$2-1)))))</f>
        <v/>
      </c>
      <c r="BN38" s="93">
        <f>IF(OR($C38="",$B$2="",$D$2=0),0,IF(BN$3&lt;0,0,N(INDEX('CURVA PREVISION'!$A$1:$KZ$3000,$C38,10+3*MIN(BN$3,$D$2-1)))))</f>
        <v/>
      </c>
      <c r="BO38" s="93">
        <f>IF(OR($C38="",$B$2="",$D$2=0),0,IF(BO$3&lt;0,0,N(INDEX('CURVA PREVISION'!$A$1:$KZ$3000,$C38,10+3*MIN(BO$3,$D$2-1)))))</f>
        <v/>
      </c>
      <c r="BP38" s="93">
        <f>IF(OR($C38="",$B$2="",$D$2=0),0,IF(BP$3&lt;0,0,N(INDEX('CURVA PREVISION'!$A$1:$KZ$3000,$C38,10+3*MIN(BP$3,$D$2-1)))))</f>
        <v/>
      </c>
      <c r="BQ38" s="93">
        <f>IF(OR($C38="",$B$2="",$D$2=0),0,IF(BQ$3&lt;0,0,N(INDEX('CURVA PREVISION'!$A$1:$KZ$3000,$C38,10+3*MIN(BQ$3,$D$2-1)))))</f>
        <v/>
      </c>
      <c r="BR38" s="93">
        <f>IF(OR($C38="",$B$2="",$D$2=0),0,IF(BR$3&lt;0,0,N(INDEX('CURVA PREVISION'!$A$1:$KZ$3000,$C38,10+3*MIN(BR$3,$D$2-1)))))</f>
        <v/>
      </c>
      <c r="BS38" s="93">
        <f>IF(OR($C38="",$B$2="",$D$2=0),0,IF(BS$3&lt;0,0,N(INDEX('CURVA PREVISION'!$A$1:$KZ$3000,$C38,10+3*MIN(BS$3,$D$2-1)))))</f>
        <v/>
      </c>
      <c r="BT38" s="93">
        <f>IF(OR($C38="",$B$2="",$D$2=0),0,IF(BT$3&lt;0,0,N(INDEX('CURVA PREVISION'!$A$1:$KZ$3000,$C38,10+3*MIN(BT$3,$D$2-1)))))</f>
        <v/>
      </c>
      <c r="BU38" s="93">
        <f>IF(OR($C38="",$B$2="",$D$2=0),0,IF(BU$3&lt;0,0,N(INDEX('CURVA PREVISION'!$A$1:$KZ$3000,$C38,10+3*MIN(BU$3,$D$2-1)))))</f>
        <v/>
      </c>
      <c r="BV38" s="93">
        <f>IF(OR($C38="",$B$2="",$D$2=0),0,IF(BV$3&lt;0,0,N(INDEX('CURVA PREVISION'!$A$1:$KZ$3000,$C38,10+3*MIN(BV$3,$D$2-1)))))</f>
        <v/>
      </c>
      <c r="BW38" s="93">
        <f>IF(OR($C38="",$B$2="",$D$2=0),0,IF(BW$3&lt;0,0,N(INDEX('CURVA PREVISION'!$A$1:$KZ$3000,$C38,10+3*MIN(BW$3,$D$2-1)))))</f>
        <v/>
      </c>
    </row>
    <row r="39">
      <c r="A39" s="59">
        <f>'VALOR POR PL'!C45</f>
        <v/>
      </c>
      <c r="B39" s="59">
        <f>'VALOR POR PL'!D45</f>
        <v/>
      </c>
      <c r="C39" s="67">
        <f>IFERROR(MATCH(A39,'CURVA PREVISION'!$B$1:$B$3000,0),"")</f>
        <v/>
      </c>
      <c r="D39" s="93">
        <f>IF(OR($C39="",$B$2="",$D$2=0),0,IF(D$3&lt;0,0,N(INDEX('CURVA PREVISION'!$A$1:$KZ$3000,$C39,10+3*MIN(D$3,$D$2-1)))))</f>
        <v/>
      </c>
      <c r="E39" s="93">
        <f>IF(OR($C39="",$B$2="",$D$2=0),0,IF(E$3&lt;0,0,N(INDEX('CURVA PREVISION'!$A$1:$KZ$3000,$C39,10+3*MIN(E$3,$D$2-1)))))</f>
        <v/>
      </c>
      <c r="F39" s="93">
        <f>IF(OR($C39="",$B$2="",$D$2=0),0,IF(F$3&lt;0,0,N(INDEX('CURVA PREVISION'!$A$1:$KZ$3000,$C39,10+3*MIN(F$3,$D$2-1)))))</f>
        <v/>
      </c>
      <c r="G39" s="93">
        <f>IF(OR($C39="",$B$2="",$D$2=0),0,IF(G$3&lt;0,0,N(INDEX('CURVA PREVISION'!$A$1:$KZ$3000,$C39,10+3*MIN(G$3,$D$2-1)))))</f>
        <v/>
      </c>
      <c r="H39" s="93">
        <f>IF(OR($C39="",$B$2="",$D$2=0),0,IF(H$3&lt;0,0,N(INDEX('CURVA PREVISION'!$A$1:$KZ$3000,$C39,10+3*MIN(H$3,$D$2-1)))))</f>
        <v/>
      </c>
      <c r="I39" s="93">
        <f>IF(OR($C39="",$B$2="",$D$2=0),0,IF(I$3&lt;0,0,N(INDEX('CURVA PREVISION'!$A$1:$KZ$3000,$C39,10+3*MIN(I$3,$D$2-1)))))</f>
        <v/>
      </c>
      <c r="J39" s="93">
        <f>IF(OR($C39="",$B$2="",$D$2=0),0,IF(J$3&lt;0,0,N(INDEX('CURVA PREVISION'!$A$1:$KZ$3000,$C39,10+3*MIN(J$3,$D$2-1)))))</f>
        <v/>
      </c>
      <c r="K39" s="93">
        <f>IF(OR($C39="",$B$2="",$D$2=0),0,IF(K$3&lt;0,0,N(INDEX('CURVA PREVISION'!$A$1:$KZ$3000,$C39,10+3*MIN(K$3,$D$2-1)))))</f>
        <v/>
      </c>
      <c r="L39" s="93">
        <f>IF(OR($C39="",$B$2="",$D$2=0),0,IF(L$3&lt;0,0,N(INDEX('CURVA PREVISION'!$A$1:$KZ$3000,$C39,10+3*MIN(L$3,$D$2-1)))))</f>
        <v/>
      </c>
      <c r="M39" s="93">
        <f>IF(OR($C39="",$B$2="",$D$2=0),0,IF(M$3&lt;0,0,N(INDEX('CURVA PREVISION'!$A$1:$KZ$3000,$C39,10+3*MIN(M$3,$D$2-1)))))</f>
        <v/>
      </c>
      <c r="N39" s="93">
        <f>IF(OR($C39="",$B$2="",$D$2=0),0,IF(N$3&lt;0,0,N(INDEX('CURVA PREVISION'!$A$1:$KZ$3000,$C39,10+3*MIN(N$3,$D$2-1)))))</f>
        <v/>
      </c>
      <c r="O39" s="93">
        <f>IF(OR($C39="",$B$2="",$D$2=0),0,IF(O$3&lt;0,0,N(INDEX('CURVA PREVISION'!$A$1:$KZ$3000,$C39,10+3*MIN(O$3,$D$2-1)))))</f>
        <v/>
      </c>
      <c r="P39" s="93">
        <f>IF(OR($C39="",$B$2="",$D$2=0),0,IF(P$3&lt;0,0,N(INDEX('CURVA PREVISION'!$A$1:$KZ$3000,$C39,10+3*MIN(P$3,$D$2-1)))))</f>
        <v/>
      </c>
      <c r="Q39" s="93">
        <f>IF(OR($C39="",$B$2="",$D$2=0),0,IF(Q$3&lt;0,0,N(INDEX('CURVA PREVISION'!$A$1:$KZ$3000,$C39,10+3*MIN(Q$3,$D$2-1)))))</f>
        <v/>
      </c>
      <c r="R39" s="93">
        <f>IF(OR($C39="",$B$2="",$D$2=0),0,IF(R$3&lt;0,0,N(INDEX('CURVA PREVISION'!$A$1:$KZ$3000,$C39,10+3*MIN(R$3,$D$2-1)))))</f>
        <v/>
      </c>
      <c r="S39" s="93">
        <f>IF(OR($C39="",$B$2="",$D$2=0),0,IF(S$3&lt;0,0,N(INDEX('CURVA PREVISION'!$A$1:$KZ$3000,$C39,10+3*MIN(S$3,$D$2-1)))))</f>
        <v/>
      </c>
      <c r="T39" s="93">
        <f>IF(OR($C39="",$B$2="",$D$2=0),0,IF(T$3&lt;0,0,N(INDEX('CURVA PREVISION'!$A$1:$KZ$3000,$C39,10+3*MIN(T$3,$D$2-1)))))</f>
        <v/>
      </c>
      <c r="U39" s="93">
        <f>IF(OR($C39="",$B$2="",$D$2=0),0,IF(U$3&lt;0,0,N(INDEX('CURVA PREVISION'!$A$1:$KZ$3000,$C39,10+3*MIN(U$3,$D$2-1)))))</f>
        <v/>
      </c>
      <c r="V39" s="93">
        <f>IF(OR($C39="",$B$2="",$D$2=0),0,IF(V$3&lt;0,0,N(INDEX('CURVA PREVISION'!$A$1:$KZ$3000,$C39,10+3*MIN(V$3,$D$2-1)))))</f>
        <v/>
      </c>
      <c r="W39" s="93">
        <f>IF(OR($C39="",$B$2="",$D$2=0),0,IF(W$3&lt;0,0,N(INDEX('CURVA PREVISION'!$A$1:$KZ$3000,$C39,10+3*MIN(W$3,$D$2-1)))))</f>
        <v/>
      </c>
      <c r="X39" s="93">
        <f>IF(OR($C39="",$B$2="",$D$2=0),0,IF(X$3&lt;0,0,N(INDEX('CURVA PREVISION'!$A$1:$KZ$3000,$C39,10+3*MIN(X$3,$D$2-1)))))</f>
        <v/>
      </c>
      <c r="Y39" s="93">
        <f>IF(OR($C39="",$B$2="",$D$2=0),0,IF(Y$3&lt;0,0,N(INDEX('CURVA PREVISION'!$A$1:$KZ$3000,$C39,10+3*MIN(Y$3,$D$2-1)))))</f>
        <v/>
      </c>
      <c r="Z39" s="93">
        <f>IF(OR($C39="",$B$2="",$D$2=0),0,IF(Z$3&lt;0,0,N(INDEX('CURVA PREVISION'!$A$1:$KZ$3000,$C39,10+3*MIN(Z$3,$D$2-1)))))</f>
        <v/>
      </c>
      <c r="AA39" s="93">
        <f>IF(OR($C39="",$B$2="",$D$2=0),0,IF(AA$3&lt;0,0,N(INDEX('CURVA PREVISION'!$A$1:$KZ$3000,$C39,10+3*MIN(AA$3,$D$2-1)))))</f>
        <v/>
      </c>
      <c r="AB39" s="93">
        <f>IF(OR($C39="",$B$2="",$D$2=0),0,IF(AB$3&lt;0,0,N(INDEX('CURVA PREVISION'!$A$1:$KZ$3000,$C39,10+3*MIN(AB$3,$D$2-1)))))</f>
        <v/>
      </c>
      <c r="AC39" s="93">
        <f>IF(OR($C39="",$B$2="",$D$2=0),0,IF(AC$3&lt;0,0,N(INDEX('CURVA PREVISION'!$A$1:$KZ$3000,$C39,10+3*MIN(AC$3,$D$2-1)))))</f>
        <v/>
      </c>
      <c r="AD39" s="93">
        <f>IF(OR($C39="",$B$2="",$D$2=0),0,IF(AD$3&lt;0,0,N(INDEX('CURVA PREVISION'!$A$1:$KZ$3000,$C39,10+3*MIN(AD$3,$D$2-1)))))</f>
        <v/>
      </c>
      <c r="AE39" s="93">
        <f>IF(OR($C39="",$B$2="",$D$2=0),0,IF(AE$3&lt;0,0,N(INDEX('CURVA PREVISION'!$A$1:$KZ$3000,$C39,10+3*MIN(AE$3,$D$2-1)))))</f>
        <v/>
      </c>
      <c r="AF39" s="93">
        <f>IF(OR($C39="",$B$2="",$D$2=0),0,IF(AF$3&lt;0,0,N(INDEX('CURVA PREVISION'!$A$1:$KZ$3000,$C39,10+3*MIN(AF$3,$D$2-1)))))</f>
        <v/>
      </c>
      <c r="AG39" s="93">
        <f>IF(OR($C39="",$B$2="",$D$2=0),0,IF(AG$3&lt;0,0,N(INDEX('CURVA PREVISION'!$A$1:$KZ$3000,$C39,10+3*MIN(AG$3,$D$2-1)))))</f>
        <v/>
      </c>
      <c r="AH39" s="93">
        <f>IF(OR($C39="",$B$2="",$D$2=0),0,IF(AH$3&lt;0,0,N(INDEX('CURVA PREVISION'!$A$1:$KZ$3000,$C39,10+3*MIN(AH$3,$D$2-1)))))</f>
        <v/>
      </c>
      <c r="AI39" s="93">
        <f>IF(OR($C39="",$B$2="",$D$2=0),0,IF(AI$3&lt;0,0,N(INDEX('CURVA PREVISION'!$A$1:$KZ$3000,$C39,10+3*MIN(AI$3,$D$2-1)))))</f>
        <v/>
      </c>
      <c r="AJ39" s="93">
        <f>IF(OR($C39="",$B$2="",$D$2=0),0,IF(AJ$3&lt;0,0,N(INDEX('CURVA PREVISION'!$A$1:$KZ$3000,$C39,10+3*MIN(AJ$3,$D$2-1)))))</f>
        <v/>
      </c>
      <c r="AK39" s="93">
        <f>IF(OR($C39="",$B$2="",$D$2=0),0,IF(AK$3&lt;0,0,N(INDEX('CURVA PREVISION'!$A$1:$KZ$3000,$C39,10+3*MIN(AK$3,$D$2-1)))))</f>
        <v/>
      </c>
      <c r="AL39" s="93">
        <f>IF(OR($C39="",$B$2="",$D$2=0),0,IF(AL$3&lt;0,0,N(INDEX('CURVA PREVISION'!$A$1:$KZ$3000,$C39,10+3*MIN(AL$3,$D$2-1)))))</f>
        <v/>
      </c>
      <c r="AM39" s="93">
        <f>IF(OR($C39="",$B$2="",$D$2=0),0,IF(AM$3&lt;0,0,N(INDEX('CURVA PREVISION'!$A$1:$KZ$3000,$C39,10+3*MIN(AM$3,$D$2-1)))))</f>
        <v/>
      </c>
      <c r="AN39" s="93">
        <f>IF(OR($C39="",$B$2="",$D$2=0),0,IF(AN$3&lt;0,0,N(INDEX('CURVA PREVISION'!$A$1:$KZ$3000,$C39,10+3*MIN(AN$3,$D$2-1)))))</f>
        <v/>
      </c>
      <c r="AO39" s="93">
        <f>IF(OR($C39="",$B$2="",$D$2=0),0,IF(AO$3&lt;0,0,N(INDEX('CURVA PREVISION'!$A$1:$KZ$3000,$C39,10+3*MIN(AO$3,$D$2-1)))))</f>
        <v/>
      </c>
      <c r="AP39" s="93">
        <f>IF(OR($C39="",$B$2="",$D$2=0),0,IF(AP$3&lt;0,0,N(INDEX('CURVA PREVISION'!$A$1:$KZ$3000,$C39,10+3*MIN(AP$3,$D$2-1)))))</f>
        <v/>
      </c>
      <c r="AQ39" s="93">
        <f>IF(OR($C39="",$B$2="",$D$2=0),0,IF(AQ$3&lt;0,0,N(INDEX('CURVA PREVISION'!$A$1:$KZ$3000,$C39,10+3*MIN(AQ$3,$D$2-1)))))</f>
        <v/>
      </c>
      <c r="AR39" s="93">
        <f>IF(OR($C39="",$B$2="",$D$2=0),0,IF(AR$3&lt;0,0,N(INDEX('CURVA PREVISION'!$A$1:$KZ$3000,$C39,10+3*MIN(AR$3,$D$2-1)))))</f>
        <v/>
      </c>
      <c r="AS39" s="93">
        <f>IF(OR($C39="",$B$2="",$D$2=0),0,IF(AS$3&lt;0,0,N(INDEX('CURVA PREVISION'!$A$1:$KZ$3000,$C39,10+3*MIN(AS$3,$D$2-1)))))</f>
        <v/>
      </c>
      <c r="AT39" s="93">
        <f>IF(OR($C39="",$B$2="",$D$2=0),0,IF(AT$3&lt;0,0,N(INDEX('CURVA PREVISION'!$A$1:$KZ$3000,$C39,10+3*MIN(AT$3,$D$2-1)))))</f>
        <v/>
      </c>
      <c r="AU39" s="93">
        <f>IF(OR($C39="",$B$2="",$D$2=0),0,IF(AU$3&lt;0,0,N(INDEX('CURVA PREVISION'!$A$1:$KZ$3000,$C39,10+3*MIN(AU$3,$D$2-1)))))</f>
        <v/>
      </c>
      <c r="AV39" s="93">
        <f>IF(OR($C39="",$B$2="",$D$2=0),0,IF(AV$3&lt;0,0,N(INDEX('CURVA PREVISION'!$A$1:$KZ$3000,$C39,10+3*MIN(AV$3,$D$2-1)))))</f>
        <v/>
      </c>
      <c r="AW39" s="93">
        <f>IF(OR($C39="",$B$2="",$D$2=0),0,IF(AW$3&lt;0,0,N(INDEX('CURVA PREVISION'!$A$1:$KZ$3000,$C39,10+3*MIN(AW$3,$D$2-1)))))</f>
        <v/>
      </c>
      <c r="AX39" s="93">
        <f>IF(OR($C39="",$B$2="",$D$2=0),0,IF(AX$3&lt;0,0,N(INDEX('CURVA PREVISION'!$A$1:$KZ$3000,$C39,10+3*MIN(AX$3,$D$2-1)))))</f>
        <v/>
      </c>
      <c r="AY39" s="93">
        <f>IF(OR($C39="",$B$2="",$D$2=0),0,IF(AY$3&lt;0,0,N(INDEX('CURVA PREVISION'!$A$1:$KZ$3000,$C39,10+3*MIN(AY$3,$D$2-1)))))</f>
        <v/>
      </c>
      <c r="AZ39" s="93">
        <f>IF(OR($C39="",$B$2="",$D$2=0),0,IF(AZ$3&lt;0,0,N(INDEX('CURVA PREVISION'!$A$1:$KZ$3000,$C39,10+3*MIN(AZ$3,$D$2-1)))))</f>
        <v/>
      </c>
      <c r="BA39" s="93">
        <f>IF(OR($C39="",$B$2="",$D$2=0),0,IF(BA$3&lt;0,0,N(INDEX('CURVA PREVISION'!$A$1:$KZ$3000,$C39,10+3*MIN(BA$3,$D$2-1)))))</f>
        <v/>
      </c>
      <c r="BB39" s="93">
        <f>IF(OR($C39="",$B$2="",$D$2=0),0,IF(BB$3&lt;0,0,N(INDEX('CURVA PREVISION'!$A$1:$KZ$3000,$C39,10+3*MIN(BB$3,$D$2-1)))))</f>
        <v/>
      </c>
      <c r="BC39" s="93">
        <f>IF(OR($C39="",$B$2="",$D$2=0),0,IF(BC$3&lt;0,0,N(INDEX('CURVA PREVISION'!$A$1:$KZ$3000,$C39,10+3*MIN(BC$3,$D$2-1)))))</f>
        <v/>
      </c>
      <c r="BD39" s="93">
        <f>IF(OR($C39="",$B$2="",$D$2=0),0,IF(BD$3&lt;0,0,N(INDEX('CURVA PREVISION'!$A$1:$KZ$3000,$C39,10+3*MIN(BD$3,$D$2-1)))))</f>
        <v/>
      </c>
      <c r="BE39" s="93">
        <f>IF(OR($C39="",$B$2="",$D$2=0),0,IF(BE$3&lt;0,0,N(INDEX('CURVA PREVISION'!$A$1:$KZ$3000,$C39,10+3*MIN(BE$3,$D$2-1)))))</f>
        <v/>
      </c>
      <c r="BF39" s="93">
        <f>IF(OR($C39="",$B$2="",$D$2=0),0,IF(BF$3&lt;0,0,N(INDEX('CURVA PREVISION'!$A$1:$KZ$3000,$C39,10+3*MIN(BF$3,$D$2-1)))))</f>
        <v/>
      </c>
      <c r="BG39" s="93">
        <f>IF(OR($C39="",$B$2="",$D$2=0),0,IF(BG$3&lt;0,0,N(INDEX('CURVA PREVISION'!$A$1:$KZ$3000,$C39,10+3*MIN(BG$3,$D$2-1)))))</f>
        <v/>
      </c>
      <c r="BH39" s="93">
        <f>IF(OR($C39="",$B$2="",$D$2=0),0,IF(BH$3&lt;0,0,N(INDEX('CURVA PREVISION'!$A$1:$KZ$3000,$C39,10+3*MIN(BH$3,$D$2-1)))))</f>
        <v/>
      </c>
      <c r="BI39" s="93">
        <f>IF(OR($C39="",$B$2="",$D$2=0),0,IF(BI$3&lt;0,0,N(INDEX('CURVA PREVISION'!$A$1:$KZ$3000,$C39,10+3*MIN(BI$3,$D$2-1)))))</f>
        <v/>
      </c>
      <c r="BJ39" s="93">
        <f>IF(OR($C39="",$B$2="",$D$2=0),0,IF(BJ$3&lt;0,0,N(INDEX('CURVA PREVISION'!$A$1:$KZ$3000,$C39,10+3*MIN(BJ$3,$D$2-1)))))</f>
        <v/>
      </c>
      <c r="BK39" s="93">
        <f>IF(OR($C39="",$B$2="",$D$2=0),0,IF(BK$3&lt;0,0,N(INDEX('CURVA PREVISION'!$A$1:$KZ$3000,$C39,10+3*MIN(BK$3,$D$2-1)))))</f>
        <v/>
      </c>
      <c r="BL39" s="93">
        <f>IF(OR($C39="",$B$2="",$D$2=0),0,IF(BL$3&lt;0,0,N(INDEX('CURVA PREVISION'!$A$1:$KZ$3000,$C39,10+3*MIN(BL$3,$D$2-1)))))</f>
        <v/>
      </c>
      <c r="BM39" s="93">
        <f>IF(OR($C39="",$B$2="",$D$2=0),0,IF(BM$3&lt;0,0,N(INDEX('CURVA PREVISION'!$A$1:$KZ$3000,$C39,10+3*MIN(BM$3,$D$2-1)))))</f>
        <v/>
      </c>
      <c r="BN39" s="93">
        <f>IF(OR($C39="",$B$2="",$D$2=0),0,IF(BN$3&lt;0,0,N(INDEX('CURVA PREVISION'!$A$1:$KZ$3000,$C39,10+3*MIN(BN$3,$D$2-1)))))</f>
        <v/>
      </c>
      <c r="BO39" s="93">
        <f>IF(OR($C39="",$B$2="",$D$2=0),0,IF(BO$3&lt;0,0,N(INDEX('CURVA PREVISION'!$A$1:$KZ$3000,$C39,10+3*MIN(BO$3,$D$2-1)))))</f>
        <v/>
      </c>
      <c r="BP39" s="93">
        <f>IF(OR($C39="",$B$2="",$D$2=0),0,IF(BP$3&lt;0,0,N(INDEX('CURVA PREVISION'!$A$1:$KZ$3000,$C39,10+3*MIN(BP$3,$D$2-1)))))</f>
        <v/>
      </c>
      <c r="BQ39" s="93">
        <f>IF(OR($C39="",$B$2="",$D$2=0),0,IF(BQ$3&lt;0,0,N(INDEX('CURVA PREVISION'!$A$1:$KZ$3000,$C39,10+3*MIN(BQ$3,$D$2-1)))))</f>
        <v/>
      </c>
      <c r="BR39" s="93">
        <f>IF(OR($C39="",$B$2="",$D$2=0),0,IF(BR$3&lt;0,0,N(INDEX('CURVA PREVISION'!$A$1:$KZ$3000,$C39,10+3*MIN(BR$3,$D$2-1)))))</f>
        <v/>
      </c>
      <c r="BS39" s="93">
        <f>IF(OR($C39="",$B$2="",$D$2=0),0,IF(BS$3&lt;0,0,N(INDEX('CURVA PREVISION'!$A$1:$KZ$3000,$C39,10+3*MIN(BS$3,$D$2-1)))))</f>
        <v/>
      </c>
      <c r="BT39" s="93">
        <f>IF(OR($C39="",$B$2="",$D$2=0),0,IF(BT$3&lt;0,0,N(INDEX('CURVA PREVISION'!$A$1:$KZ$3000,$C39,10+3*MIN(BT$3,$D$2-1)))))</f>
        <v/>
      </c>
      <c r="BU39" s="93">
        <f>IF(OR($C39="",$B$2="",$D$2=0),0,IF(BU$3&lt;0,0,N(INDEX('CURVA PREVISION'!$A$1:$KZ$3000,$C39,10+3*MIN(BU$3,$D$2-1)))))</f>
        <v/>
      </c>
      <c r="BV39" s="93">
        <f>IF(OR($C39="",$B$2="",$D$2=0),0,IF(BV$3&lt;0,0,N(INDEX('CURVA PREVISION'!$A$1:$KZ$3000,$C39,10+3*MIN(BV$3,$D$2-1)))))</f>
        <v/>
      </c>
      <c r="BW39" s="93">
        <f>IF(OR($C39="",$B$2="",$D$2=0),0,IF(BW$3&lt;0,0,N(INDEX('CURVA PREVISION'!$A$1:$KZ$3000,$C39,10+3*MIN(BW$3,$D$2-1)))))</f>
        <v/>
      </c>
    </row>
    <row r="40">
      <c r="A40" s="59">
        <f>'VALOR POR PL'!C46</f>
        <v/>
      </c>
      <c r="B40" s="59">
        <f>'VALOR POR PL'!D46</f>
        <v/>
      </c>
      <c r="C40" s="67">
        <f>IFERROR(MATCH(A40,'CURVA PREVISION'!$B$1:$B$3000,0),"")</f>
        <v/>
      </c>
      <c r="D40" s="93">
        <f>IF(OR($C40="",$B$2="",$D$2=0),0,IF(D$3&lt;0,0,N(INDEX('CURVA PREVISION'!$A$1:$KZ$3000,$C40,10+3*MIN(D$3,$D$2-1)))))</f>
        <v/>
      </c>
      <c r="E40" s="93">
        <f>IF(OR($C40="",$B$2="",$D$2=0),0,IF(E$3&lt;0,0,N(INDEX('CURVA PREVISION'!$A$1:$KZ$3000,$C40,10+3*MIN(E$3,$D$2-1)))))</f>
        <v/>
      </c>
      <c r="F40" s="93">
        <f>IF(OR($C40="",$B$2="",$D$2=0),0,IF(F$3&lt;0,0,N(INDEX('CURVA PREVISION'!$A$1:$KZ$3000,$C40,10+3*MIN(F$3,$D$2-1)))))</f>
        <v/>
      </c>
      <c r="G40" s="93">
        <f>IF(OR($C40="",$B$2="",$D$2=0),0,IF(G$3&lt;0,0,N(INDEX('CURVA PREVISION'!$A$1:$KZ$3000,$C40,10+3*MIN(G$3,$D$2-1)))))</f>
        <v/>
      </c>
      <c r="H40" s="93">
        <f>IF(OR($C40="",$B$2="",$D$2=0),0,IF(H$3&lt;0,0,N(INDEX('CURVA PREVISION'!$A$1:$KZ$3000,$C40,10+3*MIN(H$3,$D$2-1)))))</f>
        <v/>
      </c>
      <c r="I40" s="93">
        <f>IF(OR($C40="",$B$2="",$D$2=0),0,IF(I$3&lt;0,0,N(INDEX('CURVA PREVISION'!$A$1:$KZ$3000,$C40,10+3*MIN(I$3,$D$2-1)))))</f>
        <v/>
      </c>
      <c r="J40" s="93">
        <f>IF(OR($C40="",$B$2="",$D$2=0),0,IF(J$3&lt;0,0,N(INDEX('CURVA PREVISION'!$A$1:$KZ$3000,$C40,10+3*MIN(J$3,$D$2-1)))))</f>
        <v/>
      </c>
      <c r="K40" s="93">
        <f>IF(OR($C40="",$B$2="",$D$2=0),0,IF(K$3&lt;0,0,N(INDEX('CURVA PREVISION'!$A$1:$KZ$3000,$C40,10+3*MIN(K$3,$D$2-1)))))</f>
        <v/>
      </c>
      <c r="L40" s="93">
        <f>IF(OR($C40="",$B$2="",$D$2=0),0,IF(L$3&lt;0,0,N(INDEX('CURVA PREVISION'!$A$1:$KZ$3000,$C40,10+3*MIN(L$3,$D$2-1)))))</f>
        <v/>
      </c>
      <c r="M40" s="93">
        <f>IF(OR($C40="",$B$2="",$D$2=0),0,IF(M$3&lt;0,0,N(INDEX('CURVA PREVISION'!$A$1:$KZ$3000,$C40,10+3*MIN(M$3,$D$2-1)))))</f>
        <v/>
      </c>
      <c r="N40" s="93">
        <f>IF(OR($C40="",$B$2="",$D$2=0),0,IF(N$3&lt;0,0,N(INDEX('CURVA PREVISION'!$A$1:$KZ$3000,$C40,10+3*MIN(N$3,$D$2-1)))))</f>
        <v/>
      </c>
      <c r="O40" s="93">
        <f>IF(OR($C40="",$B$2="",$D$2=0),0,IF(O$3&lt;0,0,N(INDEX('CURVA PREVISION'!$A$1:$KZ$3000,$C40,10+3*MIN(O$3,$D$2-1)))))</f>
        <v/>
      </c>
      <c r="P40" s="93">
        <f>IF(OR($C40="",$B$2="",$D$2=0),0,IF(P$3&lt;0,0,N(INDEX('CURVA PREVISION'!$A$1:$KZ$3000,$C40,10+3*MIN(P$3,$D$2-1)))))</f>
        <v/>
      </c>
      <c r="Q40" s="93">
        <f>IF(OR($C40="",$B$2="",$D$2=0),0,IF(Q$3&lt;0,0,N(INDEX('CURVA PREVISION'!$A$1:$KZ$3000,$C40,10+3*MIN(Q$3,$D$2-1)))))</f>
        <v/>
      </c>
      <c r="R40" s="93">
        <f>IF(OR($C40="",$B$2="",$D$2=0),0,IF(R$3&lt;0,0,N(INDEX('CURVA PREVISION'!$A$1:$KZ$3000,$C40,10+3*MIN(R$3,$D$2-1)))))</f>
        <v/>
      </c>
      <c r="S40" s="93">
        <f>IF(OR($C40="",$B$2="",$D$2=0),0,IF(S$3&lt;0,0,N(INDEX('CURVA PREVISION'!$A$1:$KZ$3000,$C40,10+3*MIN(S$3,$D$2-1)))))</f>
        <v/>
      </c>
      <c r="T40" s="93">
        <f>IF(OR($C40="",$B$2="",$D$2=0),0,IF(T$3&lt;0,0,N(INDEX('CURVA PREVISION'!$A$1:$KZ$3000,$C40,10+3*MIN(T$3,$D$2-1)))))</f>
        <v/>
      </c>
      <c r="U40" s="93">
        <f>IF(OR($C40="",$B$2="",$D$2=0),0,IF(U$3&lt;0,0,N(INDEX('CURVA PREVISION'!$A$1:$KZ$3000,$C40,10+3*MIN(U$3,$D$2-1)))))</f>
        <v/>
      </c>
      <c r="V40" s="93">
        <f>IF(OR($C40="",$B$2="",$D$2=0),0,IF(V$3&lt;0,0,N(INDEX('CURVA PREVISION'!$A$1:$KZ$3000,$C40,10+3*MIN(V$3,$D$2-1)))))</f>
        <v/>
      </c>
      <c r="W40" s="93">
        <f>IF(OR($C40="",$B$2="",$D$2=0),0,IF(W$3&lt;0,0,N(INDEX('CURVA PREVISION'!$A$1:$KZ$3000,$C40,10+3*MIN(W$3,$D$2-1)))))</f>
        <v/>
      </c>
      <c r="X40" s="93">
        <f>IF(OR($C40="",$B$2="",$D$2=0),0,IF(X$3&lt;0,0,N(INDEX('CURVA PREVISION'!$A$1:$KZ$3000,$C40,10+3*MIN(X$3,$D$2-1)))))</f>
        <v/>
      </c>
      <c r="Y40" s="93">
        <f>IF(OR($C40="",$B$2="",$D$2=0),0,IF(Y$3&lt;0,0,N(INDEX('CURVA PREVISION'!$A$1:$KZ$3000,$C40,10+3*MIN(Y$3,$D$2-1)))))</f>
        <v/>
      </c>
      <c r="Z40" s="93">
        <f>IF(OR($C40="",$B$2="",$D$2=0),0,IF(Z$3&lt;0,0,N(INDEX('CURVA PREVISION'!$A$1:$KZ$3000,$C40,10+3*MIN(Z$3,$D$2-1)))))</f>
        <v/>
      </c>
      <c r="AA40" s="93">
        <f>IF(OR($C40="",$B$2="",$D$2=0),0,IF(AA$3&lt;0,0,N(INDEX('CURVA PREVISION'!$A$1:$KZ$3000,$C40,10+3*MIN(AA$3,$D$2-1)))))</f>
        <v/>
      </c>
      <c r="AB40" s="93">
        <f>IF(OR($C40="",$B$2="",$D$2=0),0,IF(AB$3&lt;0,0,N(INDEX('CURVA PREVISION'!$A$1:$KZ$3000,$C40,10+3*MIN(AB$3,$D$2-1)))))</f>
        <v/>
      </c>
      <c r="AC40" s="93">
        <f>IF(OR($C40="",$B$2="",$D$2=0),0,IF(AC$3&lt;0,0,N(INDEX('CURVA PREVISION'!$A$1:$KZ$3000,$C40,10+3*MIN(AC$3,$D$2-1)))))</f>
        <v/>
      </c>
      <c r="AD40" s="93">
        <f>IF(OR($C40="",$B$2="",$D$2=0),0,IF(AD$3&lt;0,0,N(INDEX('CURVA PREVISION'!$A$1:$KZ$3000,$C40,10+3*MIN(AD$3,$D$2-1)))))</f>
        <v/>
      </c>
      <c r="AE40" s="93">
        <f>IF(OR($C40="",$B$2="",$D$2=0),0,IF(AE$3&lt;0,0,N(INDEX('CURVA PREVISION'!$A$1:$KZ$3000,$C40,10+3*MIN(AE$3,$D$2-1)))))</f>
        <v/>
      </c>
      <c r="AF40" s="93">
        <f>IF(OR($C40="",$B$2="",$D$2=0),0,IF(AF$3&lt;0,0,N(INDEX('CURVA PREVISION'!$A$1:$KZ$3000,$C40,10+3*MIN(AF$3,$D$2-1)))))</f>
        <v/>
      </c>
      <c r="AG40" s="93">
        <f>IF(OR($C40="",$B$2="",$D$2=0),0,IF(AG$3&lt;0,0,N(INDEX('CURVA PREVISION'!$A$1:$KZ$3000,$C40,10+3*MIN(AG$3,$D$2-1)))))</f>
        <v/>
      </c>
      <c r="AH40" s="93">
        <f>IF(OR($C40="",$B$2="",$D$2=0),0,IF(AH$3&lt;0,0,N(INDEX('CURVA PREVISION'!$A$1:$KZ$3000,$C40,10+3*MIN(AH$3,$D$2-1)))))</f>
        <v/>
      </c>
      <c r="AI40" s="93">
        <f>IF(OR($C40="",$B$2="",$D$2=0),0,IF(AI$3&lt;0,0,N(INDEX('CURVA PREVISION'!$A$1:$KZ$3000,$C40,10+3*MIN(AI$3,$D$2-1)))))</f>
        <v/>
      </c>
      <c r="AJ40" s="93">
        <f>IF(OR($C40="",$B$2="",$D$2=0),0,IF(AJ$3&lt;0,0,N(INDEX('CURVA PREVISION'!$A$1:$KZ$3000,$C40,10+3*MIN(AJ$3,$D$2-1)))))</f>
        <v/>
      </c>
      <c r="AK40" s="93">
        <f>IF(OR($C40="",$B$2="",$D$2=0),0,IF(AK$3&lt;0,0,N(INDEX('CURVA PREVISION'!$A$1:$KZ$3000,$C40,10+3*MIN(AK$3,$D$2-1)))))</f>
        <v/>
      </c>
      <c r="AL40" s="93">
        <f>IF(OR($C40="",$B$2="",$D$2=0),0,IF(AL$3&lt;0,0,N(INDEX('CURVA PREVISION'!$A$1:$KZ$3000,$C40,10+3*MIN(AL$3,$D$2-1)))))</f>
        <v/>
      </c>
      <c r="AM40" s="93">
        <f>IF(OR($C40="",$B$2="",$D$2=0),0,IF(AM$3&lt;0,0,N(INDEX('CURVA PREVISION'!$A$1:$KZ$3000,$C40,10+3*MIN(AM$3,$D$2-1)))))</f>
        <v/>
      </c>
      <c r="AN40" s="93">
        <f>IF(OR($C40="",$B$2="",$D$2=0),0,IF(AN$3&lt;0,0,N(INDEX('CURVA PREVISION'!$A$1:$KZ$3000,$C40,10+3*MIN(AN$3,$D$2-1)))))</f>
        <v/>
      </c>
      <c r="AO40" s="93">
        <f>IF(OR($C40="",$B$2="",$D$2=0),0,IF(AO$3&lt;0,0,N(INDEX('CURVA PREVISION'!$A$1:$KZ$3000,$C40,10+3*MIN(AO$3,$D$2-1)))))</f>
        <v/>
      </c>
      <c r="AP40" s="93">
        <f>IF(OR($C40="",$B$2="",$D$2=0),0,IF(AP$3&lt;0,0,N(INDEX('CURVA PREVISION'!$A$1:$KZ$3000,$C40,10+3*MIN(AP$3,$D$2-1)))))</f>
        <v/>
      </c>
      <c r="AQ40" s="93">
        <f>IF(OR($C40="",$B$2="",$D$2=0),0,IF(AQ$3&lt;0,0,N(INDEX('CURVA PREVISION'!$A$1:$KZ$3000,$C40,10+3*MIN(AQ$3,$D$2-1)))))</f>
        <v/>
      </c>
      <c r="AR40" s="93">
        <f>IF(OR($C40="",$B$2="",$D$2=0),0,IF(AR$3&lt;0,0,N(INDEX('CURVA PREVISION'!$A$1:$KZ$3000,$C40,10+3*MIN(AR$3,$D$2-1)))))</f>
        <v/>
      </c>
      <c r="AS40" s="93">
        <f>IF(OR($C40="",$B$2="",$D$2=0),0,IF(AS$3&lt;0,0,N(INDEX('CURVA PREVISION'!$A$1:$KZ$3000,$C40,10+3*MIN(AS$3,$D$2-1)))))</f>
        <v/>
      </c>
      <c r="AT40" s="93">
        <f>IF(OR($C40="",$B$2="",$D$2=0),0,IF(AT$3&lt;0,0,N(INDEX('CURVA PREVISION'!$A$1:$KZ$3000,$C40,10+3*MIN(AT$3,$D$2-1)))))</f>
        <v/>
      </c>
      <c r="AU40" s="93">
        <f>IF(OR($C40="",$B$2="",$D$2=0),0,IF(AU$3&lt;0,0,N(INDEX('CURVA PREVISION'!$A$1:$KZ$3000,$C40,10+3*MIN(AU$3,$D$2-1)))))</f>
        <v/>
      </c>
      <c r="AV40" s="93">
        <f>IF(OR($C40="",$B$2="",$D$2=0),0,IF(AV$3&lt;0,0,N(INDEX('CURVA PREVISION'!$A$1:$KZ$3000,$C40,10+3*MIN(AV$3,$D$2-1)))))</f>
        <v/>
      </c>
      <c r="AW40" s="93">
        <f>IF(OR($C40="",$B$2="",$D$2=0),0,IF(AW$3&lt;0,0,N(INDEX('CURVA PREVISION'!$A$1:$KZ$3000,$C40,10+3*MIN(AW$3,$D$2-1)))))</f>
        <v/>
      </c>
      <c r="AX40" s="93">
        <f>IF(OR($C40="",$B$2="",$D$2=0),0,IF(AX$3&lt;0,0,N(INDEX('CURVA PREVISION'!$A$1:$KZ$3000,$C40,10+3*MIN(AX$3,$D$2-1)))))</f>
        <v/>
      </c>
      <c r="AY40" s="93">
        <f>IF(OR($C40="",$B$2="",$D$2=0),0,IF(AY$3&lt;0,0,N(INDEX('CURVA PREVISION'!$A$1:$KZ$3000,$C40,10+3*MIN(AY$3,$D$2-1)))))</f>
        <v/>
      </c>
      <c r="AZ40" s="93">
        <f>IF(OR($C40="",$B$2="",$D$2=0),0,IF(AZ$3&lt;0,0,N(INDEX('CURVA PREVISION'!$A$1:$KZ$3000,$C40,10+3*MIN(AZ$3,$D$2-1)))))</f>
        <v/>
      </c>
      <c r="BA40" s="93">
        <f>IF(OR($C40="",$B$2="",$D$2=0),0,IF(BA$3&lt;0,0,N(INDEX('CURVA PREVISION'!$A$1:$KZ$3000,$C40,10+3*MIN(BA$3,$D$2-1)))))</f>
        <v/>
      </c>
      <c r="BB40" s="93">
        <f>IF(OR($C40="",$B$2="",$D$2=0),0,IF(BB$3&lt;0,0,N(INDEX('CURVA PREVISION'!$A$1:$KZ$3000,$C40,10+3*MIN(BB$3,$D$2-1)))))</f>
        <v/>
      </c>
      <c r="BC40" s="93">
        <f>IF(OR($C40="",$B$2="",$D$2=0),0,IF(BC$3&lt;0,0,N(INDEX('CURVA PREVISION'!$A$1:$KZ$3000,$C40,10+3*MIN(BC$3,$D$2-1)))))</f>
        <v/>
      </c>
      <c r="BD40" s="93">
        <f>IF(OR($C40="",$B$2="",$D$2=0),0,IF(BD$3&lt;0,0,N(INDEX('CURVA PREVISION'!$A$1:$KZ$3000,$C40,10+3*MIN(BD$3,$D$2-1)))))</f>
        <v/>
      </c>
      <c r="BE40" s="93">
        <f>IF(OR($C40="",$B$2="",$D$2=0),0,IF(BE$3&lt;0,0,N(INDEX('CURVA PREVISION'!$A$1:$KZ$3000,$C40,10+3*MIN(BE$3,$D$2-1)))))</f>
        <v/>
      </c>
      <c r="BF40" s="93">
        <f>IF(OR($C40="",$B$2="",$D$2=0),0,IF(BF$3&lt;0,0,N(INDEX('CURVA PREVISION'!$A$1:$KZ$3000,$C40,10+3*MIN(BF$3,$D$2-1)))))</f>
        <v/>
      </c>
      <c r="BG40" s="93">
        <f>IF(OR($C40="",$B$2="",$D$2=0),0,IF(BG$3&lt;0,0,N(INDEX('CURVA PREVISION'!$A$1:$KZ$3000,$C40,10+3*MIN(BG$3,$D$2-1)))))</f>
        <v/>
      </c>
      <c r="BH40" s="93">
        <f>IF(OR($C40="",$B$2="",$D$2=0),0,IF(BH$3&lt;0,0,N(INDEX('CURVA PREVISION'!$A$1:$KZ$3000,$C40,10+3*MIN(BH$3,$D$2-1)))))</f>
        <v/>
      </c>
      <c r="BI40" s="93">
        <f>IF(OR($C40="",$B$2="",$D$2=0),0,IF(BI$3&lt;0,0,N(INDEX('CURVA PREVISION'!$A$1:$KZ$3000,$C40,10+3*MIN(BI$3,$D$2-1)))))</f>
        <v/>
      </c>
      <c r="BJ40" s="93">
        <f>IF(OR($C40="",$B$2="",$D$2=0),0,IF(BJ$3&lt;0,0,N(INDEX('CURVA PREVISION'!$A$1:$KZ$3000,$C40,10+3*MIN(BJ$3,$D$2-1)))))</f>
        <v/>
      </c>
      <c r="BK40" s="93">
        <f>IF(OR($C40="",$B$2="",$D$2=0),0,IF(BK$3&lt;0,0,N(INDEX('CURVA PREVISION'!$A$1:$KZ$3000,$C40,10+3*MIN(BK$3,$D$2-1)))))</f>
        <v/>
      </c>
      <c r="BL40" s="93">
        <f>IF(OR($C40="",$B$2="",$D$2=0),0,IF(BL$3&lt;0,0,N(INDEX('CURVA PREVISION'!$A$1:$KZ$3000,$C40,10+3*MIN(BL$3,$D$2-1)))))</f>
        <v/>
      </c>
      <c r="BM40" s="93">
        <f>IF(OR($C40="",$B$2="",$D$2=0),0,IF(BM$3&lt;0,0,N(INDEX('CURVA PREVISION'!$A$1:$KZ$3000,$C40,10+3*MIN(BM$3,$D$2-1)))))</f>
        <v/>
      </c>
      <c r="BN40" s="93">
        <f>IF(OR($C40="",$B$2="",$D$2=0),0,IF(BN$3&lt;0,0,N(INDEX('CURVA PREVISION'!$A$1:$KZ$3000,$C40,10+3*MIN(BN$3,$D$2-1)))))</f>
        <v/>
      </c>
      <c r="BO40" s="93">
        <f>IF(OR($C40="",$B$2="",$D$2=0),0,IF(BO$3&lt;0,0,N(INDEX('CURVA PREVISION'!$A$1:$KZ$3000,$C40,10+3*MIN(BO$3,$D$2-1)))))</f>
        <v/>
      </c>
      <c r="BP40" s="93">
        <f>IF(OR($C40="",$B$2="",$D$2=0),0,IF(BP$3&lt;0,0,N(INDEX('CURVA PREVISION'!$A$1:$KZ$3000,$C40,10+3*MIN(BP$3,$D$2-1)))))</f>
        <v/>
      </c>
      <c r="BQ40" s="93">
        <f>IF(OR($C40="",$B$2="",$D$2=0),0,IF(BQ$3&lt;0,0,N(INDEX('CURVA PREVISION'!$A$1:$KZ$3000,$C40,10+3*MIN(BQ$3,$D$2-1)))))</f>
        <v/>
      </c>
      <c r="BR40" s="93">
        <f>IF(OR($C40="",$B$2="",$D$2=0),0,IF(BR$3&lt;0,0,N(INDEX('CURVA PREVISION'!$A$1:$KZ$3000,$C40,10+3*MIN(BR$3,$D$2-1)))))</f>
        <v/>
      </c>
      <c r="BS40" s="93">
        <f>IF(OR($C40="",$B$2="",$D$2=0),0,IF(BS$3&lt;0,0,N(INDEX('CURVA PREVISION'!$A$1:$KZ$3000,$C40,10+3*MIN(BS$3,$D$2-1)))))</f>
        <v/>
      </c>
      <c r="BT40" s="93">
        <f>IF(OR($C40="",$B$2="",$D$2=0),0,IF(BT$3&lt;0,0,N(INDEX('CURVA PREVISION'!$A$1:$KZ$3000,$C40,10+3*MIN(BT$3,$D$2-1)))))</f>
        <v/>
      </c>
      <c r="BU40" s="93">
        <f>IF(OR($C40="",$B$2="",$D$2=0),0,IF(BU$3&lt;0,0,N(INDEX('CURVA PREVISION'!$A$1:$KZ$3000,$C40,10+3*MIN(BU$3,$D$2-1)))))</f>
        <v/>
      </c>
      <c r="BV40" s="93">
        <f>IF(OR($C40="",$B$2="",$D$2=0),0,IF(BV$3&lt;0,0,N(INDEX('CURVA PREVISION'!$A$1:$KZ$3000,$C40,10+3*MIN(BV$3,$D$2-1)))))</f>
        <v/>
      </c>
      <c r="BW40" s="93">
        <f>IF(OR($C40="",$B$2="",$D$2=0),0,IF(BW$3&lt;0,0,N(INDEX('CURVA PREVISION'!$A$1:$KZ$3000,$C40,10+3*MIN(BW$3,$D$2-1)))))</f>
        <v/>
      </c>
    </row>
    <row r="41">
      <c r="A41" s="59">
        <f>'VALOR POR PL'!C47</f>
        <v/>
      </c>
      <c r="B41" s="59">
        <f>'VALOR POR PL'!D47</f>
        <v/>
      </c>
      <c r="C41" s="67">
        <f>IFERROR(MATCH(A41,'CURVA PREVISION'!$B$1:$B$3000,0),"")</f>
        <v/>
      </c>
      <c r="D41" s="93">
        <f>IF(OR($C41="",$B$2="",$D$2=0),0,IF(D$3&lt;0,0,N(INDEX('CURVA PREVISION'!$A$1:$KZ$3000,$C41,10+3*MIN(D$3,$D$2-1)))))</f>
        <v/>
      </c>
      <c r="E41" s="93">
        <f>IF(OR($C41="",$B$2="",$D$2=0),0,IF(E$3&lt;0,0,N(INDEX('CURVA PREVISION'!$A$1:$KZ$3000,$C41,10+3*MIN(E$3,$D$2-1)))))</f>
        <v/>
      </c>
      <c r="F41" s="93">
        <f>IF(OR($C41="",$B$2="",$D$2=0),0,IF(F$3&lt;0,0,N(INDEX('CURVA PREVISION'!$A$1:$KZ$3000,$C41,10+3*MIN(F$3,$D$2-1)))))</f>
        <v/>
      </c>
      <c r="G41" s="93">
        <f>IF(OR($C41="",$B$2="",$D$2=0),0,IF(G$3&lt;0,0,N(INDEX('CURVA PREVISION'!$A$1:$KZ$3000,$C41,10+3*MIN(G$3,$D$2-1)))))</f>
        <v/>
      </c>
      <c r="H41" s="93">
        <f>IF(OR($C41="",$B$2="",$D$2=0),0,IF(H$3&lt;0,0,N(INDEX('CURVA PREVISION'!$A$1:$KZ$3000,$C41,10+3*MIN(H$3,$D$2-1)))))</f>
        <v/>
      </c>
      <c r="I41" s="93">
        <f>IF(OR($C41="",$B$2="",$D$2=0),0,IF(I$3&lt;0,0,N(INDEX('CURVA PREVISION'!$A$1:$KZ$3000,$C41,10+3*MIN(I$3,$D$2-1)))))</f>
        <v/>
      </c>
      <c r="J41" s="93">
        <f>IF(OR($C41="",$B$2="",$D$2=0),0,IF(J$3&lt;0,0,N(INDEX('CURVA PREVISION'!$A$1:$KZ$3000,$C41,10+3*MIN(J$3,$D$2-1)))))</f>
        <v/>
      </c>
      <c r="K41" s="93">
        <f>IF(OR($C41="",$B$2="",$D$2=0),0,IF(K$3&lt;0,0,N(INDEX('CURVA PREVISION'!$A$1:$KZ$3000,$C41,10+3*MIN(K$3,$D$2-1)))))</f>
        <v/>
      </c>
      <c r="L41" s="93">
        <f>IF(OR($C41="",$B$2="",$D$2=0),0,IF(L$3&lt;0,0,N(INDEX('CURVA PREVISION'!$A$1:$KZ$3000,$C41,10+3*MIN(L$3,$D$2-1)))))</f>
        <v/>
      </c>
      <c r="M41" s="93">
        <f>IF(OR($C41="",$B$2="",$D$2=0),0,IF(M$3&lt;0,0,N(INDEX('CURVA PREVISION'!$A$1:$KZ$3000,$C41,10+3*MIN(M$3,$D$2-1)))))</f>
        <v/>
      </c>
      <c r="N41" s="93">
        <f>IF(OR($C41="",$B$2="",$D$2=0),0,IF(N$3&lt;0,0,N(INDEX('CURVA PREVISION'!$A$1:$KZ$3000,$C41,10+3*MIN(N$3,$D$2-1)))))</f>
        <v/>
      </c>
      <c r="O41" s="93">
        <f>IF(OR($C41="",$B$2="",$D$2=0),0,IF(O$3&lt;0,0,N(INDEX('CURVA PREVISION'!$A$1:$KZ$3000,$C41,10+3*MIN(O$3,$D$2-1)))))</f>
        <v/>
      </c>
      <c r="P41" s="93">
        <f>IF(OR($C41="",$B$2="",$D$2=0),0,IF(P$3&lt;0,0,N(INDEX('CURVA PREVISION'!$A$1:$KZ$3000,$C41,10+3*MIN(P$3,$D$2-1)))))</f>
        <v/>
      </c>
      <c r="Q41" s="93">
        <f>IF(OR($C41="",$B$2="",$D$2=0),0,IF(Q$3&lt;0,0,N(INDEX('CURVA PREVISION'!$A$1:$KZ$3000,$C41,10+3*MIN(Q$3,$D$2-1)))))</f>
        <v/>
      </c>
      <c r="R41" s="93">
        <f>IF(OR($C41="",$B$2="",$D$2=0),0,IF(R$3&lt;0,0,N(INDEX('CURVA PREVISION'!$A$1:$KZ$3000,$C41,10+3*MIN(R$3,$D$2-1)))))</f>
        <v/>
      </c>
      <c r="S41" s="93">
        <f>IF(OR($C41="",$B$2="",$D$2=0),0,IF(S$3&lt;0,0,N(INDEX('CURVA PREVISION'!$A$1:$KZ$3000,$C41,10+3*MIN(S$3,$D$2-1)))))</f>
        <v/>
      </c>
      <c r="T41" s="93">
        <f>IF(OR($C41="",$B$2="",$D$2=0),0,IF(T$3&lt;0,0,N(INDEX('CURVA PREVISION'!$A$1:$KZ$3000,$C41,10+3*MIN(T$3,$D$2-1)))))</f>
        <v/>
      </c>
      <c r="U41" s="93">
        <f>IF(OR($C41="",$B$2="",$D$2=0),0,IF(U$3&lt;0,0,N(INDEX('CURVA PREVISION'!$A$1:$KZ$3000,$C41,10+3*MIN(U$3,$D$2-1)))))</f>
        <v/>
      </c>
      <c r="V41" s="93">
        <f>IF(OR($C41="",$B$2="",$D$2=0),0,IF(V$3&lt;0,0,N(INDEX('CURVA PREVISION'!$A$1:$KZ$3000,$C41,10+3*MIN(V$3,$D$2-1)))))</f>
        <v/>
      </c>
      <c r="W41" s="93">
        <f>IF(OR($C41="",$B$2="",$D$2=0),0,IF(W$3&lt;0,0,N(INDEX('CURVA PREVISION'!$A$1:$KZ$3000,$C41,10+3*MIN(W$3,$D$2-1)))))</f>
        <v/>
      </c>
      <c r="X41" s="93">
        <f>IF(OR($C41="",$B$2="",$D$2=0),0,IF(X$3&lt;0,0,N(INDEX('CURVA PREVISION'!$A$1:$KZ$3000,$C41,10+3*MIN(X$3,$D$2-1)))))</f>
        <v/>
      </c>
      <c r="Y41" s="93">
        <f>IF(OR($C41="",$B$2="",$D$2=0),0,IF(Y$3&lt;0,0,N(INDEX('CURVA PREVISION'!$A$1:$KZ$3000,$C41,10+3*MIN(Y$3,$D$2-1)))))</f>
        <v/>
      </c>
      <c r="Z41" s="93">
        <f>IF(OR($C41="",$B$2="",$D$2=0),0,IF(Z$3&lt;0,0,N(INDEX('CURVA PREVISION'!$A$1:$KZ$3000,$C41,10+3*MIN(Z$3,$D$2-1)))))</f>
        <v/>
      </c>
      <c r="AA41" s="93">
        <f>IF(OR($C41="",$B$2="",$D$2=0),0,IF(AA$3&lt;0,0,N(INDEX('CURVA PREVISION'!$A$1:$KZ$3000,$C41,10+3*MIN(AA$3,$D$2-1)))))</f>
        <v/>
      </c>
      <c r="AB41" s="93">
        <f>IF(OR($C41="",$B$2="",$D$2=0),0,IF(AB$3&lt;0,0,N(INDEX('CURVA PREVISION'!$A$1:$KZ$3000,$C41,10+3*MIN(AB$3,$D$2-1)))))</f>
        <v/>
      </c>
      <c r="AC41" s="93">
        <f>IF(OR($C41="",$B$2="",$D$2=0),0,IF(AC$3&lt;0,0,N(INDEX('CURVA PREVISION'!$A$1:$KZ$3000,$C41,10+3*MIN(AC$3,$D$2-1)))))</f>
        <v/>
      </c>
      <c r="AD41" s="93">
        <f>IF(OR($C41="",$B$2="",$D$2=0),0,IF(AD$3&lt;0,0,N(INDEX('CURVA PREVISION'!$A$1:$KZ$3000,$C41,10+3*MIN(AD$3,$D$2-1)))))</f>
        <v/>
      </c>
      <c r="AE41" s="93">
        <f>IF(OR($C41="",$B$2="",$D$2=0),0,IF(AE$3&lt;0,0,N(INDEX('CURVA PREVISION'!$A$1:$KZ$3000,$C41,10+3*MIN(AE$3,$D$2-1)))))</f>
        <v/>
      </c>
      <c r="AF41" s="93">
        <f>IF(OR($C41="",$B$2="",$D$2=0),0,IF(AF$3&lt;0,0,N(INDEX('CURVA PREVISION'!$A$1:$KZ$3000,$C41,10+3*MIN(AF$3,$D$2-1)))))</f>
        <v/>
      </c>
      <c r="AG41" s="93">
        <f>IF(OR($C41="",$B$2="",$D$2=0),0,IF(AG$3&lt;0,0,N(INDEX('CURVA PREVISION'!$A$1:$KZ$3000,$C41,10+3*MIN(AG$3,$D$2-1)))))</f>
        <v/>
      </c>
      <c r="AH41" s="93">
        <f>IF(OR($C41="",$B$2="",$D$2=0),0,IF(AH$3&lt;0,0,N(INDEX('CURVA PREVISION'!$A$1:$KZ$3000,$C41,10+3*MIN(AH$3,$D$2-1)))))</f>
        <v/>
      </c>
      <c r="AI41" s="93">
        <f>IF(OR($C41="",$B$2="",$D$2=0),0,IF(AI$3&lt;0,0,N(INDEX('CURVA PREVISION'!$A$1:$KZ$3000,$C41,10+3*MIN(AI$3,$D$2-1)))))</f>
        <v/>
      </c>
      <c r="AJ41" s="93">
        <f>IF(OR($C41="",$B$2="",$D$2=0),0,IF(AJ$3&lt;0,0,N(INDEX('CURVA PREVISION'!$A$1:$KZ$3000,$C41,10+3*MIN(AJ$3,$D$2-1)))))</f>
        <v/>
      </c>
      <c r="AK41" s="93">
        <f>IF(OR($C41="",$B$2="",$D$2=0),0,IF(AK$3&lt;0,0,N(INDEX('CURVA PREVISION'!$A$1:$KZ$3000,$C41,10+3*MIN(AK$3,$D$2-1)))))</f>
        <v/>
      </c>
      <c r="AL41" s="93">
        <f>IF(OR($C41="",$B$2="",$D$2=0),0,IF(AL$3&lt;0,0,N(INDEX('CURVA PREVISION'!$A$1:$KZ$3000,$C41,10+3*MIN(AL$3,$D$2-1)))))</f>
        <v/>
      </c>
      <c r="AM41" s="93">
        <f>IF(OR($C41="",$B$2="",$D$2=0),0,IF(AM$3&lt;0,0,N(INDEX('CURVA PREVISION'!$A$1:$KZ$3000,$C41,10+3*MIN(AM$3,$D$2-1)))))</f>
        <v/>
      </c>
      <c r="AN41" s="93">
        <f>IF(OR($C41="",$B$2="",$D$2=0),0,IF(AN$3&lt;0,0,N(INDEX('CURVA PREVISION'!$A$1:$KZ$3000,$C41,10+3*MIN(AN$3,$D$2-1)))))</f>
        <v/>
      </c>
      <c r="AO41" s="93">
        <f>IF(OR($C41="",$B$2="",$D$2=0),0,IF(AO$3&lt;0,0,N(INDEX('CURVA PREVISION'!$A$1:$KZ$3000,$C41,10+3*MIN(AO$3,$D$2-1)))))</f>
        <v/>
      </c>
      <c r="AP41" s="93">
        <f>IF(OR($C41="",$B$2="",$D$2=0),0,IF(AP$3&lt;0,0,N(INDEX('CURVA PREVISION'!$A$1:$KZ$3000,$C41,10+3*MIN(AP$3,$D$2-1)))))</f>
        <v/>
      </c>
      <c r="AQ41" s="93">
        <f>IF(OR($C41="",$B$2="",$D$2=0),0,IF(AQ$3&lt;0,0,N(INDEX('CURVA PREVISION'!$A$1:$KZ$3000,$C41,10+3*MIN(AQ$3,$D$2-1)))))</f>
        <v/>
      </c>
      <c r="AR41" s="93">
        <f>IF(OR($C41="",$B$2="",$D$2=0),0,IF(AR$3&lt;0,0,N(INDEX('CURVA PREVISION'!$A$1:$KZ$3000,$C41,10+3*MIN(AR$3,$D$2-1)))))</f>
        <v/>
      </c>
      <c r="AS41" s="93">
        <f>IF(OR($C41="",$B$2="",$D$2=0),0,IF(AS$3&lt;0,0,N(INDEX('CURVA PREVISION'!$A$1:$KZ$3000,$C41,10+3*MIN(AS$3,$D$2-1)))))</f>
        <v/>
      </c>
      <c r="AT41" s="93">
        <f>IF(OR($C41="",$B$2="",$D$2=0),0,IF(AT$3&lt;0,0,N(INDEX('CURVA PREVISION'!$A$1:$KZ$3000,$C41,10+3*MIN(AT$3,$D$2-1)))))</f>
        <v/>
      </c>
      <c r="AU41" s="93">
        <f>IF(OR($C41="",$B$2="",$D$2=0),0,IF(AU$3&lt;0,0,N(INDEX('CURVA PREVISION'!$A$1:$KZ$3000,$C41,10+3*MIN(AU$3,$D$2-1)))))</f>
        <v/>
      </c>
      <c r="AV41" s="93">
        <f>IF(OR($C41="",$B$2="",$D$2=0),0,IF(AV$3&lt;0,0,N(INDEX('CURVA PREVISION'!$A$1:$KZ$3000,$C41,10+3*MIN(AV$3,$D$2-1)))))</f>
        <v/>
      </c>
      <c r="AW41" s="93">
        <f>IF(OR($C41="",$B$2="",$D$2=0),0,IF(AW$3&lt;0,0,N(INDEX('CURVA PREVISION'!$A$1:$KZ$3000,$C41,10+3*MIN(AW$3,$D$2-1)))))</f>
        <v/>
      </c>
      <c r="AX41" s="93">
        <f>IF(OR($C41="",$B$2="",$D$2=0),0,IF(AX$3&lt;0,0,N(INDEX('CURVA PREVISION'!$A$1:$KZ$3000,$C41,10+3*MIN(AX$3,$D$2-1)))))</f>
        <v/>
      </c>
      <c r="AY41" s="93">
        <f>IF(OR($C41="",$B$2="",$D$2=0),0,IF(AY$3&lt;0,0,N(INDEX('CURVA PREVISION'!$A$1:$KZ$3000,$C41,10+3*MIN(AY$3,$D$2-1)))))</f>
        <v/>
      </c>
      <c r="AZ41" s="93">
        <f>IF(OR($C41="",$B$2="",$D$2=0),0,IF(AZ$3&lt;0,0,N(INDEX('CURVA PREVISION'!$A$1:$KZ$3000,$C41,10+3*MIN(AZ$3,$D$2-1)))))</f>
        <v/>
      </c>
      <c r="BA41" s="93">
        <f>IF(OR($C41="",$B$2="",$D$2=0),0,IF(BA$3&lt;0,0,N(INDEX('CURVA PREVISION'!$A$1:$KZ$3000,$C41,10+3*MIN(BA$3,$D$2-1)))))</f>
        <v/>
      </c>
      <c r="BB41" s="93">
        <f>IF(OR($C41="",$B$2="",$D$2=0),0,IF(BB$3&lt;0,0,N(INDEX('CURVA PREVISION'!$A$1:$KZ$3000,$C41,10+3*MIN(BB$3,$D$2-1)))))</f>
        <v/>
      </c>
      <c r="BC41" s="93">
        <f>IF(OR($C41="",$B$2="",$D$2=0),0,IF(BC$3&lt;0,0,N(INDEX('CURVA PREVISION'!$A$1:$KZ$3000,$C41,10+3*MIN(BC$3,$D$2-1)))))</f>
        <v/>
      </c>
      <c r="BD41" s="93">
        <f>IF(OR($C41="",$B$2="",$D$2=0),0,IF(BD$3&lt;0,0,N(INDEX('CURVA PREVISION'!$A$1:$KZ$3000,$C41,10+3*MIN(BD$3,$D$2-1)))))</f>
        <v/>
      </c>
      <c r="BE41" s="93">
        <f>IF(OR($C41="",$B$2="",$D$2=0),0,IF(BE$3&lt;0,0,N(INDEX('CURVA PREVISION'!$A$1:$KZ$3000,$C41,10+3*MIN(BE$3,$D$2-1)))))</f>
        <v/>
      </c>
      <c r="BF41" s="93">
        <f>IF(OR($C41="",$B$2="",$D$2=0),0,IF(BF$3&lt;0,0,N(INDEX('CURVA PREVISION'!$A$1:$KZ$3000,$C41,10+3*MIN(BF$3,$D$2-1)))))</f>
        <v/>
      </c>
      <c r="BG41" s="93">
        <f>IF(OR($C41="",$B$2="",$D$2=0),0,IF(BG$3&lt;0,0,N(INDEX('CURVA PREVISION'!$A$1:$KZ$3000,$C41,10+3*MIN(BG$3,$D$2-1)))))</f>
        <v/>
      </c>
      <c r="BH41" s="93">
        <f>IF(OR($C41="",$B$2="",$D$2=0),0,IF(BH$3&lt;0,0,N(INDEX('CURVA PREVISION'!$A$1:$KZ$3000,$C41,10+3*MIN(BH$3,$D$2-1)))))</f>
        <v/>
      </c>
      <c r="BI41" s="93">
        <f>IF(OR($C41="",$B$2="",$D$2=0),0,IF(BI$3&lt;0,0,N(INDEX('CURVA PREVISION'!$A$1:$KZ$3000,$C41,10+3*MIN(BI$3,$D$2-1)))))</f>
        <v/>
      </c>
      <c r="BJ41" s="93">
        <f>IF(OR($C41="",$B$2="",$D$2=0),0,IF(BJ$3&lt;0,0,N(INDEX('CURVA PREVISION'!$A$1:$KZ$3000,$C41,10+3*MIN(BJ$3,$D$2-1)))))</f>
        <v/>
      </c>
      <c r="BK41" s="93">
        <f>IF(OR($C41="",$B$2="",$D$2=0),0,IF(BK$3&lt;0,0,N(INDEX('CURVA PREVISION'!$A$1:$KZ$3000,$C41,10+3*MIN(BK$3,$D$2-1)))))</f>
        <v/>
      </c>
      <c r="BL41" s="93">
        <f>IF(OR($C41="",$B$2="",$D$2=0),0,IF(BL$3&lt;0,0,N(INDEX('CURVA PREVISION'!$A$1:$KZ$3000,$C41,10+3*MIN(BL$3,$D$2-1)))))</f>
        <v/>
      </c>
      <c r="BM41" s="93">
        <f>IF(OR($C41="",$B$2="",$D$2=0),0,IF(BM$3&lt;0,0,N(INDEX('CURVA PREVISION'!$A$1:$KZ$3000,$C41,10+3*MIN(BM$3,$D$2-1)))))</f>
        <v/>
      </c>
      <c r="BN41" s="93">
        <f>IF(OR($C41="",$B$2="",$D$2=0),0,IF(BN$3&lt;0,0,N(INDEX('CURVA PREVISION'!$A$1:$KZ$3000,$C41,10+3*MIN(BN$3,$D$2-1)))))</f>
        <v/>
      </c>
      <c r="BO41" s="93">
        <f>IF(OR($C41="",$B$2="",$D$2=0),0,IF(BO$3&lt;0,0,N(INDEX('CURVA PREVISION'!$A$1:$KZ$3000,$C41,10+3*MIN(BO$3,$D$2-1)))))</f>
        <v/>
      </c>
      <c r="BP41" s="93">
        <f>IF(OR($C41="",$B$2="",$D$2=0),0,IF(BP$3&lt;0,0,N(INDEX('CURVA PREVISION'!$A$1:$KZ$3000,$C41,10+3*MIN(BP$3,$D$2-1)))))</f>
        <v/>
      </c>
      <c r="BQ41" s="93">
        <f>IF(OR($C41="",$B$2="",$D$2=0),0,IF(BQ$3&lt;0,0,N(INDEX('CURVA PREVISION'!$A$1:$KZ$3000,$C41,10+3*MIN(BQ$3,$D$2-1)))))</f>
        <v/>
      </c>
      <c r="BR41" s="93">
        <f>IF(OR($C41="",$B$2="",$D$2=0),0,IF(BR$3&lt;0,0,N(INDEX('CURVA PREVISION'!$A$1:$KZ$3000,$C41,10+3*MIN(BR$3,$D$2-1)))))</f>
        <v/>
      </c>
      <c r="BS41" s="93">
        <f>IF(OR($C41="",$B$2="",$D$2=0),0,IF(BS$3&lt;0,0,N(INDEX('CURVA PREVISION'!$A$1:$KZ$3000,$C41,10+3*MIN(BS$3,$D$2-1)))))</f>
        <v/>
      </c>
      <c r="BT41" s="93">
        <f>IF(OR($C41="",$B$2="",$D$2=0),0,IF(BT$3&lt;0,0,N(INDEX('CURVA PREVISION'!$A$1:$KZ$3000,$C41,10+3*MIN(BT$3,$D$2-1)))))</f>
        <v/>
      </c>
      <c r="BU41" s="93">
        <f>IF(OR($C41="",$B$2="",$D$2=0),0,IF(BU$3&lt;0,0,N(INDEX('CURVA PREVISION'!$A$1:$KZ$3000,$C41,10+3*MIN(BU$3,$D$2-1)))))</f>
        <v/>
      </c>
      <c r="BV41" s="93">
        <f>IF(OR($C41="",$B$2="",$D$2=0),0,IF(BV$3&lt;0,0,N(INDEX('CURVA PREVISION'!$A$1:$KZ$3000,$C41,10+3*MIN(BV$3,$D$2-1)))))</f>
        <v/>
      </c>
      <c r="BW41" s="93">
        <f>IF(OR($C41="",$B$2="",$D$2=0),0,IF(BW$3&lt;0,0,N(INDEX('CURVA PREVISION'!$A$1:$KZ$3000,$C41,10+3*MIN(BW$3,$D$2-1)))))</f>
        <v/>
      </c>
    </row>
    <row r="42">
      <c r="A42" s="59">
        <f>'VALOR POR PL'!C48</f>
        <v/>
      </c>
      <c r="B42" s="59">
        <f>'VALOR POR PL'!D48</f>
        <v/>
      </c>
      <c r="C42" s="67">
        <f>IFERROR(MATCH(A42,'CURVA PREVISION'!$B$1:$B$3000,0),"")</f>
        <v/>
      </c>
      <c r="D42" s="93">
        <f>IF(OR($C42="",$B$2="",$D$2=0),0,IF(D$3&lt;0,0,N(INDEX('CURVA PREVISION'!$A$1:$KZ$3000,$C42,10+3*MIN(D$3,$D$2-1)))))</f>
        <v/>
      </c>
      <c r="E42" s="93">
        <f>IF(OR($C42="",$B$2="",$D$2=0),0,IF(E$3&lt;0,0,N(INDEX('CURVA PREVISION'!$A$1:$KZ$3000,$C42,10+3*MIN(E$3,$D$2-1)))))</f>
        <v/>
      </c>
      <c r="F42" s="93">
        <f>IF(OR($C42="",$B$2="",$D$2=0),0,IF(F$3&lt;0,0,N(INDEX('CURVA PREVISION'!$A$1:$KZ$3000,$C42,10+3*MIN(F$3,$D$2-1)))))</f>
        <v/>
      </c>
      <c r="G42" s="93">
        <f>IF(OR($C42="",$B$2="",$D$2=0),0,IF(G$3&lt;0,0,N(INDEX('CURVA PREVISION'!$A$1:$KZ$3000,$C42,10+3*MIN(G$3,$D$2-1)))))</f>
        <v/>
      </c>
      <c r="H42" s="93">
        <f>IF(OR($C42="",$B$2="",$D$2=0),0,IF(H$3&lt;0,0,N(INDEX('CURVA PREVISION'!$A$1:$KZ$3000,$C42,10+3*MIN(H$3,$D$2-1)))))</f>
        <v/>
      </c>
      <c r="I42" s="93">
        <f>IF(OR($C42="",$B$2="",$D$2=0),0,IF(I$3&lt;0,0,N(INDEX('CURVA PREVISION'!$A$1:$KZ$3000,$C42,10+3*MIN(I$3,$D$2-1)))))</f>
        <v/>
      </c>
      <c r="J42" s="93">
        <f>IF(OR($C42="",$B$2="",$D$2=0),0,IF(J$3&lt;0,0,N(INDEX('CURVA PREVISION'!$A$1:$KZ$3000,$C42,10+3*MIN(J$3,$D$2-1)))))</f>
        <v/>
      </c>
      <c r="K42" s="93">
        <f>IF(OR($C42="",$B$2="",$D$2=0),0,IF(K$3&lt;0,0,N(INDEX('CURVA PREVISION'!$A$1:$KZ$3000,$C42,10+3*MIN(K$3,$D$2-1)))))</f>
        <v/>
      </c>
      <c r="L42" s="93">
        <f>IF(OR($C42="",$B$2="",$D$2=0),0,IF(L$3&lt;0,0,N(INDEX('CURVA PREVISION'!$A$1:$KZ$3000,$C42,10+3*MIN(L$3,$D$2-1)))))</f>
        <v/>
      </c>
      <c r="M42" s="93">
        <f>IF(OR($C42="",$B$2="",$D$2=0),0,IF(M$3&lt;0,0,N(INDEX('CURVA PREVISION'!$A$1:$KZ$3000,$C42,10+3*MIN(M$3,$D$2-1)))))</f>
        <v/>
      </c>
      <c r="N42" s="93">
        <f>IF(OR($C42="",$B$2="",$D$2=0),0,IF(N$3&lt;0,0,N(INDEX('CURVA PREVISION'!$A$1:$KZ$3000,$C42,10+3*MIN(N$3,$D$2-1)))))</f>
        <v/>
      </c>
      <c r="O42" s="93">
        <f>IF(OR($C42="",$B$2="",$D$2=0),0,IF(O$3&lt;0,0,N(INDEX('CURVA PREVISION'!$A$1:$KZ$3000,$C42,10+3*MIN(O$3,$D$2-1)))))</f>
        <v/>
      </c>
      <c r="P42" s="93">
        <f>IF(OR($C42="",$B$2="",$D$2=0),0,IF(P$3&lt;0,0,N(INDEX('CURVA PREVISION'!$A$1:$KZ$3000,$C42,10+3*MIN(P$3,$D$2-1)))))</f>
        <v/>
      </c>
      <c r="Q42" s="93">
        <f>IF(OR($C42="",$B$2="",$D$2=0),0,IF(Q$3&lt;0,0,N(INDEX('CURVA PREVISION'!$A$1:$KZ$3000,$C42,10+3*MIN(Q$3,$D$2-1)))))</f>
        <v/>
      </c>
      <c r="R42" s="93">
        <f>IF(OR($C42="",$B$2="",$D$2=0),0,IF(R$3&lt;0,0,N(INDEX('CURVA PREVISION'!$A$1:$KZ$3000,$C42,10+3*MIN(R$3,$D$2-1)))))</f>
        <v/>
      </c>
      <c r="S42" s="93">
        <f>IF(OR($C42="",$B$2="",$D$2=0),0,IF(S$3&lt;0,0,N(INDEX('CURVA PREVISION'!$A$1:$KZ$3000,$C42,10+3*MIN(S$3,$D$2-1)))))</f>
        <v/>
      </c>
      <c r="T42" s="93">
        <f>IF(OR($C42="",$B$2="",$D$2=0),0,IF(T$3&lt;0,0,N(INDEX('CURVA PREVISION'!$A$1:$KZ$3000,$C42,10+3*MIN(T$3,$D$2-1)))))</f>
        <v/>
      </c>
      <c r="U42" s="93">
        <f>IF(OR($C42="",$B$2="",$D$2=0),0,IF(U$3&lt;0,0,N(INDEX('CURVA PREVISION'!$A$1:$KZ$3000,$C42,10+3*MIN(U$3,$D$2-1)))))</f>
        <v/>
      </c>
      <c r="V42" s="93">
        <f>IF(OR($C42="",$B$2="",$D$2=0),0,IF(V$3&lt;0,0,N(INDEX('CURVA PREVISION'!$A$1:$KZ$3000,$C42,10+3*MIN(V$3,$D$2-1)))))</f>
        <v/>
      </c>
      <c r="W42" s="93">
        <f>IF(OR($C42="",$B$2="",$D$2=0),0,IF(W$3&lt;0,0,N(INDEX('CURVA PREVISION'!$A$1:$KZ$3000,$C42,10+3*MIN(W$3,$D$2-1)))))</f>
        <v/>
      </c>
      <c r="X42" s="93">
        <f>IF(OR($C42="",$B$2="",$D$2=0),0,IF(X$3&lt;0,0,N(INDEX('CURVA PREVISION'!$A$1:$KZ$3000,$C42,10+3*MIN(X$3,$D$2-1)))))</f>
        <v/>
      </c>
      <c r="Y42" s="93">
        <f>IF(OR($C42="",$B$2="",$D$2=0),0,IF(Y$3&lt;0,0,N(INDEX('CURVA PREVISION'!$A$1:$KZ$3000,$C42,10+3*MIN(Y$3,$D$2-1)))))</f>
        <v/>
      </c>
      <c r="Z42" s="93">
        <f>IF(OR($C42="",$B$2="",$D$2=0),0,IF(Z$3&lt;0,0,N(INDEX('CURVA PREVISION'!$A$1:$KZ$3000,$C42,10+3*MIN(Z$3,$D$2-1)))))</f>
        <v/>
      </c>
      <c r="AA42" s="93">
        <f>IF(OR($C42="",$B$2="",$D$2=0),0,IF(AA$3&lt;0,0,N(INDEX('CURVA PREVISION'!$A$1:$KZ$3000,$C42,10+3*MIN(AA$3,$D$2-1)))))</f>
        <v/>
      </c>
      <c r="AB42" s="93">
        <f>IF(OR($C42="",$B$2="",$D$2=0),0,IF(AB$3&lt;0,0,N(INDEX('CURVA PREVISION'!$A$1:$KZ$3000,$C42,10+3*MIN(AB$3,$D$2-1)))))</f>
        <v/>
      </c>
      <c r="AC42" s="93">
        <f>IF(OR($C42="",$B$2="",$D$2=0),0,IF(AC$3&lt;0,0,N(INDEX('CURVA PREVISION'!$A$1:$KZ$3000,$C42,10+3*MIN(AC$3,$D$2-1)))))</f>
        <v/>
      </c>
      <c r="AD42" s="93">
        <f>IF(OR($C42="",$B$2="",$D$2=0),0,IF(AD$3&lt;0,0,N(INDEX('CURVA PREVISION'!$A$1:$KZ$3000,$C42,10+3*MIN(AD$3,$D$2-1)))))</f>
        <v/>
      </c>
      <c r="AE42" s="93">
        <f>IF(OR($C42="",$B$2="",$D$2=0),0,IF(AE$3&lt;0,0,N(INDEX('CURVA PREVISION'!$A$1:$KZ$3000,$C42,10+3*MIN(AE$3,$D$2-1)))))</f>
        <v/>
      </c>
      <c r="AF42" s="93">
        <f>IF(OR($C42="",$B$2="",$D$2=0),0,IF(AF$3&lt;0,0,N(INDEX('CURVA PREVISION'!$A$1:$KZ$3000,$C42,10+3*MIN(AF$3,$D$2-1)))))</f>
        <v/>
      </c>
      <c r="AG42" s="93">
        <f>IF(OR($C42="",$B$2="",$D$2=0),0,IF(AG$3&lt;0,0,N(INDEX('CURVA PREVISION'!$A$1:$KZ$3000,$C42,10+3*MIN(AG$3,$D$2-1)))))</f>
        <v/>
      </c>
      <c r="AH42" s="93">
        <f>IF(OR($C42="",$B$2="",$D$2=0),0,IF(AH$3&lt;0,0,N(INDEX('CURVA PREVISION'!$A$1:$KZ$3000,$C42,10+3*MIN(AH$3,$D$2-1)))))</f>
        <v/>
      </c>
      <c r="AI42" s="93">
        <f>IF(OR($C42="",$B$2="",$D$2=0),0,IF(AI$3&lt;0,0,N(INDEX('CURVA PREVISION'!$A$1:$KZ$3000,$C42,10+3*MIN(AI$3,$D$2-1)))))</f>
        <v/>
      </c>
      <c r="AJ42" s="93">
        <f>IF(OR($C42="",$B$2="",$D$2=0),0,IF(AJ$3&lt;0,0,N(INDEX('CURVA PREVISION'!$A$1:$KZ$3000,$C42,10+3*MIN(AJ$3,$D$2-1)))))</f>
        <v/>
      </c>
      <c r="AK42" s="93">
        <f>IF(OR($C42="",$B$2="",$D$2=0),0,IF(AK$3&lt;0,0,N(INDEX('CURVA PREVISION'!$A$1:$KZ$3000,$C42,10+3*MIN(AK$3,$D$2-1)))))</f>
        <v/>
      </c>
      <c r="AL42" s="93">
        <f>IF(OR($C42="",$B$2="",$D$2=0),0,IF(AL$3&lt;0,0,N(INDEX('CURVA PREVISION'!$A$1:$KZ$3000,$C42,10+3*MIN(AL$3,$D$2-1)))))</f>
        <v/>
      </c>
      <c r="AM42" s="93">
        <f>IF(OR($C42="",$B$2="",$D$2=0),0,IF(AM$3&lt;0,0,N(INDEX('CURVA PREVISION'!$A$1:$KZ$3000,$C42,10+3*MIN(AM$3,$D$2-1)))))</f>
        <v/>
      </c>
      <c r="AN42" s="93">
        <f>IF(OR($C42="",$B$2="",$D$2=0),0,IF(AN$3&lt;0,0,N(INDEX('CURVA PREVISION'!$A$1:$KZ$3000,$C42,10+3*MIN(AN$3,$D$2-1)))))</f>
        <v/>
      </c>
      <c r="AO42" s="93">
        <f>IF(OR($C42="",$B$2="",$D$2=0),0,IF(AO$3&lt;0,0,N(INDEX('CURVA PREVISION'!$A$1:$KZ$3000,$C42,10+3*MIN(AO$3,$D$2-1)))))</f>
        <v/>
      </c>
      <c r="AP42" s="93">
        <f>IF(OR($C42="",$B$2="",$D$2=0),0,IF(AP$3&lt;0,0,N(INDEX('CURVA PREVISION'!$A$1:$KZ$3000,$C42,10+3*MIN(AP$3,$D$2-1)))))</f>
        <v/>
      </c>
      <c r="AQ42" s="93">
        <f>IF(OR($C42="",$B$2="",$D$2=0),0,IF(AQ$3&lt;0,0,N(INDEX('CURVA PREVISION'!$A$1:$KZ$3000,$C42,10+3*MIN(AQ$3,$D$2-1)))))</f>
        <v/>
      </c>
      <c r="AR42" s="93">
        <f>IF(OR($C42="",$B$2="",$D$2=0),0,IF(AR$3&lt;0,0,N(INDEX('CURVA PREVISION'!$A$1:$KZ$3000,$C42,10+3*MIN(AR$3,$D$2-1)))))</f>
        <v/>
      </c>
      <c r="AS42" s="93">
        <f>IF(OR($C42="",$B$2="",$D$2=0),0,IF(AS$3&lt;0,0,N(INDEX('CURVA PREVISION'!$A$1:$KZ$3000,$C42,10+3*MIN(AS$3,$D$2-1)))))</f>
        <v/>
      </c>
      <c r="AT42" s="93">
        <f>IF(OR($C42="",$B$2="",$D$2=0),0,IF(AT$3&lt;0,0,N(INDEX('CURVA PREVISION'!$A$1:$KZ$3000,$C42,10+3*MIN(AT$3,$D$2-1)))))</f>
        <v/>
      </c>
      <c r="AU42" s="93">
        <f>IF(OR($C42="",$B$2="",$D$2=0),0,IF(AU$3&lt;0,0,N(INDEX('CURVA PREVISION'!$A$1:$KZ$3000,$C42,10+3*MIN(AU$3,$D$2-1)))))</f>
        <v/>
      </c>
      <c r="AV42" s="93">
        <f>IF(OR($C42="",$B$2="",$D$2=0),0,IF(AV$3&lt;0,0,N(INDEX('CURVA PREVISION'!$A$1:$KZ$3000,$C42,10+3*MIN(AV$3,$D$2-1)))))</f>
        <v/>
      </c>
      <c r="AW42" s="93">
        <f>IF(OR($C42="",$B$2="",$D$2=0),0,IF(AW$3&lt;0,0,N(INDEX('CURVA PREVISION'!$A$1:$KZ$3000,$C42,10+3*MIN(AW$3,$D$2-1)))))</f>
        <v/>
      </c>
      <c r="AX42" s="93">
        <f>IF(OR($C42="",$B$2="",$D$2=0),0,IF(AX$3&lt;0,0,N(INDEX('CURVA PREVISION'!$A$1:$KZ$3000,$C42,10+3*MIN(AX$3,$D$2-1)))))</f>
        <v/>
      </c>
      <c r="AY42" s="93">
        <f>IF(OR($C42="",$B$2="",$D$2=0),0,IF(AY$3&lt;0,0,N(INDEX('CURVA PREVISION'!$A$1:$KZ$3000,$C42,10+3*MIN(AY$3,$D$2-1)))))</f>
        <v/>
      </c>
      <c r="AZ42" s="93">
        <f>IF(OR($C42="",$B$2="",$D$2=0),0,IF(AZ$3&lt;0,0,N(INDEX('CURVA PREVISION'!$A$1:$KZ$3000,$C42,10+3*MIN(AZ$3,$D$2-1)))))</f>
        <v/>
      </c>
      <c r="BA42" s="93">
        <f>IF(OR($C42="",$B$2="",$D$2=0),0,IF(BA$3&lt;0,0,N(INDEX('CURVA PREVISION'!$A$1:$KZ$3000,$C42,10+3*MIN(BA$3,$D$2-1)))))</f>
        <v/>
      </c>
      <c r="BB42" s="93">
        <f>IF(OR($C42="",$B$2="",$D$2=0),0,IF(BB$3&lt;0,0,N(INDEX('CURVA PREVISION'!$A$1:$KZ$3000,$C42,10+3*MIN(BB$3,$D$2-1)))))</f>
        <v/>
      </c>
      <c r="BC42" s="93">
        <f>IF(OR($C42="",$B$2="",$D$2=0),0,IF(BC$3&lt;0,0,N(INDEX('CURVA PREVISION'!$A$1:$KZ$3000,$C42,10+3*MIN(BC$3,$D$2-1)))))</f>
        <v/>
      </c>
      <c r="BD42" s="93">
        <f>IF(OR($C42="",$B$2="",$D$2=0),0,IF(BD$3&lt;0,0,N(INDEX('CURVA PREVISION'!$A$1:$KZ$3000,$C42,10+3*MIN(BD$3,$D$2-1)))))</f>
        <v/>
      </c>
      <c r="BE42" s="93">
        <f>IF(OR($C42="",$B$2="",$D$2=0),0,IF(BE$3&lt;0,0,N(INDEX('CURVA PREVISION'!$A$1:$KZ$3000,$C42,10+3*MIN(BE$3,$D$2-1)))))</f>
        <v/>
      </c>
      <c r="BF42" s="93">
        <f>IF(OR($C42="",$B$2="",$D$2=0),0,IF(BF$3&lt;0,0,N(INDEX('CURVA PREVISION'!$A$1:$KZ$3000,$C42,10+3*MIN(BF$3,$D$2-1)))))</f>
        <v/>
      </c>
      <c r="BG42" s="93">
        <f>IF(OR($C42="",$B$2="",$D$2=0),0,IF(BG$3&lt;0,0,N(INDEX('CURVA PREVISION'!$A$1:$KZ$3000,$C42,10+3*MIN(BG$3,$D$2-1)))))</f>
        <v/>
      </c>
      <c r="BH42" s="93">
        <f>IF(OR($C42="",$B$2="",$D$2=0),0,IF(BH$3&lt;0,0,N(INDEX('CURVA PREVISION'!$A$1:$KZ$3000,$C42,10+3*MIN(BH$3,$D$2-1)))))</f>
        <v/>
      </c>
      <c r="BI42" s="93">
        <f>IF(OR($C42="",$B$2="",$D$2=0),0,IF(BI$3&lt;0,0,N(INDEX('CURVA PREVISION'!$A$1:$KZ$3000,$C42,10+3*MIN(BI$3,$D$2-1)))))</f>
        <v/>
      </c>
      <c r="BJ42" s="93">
        <f>IF(OR($C42="",$B$2="",$D$2=0),0,IF(BJ$3&lt;0,0,N(INDEX('CURVA PREVISION'!$A$1:$KZ$3000,$C42,10+3*MIN(BJ$3,$D$2-1)))))</f>
        <v/>
      </c>
      <c r="BK42" s="93">
        <f>IF(OR($C42="",$B$2="",$D$2=0),0,IF(BK$3&lt;0,0,N(INDEX('CURVA PREVISION'!$A$1:$KZ$3000,$C42,10+3*MIN(BK$3,$D$2-1)))))</f>
        <v/>
      </c>
      <c r="BL42" s="93">
        <f>IF(OR($C42="",$B$2="",$D$2=0),0,IF(BL$3&lt;0,0,N(INDEX('CURVA PREVISION'!$A$1:$KZ$3000,$C42,10+3*MIN(BL$3,$D$2-1)))))</f>
        <v/>
      </c>
      <c r="BM42" s="93">
        <f>IF(OR($C42="",$B$2="",$D$2=0),0,IF(BM$3&lt;0,0,N(INDEX('CURVA PREVISION'!$A$1:$KZ$3000,$C42,10+3*MIN(BM$3,$D$2-1)))))</f>
        <v/>
      </c>
      <c r="BN42" s="93">
        <f>IF(OR($C42="",$B$2="",$D$2=0),0,IF(BN$3&lt;0,0,N(INDEX('CURVA PREVISION'!$A$1:$KZ$3000,$C42,10+3*MIN(BN$3,$D$2-1)))))</f>
        <v/>
      </c>
      <c r="BO42" s="93">
        <f>IF(OR($C42="",$B$2="",$D$2=0),0,IF(BO$3&lt;0,0,N(INDEX('CURVA PREVISION'!$A$1:$KZ$3000,$C42,10+3*MIN(BO$3,$D$2-1)))))</f>
        <v/>
      </c>
      <c r="BP42" s="93">
        <f>IF(OR($C42="",$B$2="",$D$2=0),0,IF(BP$3&lt;0,0,N(INDEX('CURVA PREVISION'!$A$1:$KZ$3000,$C42,10+3*MIN(BP$3,$D$2-1)))))</f>
        <v/>
      </c>
      <c r="BQ42" s="93">
        <f>IF(OR($C42="",$B$2="",$D$2=0),0,IF(BQ$3&lt;0,0,N(INDEX('CURVA PREVISION'!$A$1:$KZ$3000,$C42,10+3*MIN(BQ$3,$D$2-1)))))</f>
        <v/>
      </c>
      <c r="BR42" s="93">
        <f>IF(OR($C42="",$B$2="",$D$2=0),0,IF(BR$3&lt;0,0,N(INDEX('CURVA PREVISION'!$A$1:$KZ$3000,$C42,10+3*MIN(BR$3,$D$2-1)))))</f>
        <v/>
      </c>
      <c r="BS42" s="93">
        <f>IF(OR($C42="",$B$2="",$D$2=0),0,IF(BS$3&lt;0,0,N(INDEX('CURVA PREVISION'!$A$1:$KZ$3000,$C42,10+3*MIN(BS$3,$D$2-1)))))</f>
        <v/>
      </c>
      <c r="BT42" s="93">
        <f>IF(OR($C42="",$B$2="",$D$2=0),0,IF(BT$3&lt;0,0,N(INDEX('CURVA PREVISION'!$A$1:$KZ$3000,$C42,10+3*MIN(BT$3,$D$2-1)))))</f>
        <v/>
      </c>
      <c r="BU42" s="93">
        <f>IF(OR($C42="",$B$2="",$D$2=0),0,IF(BU$3&lt;0,0,N(INDEX('CURVA PREVISION'!$A$1:$KZ$3000,$C42,10+3*MIN(BU$3,$D$2-1)))))</f>
        <v/>
      </c>
      <c r="BV42" s="93">
        <f>IF(OR($C42="",$B$2="",$D$2=0),0,IF(BV$3&lt;0,0,N(INDEX('CURVA PREVISION'!$A$1:$KZ$3000,$C42,10+3*MIN(BV$3,$D$2-1)))))</f>
        <v/>
      </c>
      <c r="BW42" s="9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7" t="inlineStr">
        <is>
          <t>PL</t>
        </is>
      </c>
      <c r="B46" s="57" t="inlineStr">
        <is>
          <t>DESCRIÇÃO</t>
        </is>
      </c>
      <c r="C46" s="57" t="inlineStr">
        <is>
          <t>LINHA NO
PREVISION</t>
        </is>
      </c>
      <c r="D46" s="92">
        <f>D4</f>
        <v/>
      </c>
      <c r="E46" s="92">
        <f>E4</f>
        <v/>
      </c>
      <c r="F46" s="92">
        <f>F4</f>
        <v/>
      </c>
      <c r="G46" s="92">
        <f>G4</f>
        <v/>
      </c>
      <c r="H46" s="92">
        <f>H4</f>
        <v/>
      </c>
      <c r="I46" s="92">
        <f>I4</f>
        <v/>
      </c>
      <c r="J46" s="92">
        <f>J4</f>
        <v/>
      </c>
      <c r="K46" s="92">
        <f>K4</f>
        <v/>
      </c>
      <c r="L46" s="92">
        <f>L4</f>
        <v/>
      </c>
      <c r="M46" s="92">
        <f>M4</f>
        <v/>
      </c>
      <c r="N46" s="92">
        <f>N4</f>
        <v/>
      </c>
      <c r="O46" s="92">
        <f>O4</f>
        <v/>
      </c>
      <c r="P46" s="92">
        <f>P4</f>
        <v/>
      </c>
      <c r="Q46" s="92">
        <f>Q4</f>
        <v/>
      </c>
      <c r="R46" s="92">
        <f>R4</f>
        <v/>
      </c>
      <c r="S46" s="92">
        <f>S4</f>
        <v/>
      </c>
      <c r="T46" s="92">
        <f>T4</f>
        <v/>
      </c>
      <c r="U46" s="92">
        <f>U4</f>
        <v/>
      </c>
      <c r="V46" s="92">
        <f>V4</f>
        <v/>
      </c>
      <c r="W46" s="92">
        <f>W4</f>
        <v/>
      </c>
      <c r="X46" s="92">
        <f>X4</f>
        <v/>
      </c>
      <c r="Y46" s="92">
        <f>Y4</f>
        <v/>
      </c>
      <c r="Z46" s="92">
        <f>Z4</f>
        <v/>
      </c>
      <c r="AA46" s="92">
        <f>AA4</f>
        <v/>
      </c>
      <c r="AB46" s="92">
        <f>AB4</f>
        <v/>
      </c>
      <c r="AC46" s="92">
        <f>AC4</f>
        <v/>
      </c>
      <c r="AD46" s="92">
        <f>AD4</f>
        <v/>
      </c>
      <c r="AE46" s="92">
        <f>AE4</f>
        <v/>
      </c>
      <c r="AF46" s="92">
        <f>AF4</f>
        <v/>
      </c>
      <c r="AG46" s="92">
        <f>AG4</f>
        <v/>
      </c>
      <c r="AH46" s="92">
        <f>AH4</f>
        <v/>
      </c>
      <c r="AI46" s="92">
        <f>AI4</f>
        <v/>
      </c>
      <c r="AJ46" s="92">
        <f>AJ4</f>
        <v/>
      </c>
      <c r="AK46" s="92">
        <f>AK4</f>
        <v/>
      </c>
      <c r="AL46" s="92">
        <f>AL4</f>
        <v/>
      </c>
      <c r="AM46" s="92">
        <f>AM4</f>
        <v/>
      </c>
      <c r="AN46" s="92">
        <f>AN4</f>
        <v/>
      </c>
      <c r="AO46" s="92">
        <f>AO4</f>
        <v/>
      </c>
      <c r="AP46" s="92">
        <f>AP4</f>
        <v/>
      </c>
      <c r="AQ46" s="92">
        <f>AQ4</f>
        <v/>
      </c>
      <c r="AR46" s="92">
        <f>AR4</f>
        <v/>
      </c>
      <c r="AS46" s="92">
        <f>AS4</f>
        <v/>
      </c>
      <c r="AT46" s="92">
        <f>AT4</f>
        <v/>
      </c>
      <c r="AU46" s="92">
        <f>AU4</f>
        <v/>
      </c>
      <c r="AV46" s="92">
        <f>AV4</f>
        <v/>
      </c>
      <c r="AW46" s="92">
        <f>AW4</f>
        <v/>
      </c>
      <c r="AX46" s="92">
        <f>AX4</f>
        <v/>
      </c>
      <c r="AY46" s="92">
        <f>AY4</f>
        <v/>
      </c>
      <c r="AZ46" s="92">
        <f>AZ4</f>
        <v/>
      </c>
      <c r="BA46" s="92">
        <f>BA4</f>
        <v/>
      </c>
      <c r="BB46" s="92">
        <f>BB4</f>
        <v/>
      </c>
      <c r="BC46" s="92">
        <f>BC4</f>
        <v/>
      </c>
      <c r="BD46" s="92">
        <f>BD4</f>
        <v/>
      </c>
      <c r="BE46" s="92">
        <f>BE4</f>
        <v/>
      </c>
      <c r="BF46" s="92">
        <f>BF4</f>
        <v/>
      </c>
      <c r="BG46" s="92">
        <f>BG4</f>
        <v/>
      </c>
      <c r="BH46" s="92">
        <f>BH4</f>
        <v/>
      </c>
      <c r="BI46" s="92">
        <f>BI4</f>
        <v/>
      </c>
      <c r="BJ46" s="92">
        <f>BJ4</f>
        <v/>
      </c>
      <c r="BK46" s="92">
        <f>BK4</f>
        <v/>
      </c>
      <c r="BL46" s="92">
        <f>BL4</f>
        <v/>
      </c>
      <c r="BM46" s="92">
        <f>BM4</f>
        <v/>
      </c>
      <c r="BN46" s="92">
        <f>BN4</f>
        <v/>
      </c>
      <c r="BO46" s="92">
        <f>BO4</f>
        <v/>
      </c>
      <c r="BP46" s="92">
        <f>BP4</f>
        <v/>
      </c>
      <c r="BQ46" s="92">
        <f>BQ4</f>
        <v/>
      </c>
      <c r="BR46" s="92">
        <f>BR4</f>
        <v/>
      </c>
      <c r="BS46" s="92">
        <f>BS4</f>
        <v/>
      </c>
      <c r="BT46" s="92">
        <f>BT4</f>
        <v/>
      </c>
      <c r="BU46" s="92">
        <f>BU4</f>
        <v/>
      </c>
      <c r="BV46" s="92">
        <f>BV4</f>
        <v/>
      </c>
      <c r="BW46" s="92">
        <f>BW4</f>
        <v/>
      </c>
    </row>
    <row r="47">
      <c r="A47" s="50">
        <f>A5</f>
        <v/>
      </c>
      <c r="B47" s="50">
        <f>B5</f>
        <v/>
      </c>
      <c r="C47" s="66">
        <f>C5</f>
        <v/>
      </c>
      <c r="D47" s="93">
        <f>IF(OR($C47="",$B$2="",$D$2=0),0,IF(D$3&lt;0,0,N(INDEX('CURVA PREVISION'!$A$1:$KZ$3000,$C47,11+3*MIN(D$3,$D$2-1)))))</f>
        <v/>
      </c>
      <c r="E47" s="93">
        <f>IF(OR($C47="",$B$2="",$D$2=0),0,IF(E$3&lt;0,0,N(INDEX('CURVA PREVISION'!$A$1:$KZ$3000,$C47,11+3*MIN(E$3,$D$2-1)))))</f>
        <v/>
      </c>
      <c r="F47" s="93">
        <f>IF(OR($C47="",$B$2="",$D$2=0),0,IF(F$3&lt;0,0,N(INDEX('CURVA PREVISION'!$A$1:$KZ$3000,$C47,11+3*MIN(F$3,$D$2-1)))))</f>
        <v/>
      </c>
      <c r="G47" s="93">
        <f>IF(OR($C47="",$B$2="",$D$2=0),0,IF(G$3&lt;0,0,N(INDEX('CURVA PREVISION'!$A$1:$KZ$3000,$C47,11+3*MIN(G$3,$D$2-1)))))</f>
        <v/>
      </c>
      <c r="H47" s="93">
        <f>IF(OR($C47="",$B$2="",$D$2=0),0,IF(H$3&lt;0,0,N(INDEX('CURVA PREVISION'!$A$1:$KZ$3000,$C47,11+3*MIN(H$3,$D$2-1)))))</f>
        <v/>
      </c>
      <c r="I47" s="93">
        <f>IF(OR($C47="",$B$2="",$D$2=0),0,IF(I$3&lt;0,0,N(INDEX('CURVA PREVISION'!$A$1:$KZ$3000,$C47,11+3*MIN(I$3,$D$2-1)))))</f>
        <v/>
      </c>
      <c r="J47" s="93">
        <f>IF(OR($C47="",$B$2="",$D$2=0),0,IF(J$3&lt;0,0,N(INDEX('CURVA PREVISION'!$A$1:$KZ$3000,$C47,11+3*MIN(J$3,$D$2-1)))))</f>
        <v/>
      </c>
      <c r="K47" s="93">
        <f>IF(OR($C47="",$B$2="",$D$2=0),0,IF(K$3&lt;0,0,N(INDEX('CURVA PREVISION'!$A$1:$KZ$3000,$C47,11+3*MIN(K$3,$D$2-1)))))</f>
        <v/>
      </c>
      <c r="L47" s="93">
        <f>IF(OR($C47="",$B$2="",$D$2=0),0,IF(L$3&lt;0,0,N(INDEX('CURVA PREVISION'!$A$1:$KZ$3000,$C47,11+3*MIN(L$3,$D$2-1)))))</f>
        <v/>
      </c>
      <c r="M47" s="93">
        <f>IF(OR($C47="",$B$2="",$D$2=0),0,IF(M$3&lt;0,0,N(INDEX('CURVA PREVISION'!$A$1:$KZ$3000,$C47,11+3*MIN(M$3,$D$2-1)))))</f>
        <v/>
      </c>
      <c r="N47" s="93">
        <f>IF(OR($C47="",$B$2="",$D$2=0),0,IF(N$3&lt;0,0,N(INDEX('CURVA PREVISION'!$A$1:$KZ$3000,$C47,11+3*MIN(N$3,$D$2-1)))))</f>
        <v/>
      </c>
      <c r="O47" s="93">
        <f>IF(OR($C47="",$B$2="",$D$2=0),0,IF(O$3&lt;0,0,N(INDEX('CURVA PREVISION'!$A$1:$KZ$3000,$C47,11+3*MIN(O$3,$D$2-1)))))</f>
        <v/>
      </c>
      <c r="P47" s="93">
        <f>IF(OR($C47="",$B$2="",$D$2=0),0,IF(P$3&lt;0,0,N(INDEX('CURVA PREVISION'!$A$1:$KZ$3000,$C47,11+3*MIN(P$3,$D$2-1)))))</f>
        <v/>
      </c>
      <c r="Q47" s="93">
        <f>IF(OR($C47="",$B$2="",$D$2=0),0,IF(Q$3&lt;0,0,N(INDEX('CURVA PREVISION'!$A$1:$KZ$3000,$C47,11+3*MIN(Q$3,$D$2-1)))))</f>
        <v/>
      </c>
      <c r="R47" s="93">
        <f>IF(OR($C47="",$B$2="",$D$2=0),0,IF(R$3&lt;0,0,N(INDEX('CURVA PREVISION'!$A$1:$KZ$3000,$C47,11+3*MIN(R$3,$D$2-1)))))</f>
        <v/>
      </c>
      <c r="S47" s="93">
        <f>IF(OR($C47="",$B$2="",$D$2=0),0,IF(S$3&lt;0,0,N(INDEX('CURVA PREVISION'!$A$1:$KZ$3000,$C47,11+3*MIN(S$3,$D$2-1)))))</f>
        <v/>
      </c>
      <c r="T47" s="93">
        <f>IF(OR($C47="",$B$2="",$D$2=0),0,IF(T$3&lt;0,0,N(INDEX('CURVA PREVISION'!$A$1:$KZ$3000,$C47,11+3*MIN(T$3,$D$2-1)))))</f>
        <v/>
      </c>
      <c r="U47" s="93">
        <f>IF(OR($C47="",$B$2="",$D$2=0),0,IF(U$3&lt;0,0,N(INDEX('CURVA PREVISION'!$A$1:$KZ$3000,$C47,11+3*MIN(U$3,$D$2-1)))))</f>
        <v/>
      </c>
      <c r="V47" s="93">
        <f>IF(OR($C47="",$B$2="",$D$2=0),0,IF(V$3&lt;0,0,N(INDEX('CURVA PREVISION'!$A$1:$KZ$3000,$C47,11+3*MIN(V$3,$D$2-1)))))</f>
        <v/>
      </c>
      <c r="W47" s="93">
        <f>IF(OR($C47="",$B$2="",$D$2=0),0,IF(W$3&lt;0,0,N(INDEX('CURVA PREVISION'!$A$1:$KZ$3000,$C47,11+3*MIN(W$3,$D$2-1)))))</f>
        <v/>
      </c>
      <c r="X47" s="93">
        <f>IF(OR($C47="",$B$2="",$D$2=0),0,IF(X$3&lt;0,0,N(INDEX('CURVA PREVISION'!$A$1:$KZ$3000,$C47,11+3*MIN(X$3,$D$2-1)))))</f>
        <v/>
      </c>
      <c r="Y47" s="93">
        <f>IF(OR($C47="",$B$2="",$D$2=0),0,IF(Y$3&lt;0,0,N(INDEX('CURVA PREVISION'!$A$1:$KZ$3000,$C47,11+3*MIN(Y$3,$D$2-1)))))</f>
        <v/>
      </c>
      <c r="Z47" s="93">
        <f>IF(OR($C47="",$B$2="",$D$2=0),0,IF(Z$3&lt;0,0,N(INDEX('CURVA PREVISION'!$A$1:$KZ$3000,$C47,11+3*MIN(Z$3,$D$2-1)))))</f>
        <v/>
      </c>
      <c r="AA47" s="93">
        <f>IF(OR($C47="",$B$2="",$D$2=0),0,IF(AA$3&lt;0,0,N(INDEX('CURVA PREVISION'!$A$1:$KZ$3000,$C47,11+3*MIN(AA$3,$D$2-1)))))</f>
        <v/>
      </c>
      <c r="AB47" s="93">
        <f>IF(OR($C47="",$B$2="",$D$2=0),0,IF(AB$3&lt;0,0,N(INDEX('CURVA PREVISION'!$A$1:$KZ$3000,$C47,11+3*MIN(AB$3,$D$2-1)))))</f>
        <v/>
      </c>
      <c r="AC47" s="93">
        <f>IF(OR($C47="",$B$2="",$D$2=0),0,IF(AC$3&lt;0,0,N(INDEX('CURVA PREVISION'!$A$1:$KZ$3000,$C47,11+3*MIN(AC$3,$D$2-1)))))</f>
        <v/>
      </c>
      <c r="AD47" s="93">
        <f>IF(OR($C47="",$B$2="",$D$2=0),0,IF(AD$3&lt;0,0,N(INDEX('CURVA PREVISION'!$A$1:$KZ$3000,$C47,11+3*MIN(AD$3,$D$2-1)))))</f>
        <v/>
      </c>
      <c r="AE47" s="93">
        <f>IF(OR($C47="",$B$2="",$D$2=0),0,IF(AE$3&lt;0,0,N(INDEX('CURVA PREVISION'!$A$1:$KZ$3000,$C47,11+3*MIN(AE$3,$D$2-1)))))</f>
        <v/>
      </c>
      <c r="AF47" s="93">
        <f>IF(OR($C47="",$B$2="",$D$2=0),0,IF(AF$3&lt;0,0,N(INDEX('CURVA PREVISION'!$A$1:$KZ$3000,$C47,11+3*MIN(AF$3,$D$2-1)))))</f>
        <v/>
      </c>
      <c r="AG47" s="93">
        <f>IF(OR($C47="",$B$2="",$D$2=0),0,IF(AG$3&lt;0,0,N(INDEX('CURVA PREVISION'!$A$1:$KZ$3000,$C47,11+3*MIN(AG$3,$D$2-1)))))</f>
        <v/>
      </c>
      <c r="AH47" s="93">
        <f>IF(OR($C47="",$B$2="",$D$2=0),0,IF(AH$3&lt;0,0,N(INDEX('CURVA PREVISION'!$A$1:$KZ$3000,$C47,11+3*MIN(AH$3,$D$2-1)))))</f>
        <v/>
      </c>
      <c r="AI47" s="93">
        <f>IF(OR($C47="",$B$2="",$D$2=0),0,IF(AI$3&lt;0,0,N(INDEX('CURVA PREVISION'!$A$1:$KZ$3000,$C47,11+3*MIN(AI$3,$D$2-1)))))</f>
        <v/>
      </c>
      <c r="AJ47" s="93">
        <f>IF(OR($C47="",$B$2="",$D$2=0),0,IF(AJ$3&lt;0,0,N(INDEX('CURVA PREVISION'!$A$1:$KZ$3000,$C47,11+3*MIN(AJ$3,$D$2-1)))))</f>
        <v/>
      </c>
      <c r="AK47" s="93">
        <f>IF(OR($C47="",$B$2="",$D$2=0),0,IF(AK$3&lt;0,0,N(INDEX('CURVA PREVISION'!$A$1:$KZ$3000,$C47,11+3*MIN(AK$3,$D$2-1)))))</f>
        <v/>
      </c>
      <c r="AL47" s="93">
        <f>IF(OR($C47="",$B$2="",$D$2=0),0,IF(AL$3&lt;0,0,N(INDEX('CURVA PREVISION'!$A$1:$KZ$3000,$C47,11+3*MIN(AL$3,$D$2-1)))))</f>
        <v/>
      </c>
      <c r="AM47" s="93">
        <f>IF(OR($C47="",$B$2="",$D$2=0),0,IF(AM$3&lt;0,0,N(INDEX('CURVA PREVISION'!$A$1:$KZ$3000,$C47,11+3*MIN(AM$3,$D$2-1)))))</f>
        <v/>
      </c>
      <c r="AN47" s="93">
        <f>IF(OR($C47="",$B$2="",$D$2=0),0,IF(AN$3&lt;0,0,N(INDEX('CURVA PREVISION'!$A$1:$KZ$3000,$C47,11+3*MIN(AN$3,$D$2-1)))))</f>
        <v/>
      </c>
      <c r="AO47" s="93">
        <f>IF(OR($C47="",$B$2="",$D$2=0),0,IF(AO$3&lt;0,0,N(INDEX('CURVA PREVISION'!$A$1:$KZ$3000,$C47,11+3*MIN(AO$3,$D$2-1)))))</f>
        <v/>
      </c>
      <c r="AP47" s="93">
        <f>IF(OR($C47="",$B$2="",$D$2=0),0,IF(AP$3&lt;0,0,N(INDEX('CURVA PREVISION'!$A$1:$KZ$3000,$C47,11+3*MIN(AP$3,$D$2-1)))))</f>
        <v/>
      </c>
      <c r="AQ47" s="93">
        <f>IF(OR($C47="",$B$2="",$D$2=0),0,IF(AQ$3&lt;0,0,N(INDEX('CURVA PREVISION'!$A$1:$KZ$3000,$C47,11+3*MIN(AQ$3,$D$2-1)))))</f>
        <v/>
      </c>
      <c r="AR47" s="93">
        <f>IF(OR($C47="",$B$2="",$D$2=0),0,IF(AR$3&lt;0,0,N(INDEX('CURVA PREVISION'!$A$1:$KZ$3000,$C47,11+3*MIN(AR$3,$D$2-1)))))</f>
        <v/>
      </c>
      <c r="AS47" s="93">
        <f>IF(OR($C47="",$B$2="",$D$2=0),0,IF(AS$3&lt;0,0,N(INDEX('CURVA PREVISION'!$A$1:$KZ$3000,$C47,11+3*MIN(AS$3,$D$2-1)))))</f>
        <v/>
      </c>
      <c r="AT47" s="93">
        <f>IF(OR($C47="",$B$2="",$D$2=0),0,IF(AT$3&lt;0,0,N(INDEX('CURVA PREVISION'!$A$1:$KZ$3000,$C47,11+3*MIN(AT$3,$D$2-1)))))</f>
        <v/>
      </c>
      <c r="AU47" s="93">
        <f>IF(OR($C47="",$B$2="",$D$2=0),0,IF(AU$3&lt;0,0,N(INDEX('CURVA PREVISION'!$A$1:$KZ$3000,$C47,11+3*MIN(AU$3,$D$2-1)))))</f>
        <v/>
      </c>
      <c r="AV47" s="93">
        <f>IF(OR($C47="",$B$2="",$D$2=0),0,IF(AV$3&lt;0,0,N(INDEX('CURVA PREVISION'!$A$1:$KZ$3000,$C47,11+3*MIN(AV$3,$D$2-1)))))</f>
        <v/>
      </c>
      <c r="AW47" s="93">
        <f>IF(OR($C47="",$B$2="",$D$2=0),0,IF(AW$3&lt;0,0,N(INDEX('CURVA PREVISION'!$A$1:$KZ$3000,$C47,11+3*MIN(AW$3,$D$2-1)))))</f>
        <v/>
      </c>
      <c r="AX47" s="93">
        <f>IF(OR($C47="",$B$2="",$D$2=0),0,IF(AX$3&lt;0,0,N(INDEX('CURVA PREVISION'!$A$1:$KZ$3000,$C47,11+3*MIN(AX$3,$D$2-1)))))</f>
        <v/>
      </c>
      <c r="AY47" s="93">
        <f>IF(OR($C47="",$B$2="",$D$2=0),0,IF(AY$3&lt;0,0,N(INDEX('CURVA PREVISION'!$A$1:$KZ$3000,$C47,11+3*MIN(AY$3,$D$2-1)))))</f>
        <v/>
      </c>
      <c r="AZ47" s="93">
        <f>IF(OR($C47="",$B$2="",$D$2=0),0,IF(AZ$3&lt;0,0,N(INDEX('CURVA PREVISION'!$A$1:$KZ$3000,$C47,11+3*MIN(AZ$3,$D$2-1)))))</f>
        <v/>
      </c>
      <c r="BA47" s="93">
        <f>IF(OR($C47="",$B$2="",$D$2=0),0,IF(BA$3&lt;0,0,N(INDEX('CURVA PREVISION'!$A$1:$KZ$3000,$C47,11+3*MIN(BA$3,$D$2-1)))))</f>
        <v/>
      </c>
      <c r="BB47" s="93">
        <f>IF(OR($C47="",$B$2="",$D$2=0),0,IF(BB$3&lt;0,0,N(INDEX('CURVA PREVISION'!$A$1:$KZ$3000,$C47,11+3*MIN(BB$3,$D$2-1)))))</f>
        <v/>
      </c>
      <c r="BC47" s="93">
        <f>IF(OR($C47="",$B$2="",$D$2=0),0,IF(BC$3&lt;0,0,N(INDEX('CURVA PREVISION'!$A$1:$KZ$3000,$C47,11+3*MIN(BC$3,$D$2-1)))))</f>
        <v/>
      </c>
      <c r="BD47" s="93">
        <f>IF(OR($C47="",$B$2="",$D$2=0),0,IF(BD$3&lt;0,0,N(INDEX('CURVA PREVISION'!$A$1:$KZ$3000,$C47,11+3*MIN(BD$3,$D$2-1)))))</f>
        <v/>
      </c>
      <c r="BE47" s="93">
        <f>IF(OR($C47="",$B$2="",$D$2=0),0,IF(BE$3&lt;0,0,N(INDEX('CURVA PREVISION'!$A$1:$KZ$3000,$C47,11+3*MIN(BE$3,$D$2-1)))))</f>
        <v/>
      </c>
      <c r="BF47" s="93">
        <f>IF(OR($C47="",$B$2="",$D$2=0),0,IF(BF$3&lt;0,0,N(INDEX('CURVA PREVISION'!$A$1:$KZ$3000,$C47,11+3*MIN(BF$3,$D$2-1)))))</f>
        <v/>
      </c>
      <c r="BG47" s="93">
        <f>IF(OR($C47="",$B$2="",$D$2=0),0,IF(BG$3&lt;0,0,N(INDEX('CURVA PREVISION'!$A$1:$KZ$3000,$C47,11+3*MIN(BG$3,$D$2-1)))))</f>
        <v/>
      </c>
      <c r="BH47" s="93">
        <f>IF(OR($C47="",$B$2="",$D$2=0),0,IF(BH$3&lt;0,0,N(INDEX('CURVA PREVISION'!$A$1:$KZ$3000,$C47,11+3*MIN(BH$3,$D$2-1)))))</f>
        <v/>
      </c>
      <c r="BI47" s="93">
        <f>IF(OR($C47="",$B$2="",$D$2=0),0,IF(BI$3&lt;0,0,N(INDEX('CURVA PREVISION'!$A$1:$KZ$3000,$C47,11+3*MIN(BI$3,$D$2-1)))))</f>
        <v/>
      </c>
      <c r="BJ47" s="93">
        <f>IF(OR($C47="",$B$2="",$D$2=0),0,IF(BJ$3&lt;0,0,N(INDEX('CURVA PREVISION'!$A$1:$KZ$3000,$C47,11+3*MIN(BJ$3,$D$2-1)))))</f>
        <v/>
      </c>
      <c r="BK47" s="93">
        <f>IF(OR($C47="",$B$2="",$D$2=0),0,IF(BK$3&lt;0,0,N(INDEX('CURVA PREVISION'!$A$1:$KZ$3000,$C47,11+3*MIN(BK$3,$D$2-1)))))</f>
        <v/>
      </c>
      <c r="BL47" s="93">
        <f>IF(OR($C47="",$B$2="",$D$2=0),0,IF(BL$3&lt;0,0,N(INDEX('CURVA PREVISION'!$A$1:$KZ$3000,$C47,11+3*MIN(BL$3,$D$2-1)))))</f>
        <v/>
      </c>
      <c r="BM47" s="93">
        <f>IF(OR($C47="",$B$2="",$D$2=0),0,IF(BM$3&lt;0,0,N(INDEX('CURVA PREVISION'!$A$1:$KZ$3000,$C47,11+3*MIN(BM$3,$D$2-1)))))</f>
        <v/>
      </c>
      <c r="BN47" s="93">
        <f>IF(OR($C47="",$B$2="",$D$2=0),0,IF(BN$3&lt;0,0,N(INDEX('CURVA PREVISION'!$A$1:$KZ$3000,$C47,11+3*MIN(BN$3,$D$2-1)))))</f>
        <v/>
      </c>
      <c r="BO47" s="93">
        <f>IF(OR($C47="",$B$2="",$D$2=0),0,IF(BO$3&lt;0,0,N(INDEX('CURVA PREVISION'!$A$1:$KZ$3000,$C47,11+3*MIN(BO$3,$D$2-1)))))</f>
        <v/>
      </c>
      <c r="BP47" s="93">
        <f>IF(OR($C47="",$B$2="",$D$2=0),0,IF(BP$3&lt;0,0,N(INDEX('CURVA PREVISION'!$A$1:$KZ$3000,$C47,11+3*MIN(BP$3,$D$2-1)))))</f>
        <v/>
      </c>
      <c r="BQ47" s="93">
        <f>IF(OR($C47="",$B$2="",$D$2=0),0,IF(BQ$3&lt;0,0,N(INDEX('CURVA PREVISION'!$A$1:$KZ$3000,$C47,11+3*MIN(BQ$3,$D$2-1)))))</f>
        <v/>
      </c>
      <c r="BR47" s="93">
        <f>IF(OR($C47="",$B$2="",$D$2=0),0,IF(BR$3&lt;0,0,N(INDEX('CURVA PREVISION'!$A$1:$KZ$3000,$C47,11+3*MIN(BR$3,$D$2-1)))))</f>
        <v/>
      </c>
      <c r="BS47" s="93">
        <f>IF(OR($C47="",$B$2="",$D$2=0),0,IF(BS$3&lt;0,0,N(INDEX('CURVA PREVISION'!$A$1:$KZ$3000,$C47,11+3*MIN(BS$3,$D$2-1)))))</f>
        <v/>
      </c>
      <c r="BT47" s="93">
        <f>IF(OR($C47="",$B$2="",$D$2=0),0,IF(BT$3&lt;0,0,N(INDEX('CURVA PREVISION'!$A$1:$KZ$3000,$C47,11+3*MIN(BT$3,$D$2-1)))))</f>
        <v/>
      </c>
      <c r="BU47" s="93">
        <f>IF(OR($C47="",$B$2="",$D$2=0),0,IF(BU$3&lt;0,0,N(INDEX('CURVA PREVISION'!$A$1:$KZ$3000,$C47,11+3*MIN(BU$3,$D$2-1)))))</f>
        <v/>
      </c>
      <c r="BV47" s="93">
        <f>IF(OR($C47="",$B$2="",$D$2=0),0,IF(BV$3&lt;0,0,N(INDEX('CURVA PREVISION'!$A$1:$KZ$3000,$C47,11+3*MIN(BV$3,$D$2-1)))))</f>
        <v/>
      </c>
      <c r="BW47" s="93">
        <f>IF(OR($C47="",$B$2="",$D$2=0),0,IF(BW$3&lt;0,0,N(INDEX('CURVA PREVISION'!$A$1:$KZ$3000,$C47,11+3*MIN(BW$3,$D$2-1)))))</f>
        <v/>
      </c>
    </row>
    <row r="48">
      <c r="A48" s="50">
        <f>A6</f>
        <v/>
      </c>
      <c r="B48" s="50">
        <f>B6</f>
        <v/>
      </c>
      <c r="C48" s="66">
        <f>C6</f>
        <v/>
      </c>
      <c r="D48" s="93">
        <f>IF(OR($C48="",$B$2="",$D$2=0),0,IF(D$3&lt;0,0,N(INDEX('CURVA PREVISION'!$A$1:$KZ$3000,$C48,11+3*MIN(D$3,$D$2-1)))))</f>
        <v/>
      </c>
      <c r="E48" s="93">
        <f>IF(OR($C48="",$B$2="",$D$2=0),0,IF(E$3&lt;0,0,N(INDEX('CURVA PREVISION'!$A$1:$KZ$3000,$C48,11+3*MIN(E$3,$D$2-1)))))</f>
        <v/>
      </c>
      <c r="F48" s="93">
        <f>IF(OR($C48="",$B$2="",$D$2=0),0,IF(F$3&lt;0,0,N(INDEX('CURVA PREVISION'!$A$1:$KZ$3000,$C48,11+3*MIN(F$3,$D$2-1)))))</f>
        <v/>
      </c>
      <c r="G48" s="93">
        <f>IF(OR($C48="",$B$2="",$D$2=0),0,IF(G$3&lt;0,0,N(INDEX('CURVA PREVISION'!$A$1:$KZ$3000,$C48,11+3*MIN(G$3,$D$2-1)))))</f>
        <v/>
      </c>
      <c r="H48" s="93">
        <f>IF(OR($C48="",$B$2="",$D$2=0),0,IF(H$3&lt;0,0,N(INDEX('CURVA PREVISION'!$A$1:$KZ$3000,$C48,11+3*MIN(H$3,$D$2-1)))))</f>
        <v/>
      </c>
      <c r="I48" s="93">
        <f>IF(OR($C48="",$B$2="",$D$2=0),0,IF(I$3&lt;0,0,N(INDEX('CURVA PREVISION'!$A$1:$KZ$3000,$C48,11+3*MIN(I$3,$D$2-1)))))</f>
        <v/>
      </c>
      <c r="J48" s="93">
        <f>IF(OR($C48="",$B$2="",$D$2=0),0,IF(J$3&lt;0,0,N(INDEX('CURVA PREVISION'!$A$1:$KZ$3000,$C48,11+3*MIN(J$3,$D$2-1)))))</f>
        <v/>
      </c>
      <c r="K48" s="93">
        <f>IF(OR($C48="",$B$2="",$D$2=0),0,IF(K$3&lt;0,0,N(INDEX('CURVA PREVISION'!$A$1:$KZ$3000,$C48,11+3*MIN(K$3,$D$2-1)))))</f>
        <v/>
      </c>
      <c r="L48" s="93">
        <f>IF(OR($C48="",$B$2="",$D$2=0),0,IF(L$3&lt;0,0,N(INDEX('CURVA PREVISION'!$A$1:$KZ$3000,$C48,11+3*MIN(L$3,$D$2-1)))))</f>
        <v/>
      </c>
      <c r="M48" s="93">
        <f>IF(OR($C48="",$B$2="",$D$2=0),0,IF(M$3&lt;0,0,N(INDEX('CURVA PREVISION'!$A$1:$KZ$3000,$C48,11+3*MIN(M$3,$D$2-1)))))</f>
        <v/>
      </c>
      <c r="N48" s="93">
        <f>IF(OR($C48="",$B$2="",$D$2=0),0,IF(N$3&lt;0,0,N(INDEX('CURVA PREVISION'!$A$1:$KZ$3000,$C48,11+3*MIN(N$3,$D$2-1)))))</f>
        <v/>
      </c>
      <c r="O48" s="93">
        <f>IF(OR($C48="",$B$2="",$D$2=0),0,IF(O$3&lt;0,0,N(INDEX('CURVA PREVISION'!$A$1:$KZ$3000,$C48,11+3*MIN(O$3,$D$2-1)))))</f>
        <v/>
      </c>
      <c r="P48" s="93">
        <f>IF(OR($C48="",$B$2="",$D$2=0),0,IF(P$3&lt;0,0,N(INDEX('CURVA PREVISION'!$A$1:$KZ$3000,$C48,11+3*MIN(P$3,$D$2-1)))))</f>
        <v/>
      </c>
      <c r="Q48" s="93">
        <f>IF(OR($C48="",$B$2="",$D$2=0),0,IF(Q$3&lt;0,0,N(INDEX('CURVA PREVISION'!$A$1:$KZ$3000,$C48,11+3*MIN(Q$3,$D$2-1)))))</f>
        <v/>
      </c>
      <c r="R48" s="93">
        <f>IF(OR($C48="",$B$2="",$D$2=0),0,IF(R$3&lt;0,0,N(INDEX('CURVA PREVISION'!$A$1:$KZ$3000,$C48,11+3*MIN(R$3,$D$2-1)))))</f>
        <v/>
      </c>
      <c r="S48" s="93">
        <f>IF(OR($C48="",$B$2="",$D$2=0),0,IF(S$3&lt;0,0,N(INDEX('CURVA PREVISION'!$A$1:$KZ$3000,$C48,11+3*MIN(S$3,$D$2-1)))))</f>
        <v/>
      </c>
      <c r="T48" s="93">
        <f>IF(OR($C48="",$B$2="",$D$2=0),0,IF(T$3&lt;0,0,N(INDEX('CURVA PREVISION'!$A$1:$KZ$3000,$C48,11+3*MIN(T$3,$D$2-1)))))</f>
        <v/>
      </c>
      <c r="U48" s="93">
        <f>IF(OR($C48="",$B$2="",$D$2=0),0,IF(U$3&lt;0,0,N(INDEX('CURVA PREVISION'!$A$1:$KZ$3000,$C48,11+3*MIN(U$3,$D$2-1)))))</f>
        <v/>
      </c>
      <c r="V48" s="93">
        <f>IF(OR($C48="",$B$2="",$D$2=0),0,IF(V$3&lt;0,0,N(INDEX('CURVA PREVISION'!$A$1:$KZ$3000,$C48,11+3*MIN(V$3,$D$2-1)))))</f>
        <v/>
      </c>
      <c r="W48" s="93">
        <f>IF(OR($C48="",$B$2="",$D$2=0),0,IF(W$3&lt;0,0,N(INDEX('CURVA PREVISION'!$A$1:$KZ$3000,$C48,11+3*MIN(W$3,$D$2-1)))))</f>
        <v/>
      </c>
      <c r="X48" s="93">
        <f>IF(OR($C48="",$B$2="",$D$2=0),0,IF(X$3&lt;0,0,N(INDEX('CURVA PREVISION'!$A$1:$KZ$3000,$C48,11+3*MIN(X$3,$D$2-1)))))</f>
        <v/>
      </c>
      <c r="Y48" s="93">
        <f>IF(OR($C48="",$B$2="",$D$2=0),0,IF(Y$3&lt;0,0,N(INDEX('CURVA PREVISION'!$A$1:$KZ$3000,$C48,11+3*MIN(Y$3,$D$2-1)))))</f>
        <v/>
      </c>
      <c r="Z48" s="93">
        <f>IF(OR($C48="",$B$2="",$D$2=0),0,IF(Z$3&lt;0,0,N(INDEX('CURVA PREVISION'!$A$1:$KZ$3000,$C48,11+3*MIN(Z$3,$D$2-1)))))</f>
        <v/>
      </c>
      <c r="AA48" s="93">
        <f>IF(OR($C48="",$B$2="",$D$2=0),0,IF(AA$3&lt;0,0,N(INDEX('CURVA PREVISION'!$A$1:$KZ$3000,$C48,11+3*MIN(AA$3,$D$2-1)))))</f>
        <v/>
      </c>
      <c r="AB48" s="93">
        <f>IF(OR($C48="",$B$2="",$D$2=0),0,IF(AB$3&lt;0,0,N(INDEX('CURVA PREVISION'!$A$1:$KZ$3000,$C48,11+3*MIN(AB$3,$D$2-1)))))</f>
        <v/>
      </c>
      <c r="AC48" s="93">
        <f>IF(OR($C48="",$B$2="",$D$2=0),0,IF(AC$3&lt;0,0,N(INDEX('CURVA PREVISION'!$A$1:$KZ$3000,$C48,11+3*MIN(AC$3,$D$2-1)))))</f>
        <v/>
      </c>
      <c r="AD48" s="93">
        <f>IF(OR($C48="",$B$2="",$D$2=0),0,IF(AD$3&lt;0,0,N(INDEX('CURVA PREVISION'!$A$1:$KZ$3000,$C48,11+3*MIN(AD$3,$D$2-1)))))</f>
        <v/>
      </c>
      <c r="AE48" s="93">
        <f>IF(OR($C48="",$B$2="",$D$2=0),0,IF(AE$3&lt;0,0,N(INDEX('CURVA PREVISION'!$A$1:$KZ$3000,$C48,11+3*MIN(AE$3,$D$2-1)))))</f>
        <v/>
      </c>
      <c r="AF48" s="93">
        <f>IF(OR($C48="",$B$2="",$D$2=0),0,IF(AF$3&lt;0,0,N(INDEX('CURVA PREVISION'!$A$1:$KZ$3000,$C48,11+3*MIN(AF$3,$D$2-1)))))</f>
        <v/>
      </c>
      <c r="AG48" s="93">
        <f>IF(OR($C48="",$B$2="",$D$2=0),0,IF(AG$3&lt;0,0,N(INDEX('CURVA PREVISION'!$A$1:$KZ$3000,$C48,11+3*MIN(AG$3,$D$2-1)))))</f>
        <v/>
      </c>
      <c r="AH48" s="93">
        <f>IF(OR($C48="",$B$2="",$D$2=0),0,IF(AH$3&lt;0,0,N(INDEX('CURVA PREVISION'!$A$1:$KZ$3000,$C48,11+3*MIN(AH$3,$D$2-1)))))</f>
        <v/>
      </c>
      <c r="AI48" s="93">
        <f>IF(OR($C48="",$B$2="",$D$2=0),0,IF(AI$3&lt;0,0,N(INDEX('CURVA PREVISION'!$A$1:$KZ$3000,$C48,11+3*MIN(AI$3,$D$2-1)))))</f>
        <v/>
      </c>
      <c r="AJ48" s="93">
        <f>IF(OR($C48="",$B$2="",$D$2=0),0,IF(AJ$3&lt;0,0,N(INDEX('CURVA PREVISION'!$A$1:$KZ$3000,$C48,11+3*MIN(AJ$3,$D$2-1)))))</f>
        <v/>
      </c>
      <c r="AK48" s="93">
        <f>IF(OR($C48="",$B$2="",$D$2=0),0,IF(AK$3&lt;0,0,N(INDEX('CURVA PREVISION'!$A$1:$KZ$3000,$C48,11+3*MIN(AK$3,$D$2-1)))))</f>
        <v/>
      </c>
      <c r="AL48" s="93">
        <f>IF(OR($C48="",$B$2="",$D$2=0),0,IF(AL$3&lt;0,0,N(INDEX('CURVA PREVISION'!$A$1:$KZ$3000,$C48,11+3*MIN(AL$3,$D$2-1)))))</f>
        <v/>
      </c>
      <c r="AM48" s="93">
        <f>IF(OR($C48="",$B$2="",$D$2=0),0,IF(AM$3&lt;0,0,N(INDEX('CURVA PREVISION'!$A$1:$KZ$3000,$C48,11+3*MIN(AM$3,$D$2-1)))))</f>
        <v/>
      </c>
      <c r="AN48" s="93">
        <f>IF(OR($C48="",$B$2="",$D$2=0),0,IF(AN$3&lt;0,0,N(INDEX('CURVA PREVISION'!$A$1:$KZ$3000,$C48,11+3*MIN(AN$3,$D$2-1)))))</f>
        <v/>
      </c>
      <c r="AO48" s="93">
        <f>IF(OR($C48="",$B$2="",$D$2=0),0,IF(AO$3&lt;0,0,N(INDEX('CURVA PREVISION'!$A$1:$KZ$3000,$C48,11+3*MIN(AO$3,$D$2-1)))))</f>
        <v/>
      </c>
      <c r="AP48" s="93">
        <f>IF(OR($C48="",$B$2="",$D$2=0),0,IF(AP$3&lt;0,0,N(INDEX('CURVA PREVISION'!$A$1:$KZ$3000,$C48,11+3*MIN(AP$3,$D$2-1)))))</f>
        <v/>
      </c>
      <c r="AQ48" s="93">
        <f>IF(OR($C48="",$B$2="",$D$2=0),0,IF(AQ$3&lt;0,0,N(INDEX('CURVA PREVISION'!$A$1:$KZ$3000,$C48,11+3*MIN(AQ$3,$D$2-1)))))</f>
        <v/>
      </c>
      <c r="AR48" s="93">
        <f>IF(OR($C48="",$B$2="",$D$2=0),0,IF(AR$3&lt;0,0,N(INDEX('CURVA PREVISION'!$A$1:$KZ$3000,$C48,11+3*MIN(AR$3,$D$2-1)))))</f>
        <v/>
      </c>
      <c r="AS48" s="93">
        <f>IF(OR($C48="",$B$2="",$D$2=0),0,IF(AS$3&lt;0,0,N(INDEX('CURVA PREVISION'!$A$1:$KZ$3000,$C48,11+3*MIN(AS$3,$D$2-1)))))</f>
        <v/>
      </c>
      <c r="AT48" s="93">
        <f>IF(OR($C48="",$B$2="",$D$2=0),0,IF(AT$3&lt;0,0,N(INDEX('CURVA PREVISION'!$A$1:$KZ$3000,$C48,11+3*MIN(AT$3,$D$2-1)))))</f>
        <v/>
      </c>
      <c r="AU48" s="93">
        <f>IF(OR($C48="",$B$2="",$D$2=0),0,IF(AU$3&lt;0,0,N(INDEX('CURVA PREVISION'!$A$1:$KZ$3000,$C48,11+3*MIN(AU$3,$D$2-1)))))</f>
        <v/>
      </c>
      <c r="AV48" s="93">
        <f>IF(OR($C48="",$B$2="",$D$2=0),0,IF(AV$3&lt;0,0,N(INDEX('CURVA PREVISION'!$A$1:$KZ$3000,$C48,11+3*MIN(AV$3,$D$2-1)))))</f>
        <v/>
      </c>
      <c r="AW48" s="93">
        <f>IF(OR($C48="",$B$2="",$D$2=0),0,IF(AW$3&lt;0,0,N(INDEX('CURVA PREVISION'!$A$1:$KZ$3000,$C48,11+3*MIN(AW$3,$D$2-1)))))</f>
        <v/>
      </c>
      <c r="AX48" s="93">
        <f>IF(OR($C48="",$B$2="",$D$2=0),0,IF(AX$3&lt;0,0,N(INDEX('CURVA PREVISION'!$A$1:$KZ$3000,$C48,11+3*MIN(AX$3,$D$2-1)))))</f>
        <v/>
      </c>
      <c r="AY48" s="93">
        <f>IF(OR($C48="",$B$2="",$D$2=0),0,IF(AY$3&lt;0,0,N(INDEX('CURVA PREVISION'!$A$1:$KZ$3000,$C48,11+3*MIN(AY$3,$D$2-1)))))</f>
        <v/>
      </c>
      <c r="AZ48" s="93">
        <f>IF(OR($C48="",$B$2="",$D$2=0),0,IF(AZ$3&lt;0,0,N(INDEX('CURVA PREVISION'!$A$1:$KZ$3000,$C48,11+3*MIN(AZ$3,$D$2-1)))))</f>
        <v/>
      </c>
      <c r="BA48" s="93">
        <f>IF(OR($C48="",$B$2="",$D$2=0),0,IF(BA$3&lt;0,0,N(INDEX('CURVA PREVISION'!$A$1:$KZ$3000,$C48,11+3*MIN(BA$3,$D$2-1)))))</f>
        <v/>
      </c>
      <c r="BB48" s="93">
        <f>IF(OR($C48="",$B$2="",$D$2=0),0,IF(BB$3&lt;0,0,N(INDEX('CURVA PREVISION'!$A$1:$KZ$3000,$C48,11+3*MIN(BB$3,$D$2-1)))))</f>
        <v/>
      </c>
      <c r="BC48" s="93">
        <f>IF(OR($C48="",$B$2="",$D$2=0),0,IF(BC$3&lt;0,0,N(INDEX('CURVA PREVISION'!$A$1:$KZ$3000,$C48,11+3*MIN(BC$3,$D$2-1)))))</f>
        <v/>
      </c>
      <c r="BD48" s="93">
        <f>IF(OR($C48="",$B$2="",$D$2=0),0,IF(BD$3&lt;0,0,N(INDEX('CURVA PREVISION'!$A$1:$KZ$3000,$C48,11+3*MIN(BD$3,$D$2-1)))))</f>
        <v/>
      </c>
      <c r="BE48" s="93">
        <f>IF(OR($C48="",$B$2="",$D$2=0),0,IF(BE$3&lt;0,0,N(INDEX('CURVA PREVISION'!$A$1:$KZ$3000,$C48,11+3*MIN(BE$3,$D$2-1)))))</f>
        <v/>
      </c>
      <c r="BF48" s="93">
        <f>IF(OR($C48="",$B$2="",$D$2=0),0,IF(BF$3&lt;0,0,N(INDEX('CURVA PREVISION'!$A$1:$KZ$3000,$C48,11+3*MIN(BF$3,$D$2-1)))))</f>
        <v/>
      </c>
      <c r="BG48" s="93">
        <f>IF(OR($C48="",$B$2="",$D$2=0),0,IF(BG$3&lt;0,0,N(INDEX('CURVA PREVISION'!$A$1:$KZ$3000,$C48,11+3*MIN(BG$3,$D$2-1)))))</f>
        <v/>
      </c>
      <c r="BH48" s="93">
        <f>IF(OR($C48="",$B$2="",$D$2=0),0,IF(BH$3&lt;0,0,N(INDEX('CURVA PREVISION'!$A$1:$KZ$3000,$C48,11+3*MIN(BH$3,$D$2-1)))))</f>
        <v/>
      </c>
      <c r="BI48" s="93">
        <f>IF(OR($C48="",$B$2="",$D$2=0),0,IF(BI$3&lt;0,0,N(INDEX('CURVA PREVISION'!$A$1:$KZ$3000,$C48,11+3*MIN(BI$3,$D$2-1)))))</f>
        <v/>
      </c>
      <c r="BJ48" s="93">
        <f>IF(OR($C48="",$B$2="",$D$2=0),0,IF(BJ$3&lt;0,0,N(INDEX('CURVA PREVISION'!$A$1:$KZ$3000,$C48,11+3*MIN(BJ$3,$D$2-1)))))</f>
        <v/>
      </c>
      <c r="BK48" s="93">
        <f>IF(OR($C48="",$B$2="",$D$2=0),0,IF(BK$3&lt;0,0,N(INDEX('CURVA PREVISION'!$A$1:$KZ$3000,$C48,11+3*MIN(BK$3,$D$2-1)))))</f>
        <v/>
      </c>
      <c r="BL48" s="93">
        <f>IF(OR($C48="",$B$2="",$D$2=0),0,IF(BL$3&lt;0,0,N(INDEX('CURVA PREVISION'!$A$1:$KZ$3000,$C48,11+3*MIN(BL$3,$D$2-1)))))</f>
        <v/>
      </c>
      <c r="BM48" s="93">
        <f>IF(OR($C48="",$B$2="",$D$2=0),0,IF(BM$3&lt;0,0,N(INDEX('CURVA PREVISION'!$A$1:$KZ$3000,$C48,11+3*MIN(BM$3,$D$2-1)))))</f>
        <v/>
      </c>
      <c r="BN48" s="93">
        <f>IF(OR($C48="",$B$2="",$D$2=0),0,IF(BN$3&lt;0,0,N(INDEX('CURVA PREVISION'!$A$1:$KZ$3000,$C48,11+3*MIN(BN$3,$D$2-1)))))</f>
        <v/>
      </c>
      <c r="BO48" s="93">
        <f>IF(OR($C48="",$B$2="",$D$2=0),0,IF(BO$3&lt;0,0,N(INDEX('CURVA PREVISION'!$A$1:$KZ$3000,$C48,11+3*MIN(BO$3,$D$2-1)))))</f>
        <v/>
      </c>
      <c r="BP48" s="93">
        <f>IF(OR($C48="",$B$2="",$D$2=0),0,IF(BP$3&lt;0,0,N(INDEX('CURVA PREVISION'!$A$1:$KZ$3000,$C48,11+3*MIN(BP$3,$D$2-1)))))</f>
        <v/>
      </c>
      <c r="BQ48" s="93">
        <f>IF(OR($C48="",$B$2="",$D$2=0),0,IF(BQ$3&lt;0,0,N(INDEX('CURVA PREVISION'!$A$1:$KZ$3000,$C48,11+3*MIN(BQ$3,$D$2-1)))))</f>
        <v/>
      </c>
      <c r="BR48" s="93">
        <f>IF(OR($C48="",$B$2="",$D$2=0),0,IF(BR$3&lt;0,0,N(INDEX('CURVA PREVISION'!$A$1:$KZ$3000,$C48,11+3*MIN(BR$3,$D$2-1)))))</f>
        <v/>
      </c>
      <c r="BS48" s="93">
        <f>IF(OR($C48="",$B$2="",$D$2=0),0,IF(BS$3&lt;0,0,N(INDEX('CURVA PREVISION'!$A$1:$KZ$3000,$C48,11+3*MIN(BS$3,$D$2-1)))))</f>
        <v/>
      </c>
      <c r="BT48" s="93">
        <f>IF(OR($C48="",$B$2="",$D$2=0),0,IF(BT$3&lt;0,0,N(INDEX('CURVA PREVISION'!$A$1:$KZ$3000,$C48,11+3*MIN(BT$3,$D$2-1)))))</f>
        <v/>
      </c>
      <c r="BU48" s="93">
        <f>IF(OR($C48="",$B$2="",$D$2=0),0,IF(BU$3&lt;0,0,N(INDEX('CURVA PREVISION'!$A$1:$KZ$3000,$C48,11+3*MIN(BU$3,$D$2-1)))))</f>
        <v/>
      </c>
      <c r="BV48" s="93">
        <f>IF(OR($C48="",$B$2="",$D$2=0),0,IF(BV$3&lt;0,0,N(INDEX('CURVA PREVISION'!$A$1:$KZ$3000,$C48,11+3*MIN(BV$3,$D$2-1)))))</f>
        <v/>
      </c>
      <c r="BW48" s="93">
        <f>IF(OR($C48="",$B$2="",$D$2=0),0,IF(BW$3&lt;0,0,N(INDEX('CURVA PREVISION'!$A$1:$KZ$3000,$C48,11+3*MIN(BW$3,$D$2-1)))))</f>
        <v/>
      </c>
    </row>
    <row r="49">
      <c r="A49" s="50">
        <f>A7</f>
        <v/>
      </c>
      <c r="B49" s="50">
        <f>B7</f>
        <v/>
      </c>
      <c r="C49" s="66">
        <f>C7</f>
        <v/>
      </c>
      <c r="D49" s="93">
        <f>IF(OR($C49="",$B$2="",$D$2=0),0,IF(D$3&lt;0,0,N(INDEX('CURVA PREVISION'!$A$1:$KZ$3000,$C49,11+3*MIN(D$3,$D$2-1)))))</f>
        <v/>
      </c>
      <c r="E49" s="93">
        <f>IF(OR($C49="",$B$2="",$D$2=0),0,IF(E$3&lt;0,0,N(INDEX('CURVA PREVISION'!$A$1:$KZ$3000,$C49,11+3*MIN(E$3,$D$2-1)))))</f>
        <v/>
      </c>
      <c r="F49" s="93">
        <f>IF(OR($C49="",$B$2="",$D$2=0),0,IF(F$3&lt;0,0,N(INDEX('CURVA PREVISION'!$A$1:$KZ$3000,$C49,11+3*MIN(F$3,$D$2-1)))))</f>
        <v/>
      </c>
      <c r="G49" s="93">
        <f>IF(OR($C49="",$B$2="",$D$2=0),0,IF(G$3&lt;0,0,N(INDEX('CURVA PREVISION'!$A$1:$KZ$3000,$C49,11+3*MIN(G$3,$D$2-1)))))</f>
        <v/>
      </c>
      <c r="H49" s="93">
        <f>IF(OR($C49="",$B$2="",$D$2=0),0,IF(H$3&lt;0,0,N(INDEX('CURVA PREVISION'!$A$1:$KZ$3000,$C49,11+3*MIN(H$3,$D$2-1)))))</f>
        <v/>
      </c>
      <c r="I49" s="93">
        <f>IF(OR($C49="",$B$2="",$D$2=0),0,IF(I$3&lt;0,0,N(INDEX('CURVA PREVISION'!$A$1:$KZ$3000,$C49,11+3*MIN(I$3,$D$2-1)))))</f>
        <v/>
      </c>
      <c r="J49" s="93">
        <f>IF(OR($C49="",$B$2="",$D$2=0),0,IF(J$3&lt;0,0,N(INDEX('CURVA PREVISION'!$A$1:$KZ$3000,$C49,11+3*MIN(J$3,$D$2-1)))))</f>
        <v/>
      </c>
      <c r="K49" s="93">
        <f>IF(OR($C49="",$B$2="",$D$2=0),0,IF(K$3&lt;0,0,N(INDEX('CURVA PREVISION'!$A$1:$KZ$3000,$C49,11+3*MIN(K$3,$D$2-1)))))</f>
        <v/>
      </c>
      <c r="L49" s="93">
        <f>IF(OR($C49="",$B$2="",$D$2=0),0,IF(L$3&lt;0,0,N(INDEX('CURVA PREVISION'!$A$1:$KZ$3000,$C49,11+3*MIN(L$3,$D$2-1)))))</f>
        <v/>
      </c>
      <c r="M49" s="93">
        <f>IF(OR($C49="",$B$2="",$D$2=0),0,IF(M$3&lt;0,0,N(INDEX('CURVA PREVISION'!$A$1:$KZ$3000,$C49,11+3*MIN(M$3,$D$2-1)))))</f>
        <v/>
      </c>
      <c r="N49" s="93">
        <f>IF(OR($C49="",$B$2="",$D$2=0),0,IF(N$3&lt;0,0,N(INDEX('CURVA PREVISION'!$A$1:$KZ$3000,$C49,11+3*MIN(N$3,$D$2-1)))))</f>
        <v/>
      </c>
      <c r="O49" s="93">
        <f>IF(OR($C49="",$B$2="",$D$2=0),0,IF(O$3&lt;0,0,N(INDEX('CURVA PREVISION'!$A$1:$KZ$3000,$C49,11+3*MIN(O$3,$D$2-1)))))</f>
        <v/>
      </c>
      <c r="P49" s="93">
        <f>IF(OR($C49="",$B$2="",$D$2=0),0,IF(P$3&lt;0,0,N(INDEX('CURVA PREVISION'!$A$1:$KZ$3000,$C49,11+3*MIN(P$3,$D$2-1)))))</f>
        <v/>
      </c>
      <c r="Q49" s="93">
        <f>IF(OR($C49="",$B$2="",$D$2=0),0,IF(Q$3&lt;0,0,N(INDEX('CURVA PREVISION'!$A$1:$KZ$3000,$C49,11+3*MIN(Q$3,$D$2-1)))))</f>
        <v/>
      </c>
      <c r="R49" s="93">
        <f>IF(OR($C49="",$B$2="",$D$2=0),0,IF(R$3&lt;0,0,N(INDEX('CURVA PREVISION'!$A$1:$KZ$3000,$C49,11+3*MIN(R$3,$D$2-1)))))</f>
        <v/>
      </c>
      <c r="S49" s="93">
        <f>IF(OR($C49="",$B$2="",$D$2=0),0,IF(S$3&lt;0,0,N(INDEX('CURVA PREVISION'!$A$1:$KZ$3000,$C49,11+3*MIN(S$3,$D$2-1)))))</f>
        <v/>
      </c>
      <c r="T49" s="93">
        <f>IF(OR($C49="",$B$2="",$D$2=0),0,IF(T$3&lt;0,0,N(INDEX('CURVA PREVISION'!$A$1:$KZ$3000,$C49,11+3*MIN(T$3,$D$2-1)))))</f>
        <v/>
      </c>
      <c r="U49" s="93">
        <f>IF(OR($C49="",$B$2="",$D$2=0),0,IF(U$3&lt;0,0,N(INDEX('CURVA PREVISION'!$A$1:$KZ$3000,$C49,11+3*MIN(U$3,$D$2-1)))))</f>
        <v/>
      </c>
      <c r="V49" s="93">
        <f>IF(OR($C49="",$B$2="",$D$2=0),0,IF(V$3&lt;0,0,N(INDEX('CURVA PREVISION'!$A$1:$KZ$3000,$C49,11+3*MIN(V$3,$D$2-1)))))</f>
        <v/>
      </c>
      <c r="W49" s="93">
        <f>IF(OR($C49="",$B$2="",$D$2=0),0,IF(W$3&lt;0,0,N(INDEX('CURVA PREVISION'!$A$1:$KZ$3000,$C49,11+3*MIN(W$3,$D$2-1)))))</f>
        <v/>
      </c>
      <c r="X49" s="93">
        <f>IF(OR($C49="",$B$2="",$D$2=0),0,IF(X$3&lt;0,0,N(INDEX('CURVA PREVISION'!$A$1:$KZ$3000,$C49,11+3*MIN(X$3,$D$2-1)))))</f>
        <v/>
      </c>
      <c r="Y49" s="93">
        <f>IF(OR($C49="",$B$2="",$D$2=0),0,IF(Y$3&lt;0,0,N(INDEX('CURVA PREVISION'!$A$1:$KZ$3000,$C49,11+3*MIN(Y$3,$D$2-1)))))</f>
        <v/>
      </c>
      <c r="Z49" s="93">
        <f>IF(OR($C49="",$B$2="",$D$2=0),0,IF(Z$3&lt;0,0,N(INDEX('CURVA PREVISION'!$A$1:$KZ$3000,$C49,11+3*MIN(Z$3,$D$2-1)))))</f>
        <v/>
      </c>
      <c r="AA49" s="93">
        <f>IF(OR($C49="",$B$2="",$D$2=0),0,IF(AA$3&lt;0,0,N(INDEX('CURVA PREVISION'!$A$1:$KZ$3000,$C49,11+3*MIN(AA$3,$D$2-1)))))</f>
        <v/>
      </c>
      <c r="AB49" s="93">
        <f>IF(OR($C49="",$B$2="",$D$2=0),0,IF(AB$3&lt;0,0,N(INDEX('CURVA PREVISION'!$A$1:$KZ$3000,$C49,11+3*MIN(AB$3,$D$2-1)))))</f>
        <v/>
      </c>
      <c r="AC49" s="93">
        <f>IF(OR($C49="",$B$2="",$D$2=0),0,IF(AC$3&lt;0,0,N(INDEX('CURVA PREVISION'!$A$1:$KZ$3000,$C49,11+3*MIN(AC$3,$D$2-1)))))</f>
        <v/>
      </c>
      <c r="AD49" s="93">
        <f>IF(OR($C49="",$B$2="",$D$2=0),0,IF(AD$3&lt;0,0,N(INDEX('CURVA PREVISION'!$A$1:$KZ$3000,$C49,11+3*MIN(AD$3,$D$2-1)))))</f>
        <v/>
      </c>
      <c r="AE49" s="93">
        <f>IF(OR($C49="",$B$2="",$D$2=0),0,IF(AE$3&lt;0,0,N(INDEX('CURVA PREVISION'!$A$1:$KZ$3000,$C49,11+3*MIN(AE$3,$D$2-1)))))</f>
        <v/>
      </c>
      <c r="AF49" s="93">
        <f>IF(OR($C49="",$B$2="",$D$2=0),0,IF(AF$3&lt;0,0,N(INDEX('CURVA PREVISION'!$A$1:$KZ$3000,$C49,11+3*MIN(AF$3,$D$2-1)))))</f>
        <v/>
      </c>
      <c r="AG49" s="93">
        <f>IF(OR($C49="",$B$2="",$D$2=0),0,IF(AG$3&lt;0,0,N(INDEX('CURVA PREVISION'!$A$1:$KZ$3000,$C49,11+3*MIN(AG$3,$D$2-1)))))</f>
        <v/>
      </c>
      <c r="AH49" s="93">
        <f>IF(OR($C49="",$B$2="",$D$2=0),0,IF(AH$3&lt;0,0,N(INDEX('CURVA PREVISION'!$A$1:$KZ$3000,$C49,11+3*MIN(AH$3,$D$2-1)))))</f>
        <v/>
      </c>
      <c r="AI49" s="93">
        <f>IF(OR($C49="",$B$2="",$D$2=0),0,IF(AI$3&lt;0,0,N(INDEX('CURVA PREVISION'!$A$1:$KZ$3000,$C49,11+3*MIN(AI$3,$D$2-1)))))</f>
        <v/>
      </c>
      <c r="AJ49" s="93">
        <f>IF(OR($C49="",$B$2="",$D$2=0),0,IF(AJ$3&lt;0,0,N(INDEX('CURVA PREVISION'!$A$1:$KZ$3000,$C49,11+3*MIN(AJ$3,$D$2-1)))))</f>
        <v/>
      </c>
      <c r="AK49" s="93">
        <f>IF(OR($C49="",$B$2="",$D$2=0),0,IF(AK$3&lt;0,0,N(INDEX('CURVA PREVISION'!$A$1:$KZ$3000,$C49,11+3*MIN(AK$3,$D$2-1)))))</f>
        <v/>
      </c>
      <c r="AL49" s="93">
        <f>IF(OR($C49="",$B$2="",$D$2=0),0,IF(AL$3&lt;0,0,N(INDEX('CURVA PREVISION'!$A$1:$KZ$3000,$C49,11+3*MIN(AL$3,$D$2-1)))))</f>
        <v/>
      </c>
      <c r="AM49" s="93">
        <f>IF(OR($C49="",$B$2="",$D$2=0),0,IF(AM$3&lt;0,0,N(INDEX('CURVA PREVISION'!$A$1:$KZ$3000,$C49,11+3*MIN(AM$3,$D$2-1)))))</f>
        <v/>
      </c>
      <c r="AN49" s="93">
        <f>IF(OR($C49="",$B$2="",$D$2=0),0,IF(AN$3&lt;0,0,N(INDEX('CURVA PREVISION'!$A$1:$KZ$3000,$C49,11+3*MIN(AN$3,$D$2-1)))))</f>
        <v/>
      </c>
      <c r="AO49" s="93">
        <f>IF(OR($C49="",$B$2="",$D$2=0),0,IF(AO$3&lt;0,0,N(INDEX('CURVA PREVISION'!$A$1:$KZ$3000,$C49,11+3*MIN(AO$3,$D$2-1)))))</f>
        <v/>
      </c>
      <c r="AP49" s="93">
        <f>IF(OR($C49="",$B$2="",$D$2=0),0,IF(AP$3&lt;0,0,N(INDEX('CURVA PREVISION'!$A$1:$KZ$3000,$C49,11+3*MIN(AP$3,$D$2-1)))))</f>
        <v/>
      </c>
      <c r="AQ49" s="93">
        <f>IF(OR($C49="",$B$2="",$D$2=0),0,IF(AQ$3&lt;0,0,N(INDEX('CURVA PREVISION'!$A$1:$KZ$3000,$C49,11+3*MIN(AQ$3,$D$2-1)))))</f>
        <v/>
      </c>
      <c r="AR49" s="93">
        <f>IF(OR($C49="",$B$2="",$D$2=0),0,IF(AR$3&lt;0,0,N(INDEX('CURVA PREVISION'!$A$1:$KZ$3000,$C49,11+3*MIN(AR$3,$D$2-1)))))</f>
        <v/>
      </c>
      <c r="AS49" s="93">
        <f>IF(OR($C49="",$B$2="",$D$2=0),0,IF(AS$3&lt;0,0,N(INDEX('CURVA PREVISION'!$A$1:$KZ$3000,$C49,11+3*MIN(AS$3,$D$2-1)))))</f>
        <v/>
      </c>
      <c r="AT49" s="93">
        <f>IF(OR($C49="",$B$2="",$D$2=0),0,IF(AT$3&lt;0,0,N(INDEX('CURVA PREVISION'!$A$1:$KZ$3000,$C49,11+3*MIN(AT$3,$D$2-1)))))</f>
        <v/>
      </c>
      <c r="AU49" s="93">
        <f>IF(OR($C49="",$B$2="",$D$2=0),0,IF(AU$3&lt;0,0,N(INDEX('CURVA PREVISION'!$A$1:$KZ$3000,$C49,11+3*MIN(AU$3,$D$2-1)))))</f>
        <v/>
      </c>
      <c r="AV49" s="93">
        <f>IF(OR($C49="",$B$2="",$D$2=0),0,IF(AV$3&lt;0,0,N(INDEX('CURVA PREVISION'!$A$1:$KZ$3000,$C49,11+3*MIN(AV$3,$D$2-1)))))</f>
        <v/>
      </c>
      <c r="AW49" s="93">
        <f>IF(OR($C49="",$B$2="",$D$2=0),0,IF(AW$3&lt;0,0,N(INDEX('CURVA PREVISION'!$A$1:$KZ$3000,$C49,11+3*MIN(AW$3,$D$2-1)))))</f>
        <v/>
      </c>
      <c r="AX49" s="93">
        <f>IF(OR($C49="",$B$2="",$D$2=0),0,IF(AX$3&lt;0,0,N(INDEX('CURVA PREVISION'!$A$1:$KZ$3000,$C49,11+3*MIN(AX$3,$D$2-1)))))</f>
        <v/>
      </c>
      <c r="AY49" s="93">
        <f>IF(OR($C49="",$B$2="",$D$2=0),0,IF(AY$3&lt;0,0,N(INDEX('CURVA PREVISION'!$A$1:$KZ$3000,$C49,11+3*MIN(AY$3,$D$2-1)))))</f>
        <v/>
      </c>
      <c r="AZ49" s="93">
        <f>IF(OR($C49="",$B$2="",$D$2=0),0,IF(AZ$3&lt;0,0,N(INDEX('CURVA PREVISION'!$A$1:$KZ$3000,$C49,11+3*MIN(AZ$3,$D$2-1)))))</f>
        <v/>
      </c>
      <c r="BA49" s="93">
        <f>IF(OR($C49="",$B$2="",$D$2=0),0,IF(BA$3&lt;0,0,N(INDEX('CURVA PREVISION'!$A$1:$KZ$3000,$C49,11+3*MIN(BA$3,$D$2-1)))))</f>
        <v/>
      </c>
      <c r="BB49" s="93">
        <f>IF(OR($C49="",$B$2="",$D$2=0),0,IF(BB$3&lt;0,0,N(INDEX('CURVA PREVISION'!$A$1:$KZ$3000,$C49,11+3*MIN(BB$3,$D$2-1)))))</f>
        <v/>
      </c>
      <c r="BC49" s="93">
        <f>IF(OR($C49="",$B$2="",$D$2=0),0,IF(BC$3&lt;0,0,N(INDEX('CURVA PREVISION'!$A$1:$KZ$3000,$C49,11+3*MIN(BC$3,$D$2-1)))))</f>
        <v/>
      </c>
      <c r="BD49" s="93">
        <f>IF(OR($C49="",$B$2="",$D$2=0),0,IF(BD$3&lt;0,0,N(INDEX('CURVA PREVISION'!$A$1:$KZ$3000,$C49,11+3*MIN(BD$3,$D$2-1)))))</f>
        <v/>
      </c>
      <c r="BE49" s="93">
        <f>IF(OR($C49="",$B$2="",$D$2=0),0,IF(BE$3&lt;0,0,N(INDEX('CURVA PREVISION'!$A$1:$KZ$3000,$C49,11+3*MIN(BE$3,$D$2-1)))))</f>
        <v/>
      </c>
      <c r="BF49" s="93">
        <f>IF(OR($C49="",$B$2="",$D$2=0),0,IF(BF$3&lt;0,0,N(INDEX('CURVA PREVISION'!$A$1:$KZ$3000,$C49,11+3*MIN(BF$3,$D$2-1)))))</f>
        <v/>
      </c>
      <c r="BG49" s="93">
        <f>IF(OR($C49="",$B$2="",$D$2=0),0,IF(BG$3&lt;0,0,N(INDEX('CURVA PREVISION'!$A$1:$KZ$3000,$C49,11+3*MIN(BG$3,$D$2-1)))))</f>
        <v/>
      </c>
      <c r="BH49" s="93">
        <f>IF(OR($C49="",$B$2="",$D$2=0),0,IF(BH$3&lt;0,0,N(INDEX('CURVA PREVISION'!$A$1:$KZ$3000,$C49,11+3*MIN(BH$3,$D$2-1)))))</f>
        <v/>
      </c>
      <c r="BI49" s="93">
        <f>IF(OR($C49="",$B$2="",$D$2=0),0,IF(BI$3&lt;0,0,N(INDEX('CURVA PREVISION'!$A$1:$KZ$3000,$C49,11+3*MIN(BI$3,$D$2-1)))))</f>
        <v/>
      </c>
      <c r="BJ49" s="93">
        <f>IF(OR($C49="",$B$2="",$D$2=0),0,IF(BJ$3&lt;0,0,N(INDEX('CURVA PREVISION'!$A$1:$KZ$3000,$C49,11+3*MIN(BJ$3,$D$2-1)))))</f>
        <v/>
      </c>
      <c r="BK49" s="93">
        <f>IF(OR($C49="",$B$2="",$D$2=0),0,IF(BK$3&lt;0,0,N(INDEX('CURVA PREVISION'!$A$1:$KZ$3000,$C49,11+3*MIN(BK$3,$D$2-1)))))</f>
        <v/>
      </c>
      <c r="BL49" s="93">
        <f>IF(OR($C49="",$B$2="",$D$2=0),0,IF(BL$3&lt;0,0,N(INDEX('CURVA PREVISION'!$A$1:$KZ$3000,$C49,11+3*MIN(BL$3,$D$2-1)))))</f>
        <v/>
      </c>
      <c r="BM49" s="93">
        <f>IF(OR($C49="",$B$2="",$D$2=0),0,IF(BM$3&lt;0,0,N(INDEX('CURVA PREVISION'!$A$1:$KZ$3000,$C49,11+3*MIN(BM$3,$D$2-1)))))</f>
        <v/>
      </c>
      <c r="BN49" s="93">
        <f>IF(OR($C49="",$B$2="",$D$2=0),0,IF(BN$3&lt;0,0,N(INDEX('CURVA PREVISION'!$A$1:$KZ$3000,$C49,11+3*MIN(BN$3,$D$2-1)))))</f>
        <v/>
      </c>
      <c r="BO49" s="93">
        <f>IF(OR($C49="",$B$2="",$D$2=0),0,IF(BO$3&lt;0,0,N(INDEX('CURVA PREVISION'!$A$1:$KZ$3000,$C49,11+3*MIN(BO$3,$D$2-1)))))</f>
        <v/>
      </c>
      <c r="BP49" s="93">
        <f>IF(OR($C49="",$B$2="",$D$2=0),0,IF(BP$3&lt;0,0,N(INDEX('CURVA PREVISION'!$A$1:$KZ$3000,$C49,11+3*MIN(BP$3,$D$2-1)))))</f>
        <v/>
      </c>
      <c r="BQ49" s="93">
        <f>IF(OR($C49="",$B$2="",$D$2=0),0,IF(BQ$3&lt;0,0,N(INDEX('CURVA PREVISION'!$A$1:$KZ$3000,$C49,11+3*MIN(BQ$3,$D$2-1)))))</f>
        <v/>
      </c>
      <c r="BR49" s="93">
        <f>IF(OR($C49="",$B$2="",$D$2=0),0,IF(BR$3&lt;0,0,N(INDEX('CURVA PREVISION'!$A$1:$KZ$3000,$C49,11+3*MIN(BR$3,$D$2-1)))))</f>
        <v/>
      </c>
      <c r="BS49" s="93">
        <f>IF(OR($C49="",$B$2="",$D$2=0),0,IF(BS$3&lt;0,0,N(INDEX('CURVA PREVISION'!$A$1:$KZ$3000,$C49,11+3*MIN(BS$3,$D$2-1)))))</f>
        <v/>
      </c>
      <c r="BT49" s="93">
        <f>IF(OR($C49="",$B$2="",$D$2=0),0,IF(BT$3&lt;0,0,N(INDEX('CURVA PREVISION'!$A$1:$KZ$3000,$C49,11+3*MIN(BT$3,$D$2-1)))))</f>
        <v/>
      </c>
      <c r="BU49" s="93">
        <f>IF(OR($C49="",$B$2="",$D$2=0),0,IF(BU$3&lt;0,0,N(INDEX('CURVA PREVISION'!$A$1:$KZ$3000,$C49,11+3*MIN(BU$3,$D$2-1)))))</f>
        <v/>
      </c>
      <c r="BV49" s="93">
        <f>IF(OR($C49="",$B$2="",$D$2=0),0,IF(BV$3&lt;0,0,N(INDEX('CURVA PREVISION'!$A$1:$KZ$3000,$C49,11+3*MIN(BV$3,$D$2-1)))))</f>
        <v/>
      </c>
      <c r="BW49" s="93">
        <f>IF(OR($C49="",$B$2="",$D$2=0),0,IF(BW$3&lt;0,0,N(INDEX('CURVA PREVISION'!$A$1:$KZ$3000,$C49,11+3*MIN(BW$3,$D$2-1)))))</f>
        <v/>
      </c>
    </row>
    <row r="50">
      <c r="A50" s="50">
        <f>A8</f>
        <v/>
      </c>
      <c r="B50" s="50">
        <f>B8</f>
        <v/>
      </c>
      <c r="C50" s="66">
        <f>C8</f>
        <v/>
      </c>
      <c r="D50" s="93">
        <f>IF(OR($C50="",$B$2="",$D$2=0),0,IF(D$3&lt;0,0,N(INDEX('CURVA PREVISION'!$A$1:$KZ$3000,$C50,11+3*MIN(D$3,$D$2-1)))))</f>
        <v/>
      </c>
      <c r="E50" s="93">
        <f>IF(OR($C50="",$B$2="",$D$2=0),0,IF(E$3&lt;0,0,N(INDEX('CURVA PREVISION'!$A$1:$KZ$3000,$C50,11+3*MIN(E$3,$D$2-1)))))</f>
        <v/>
      </c>
      <c r="F50" s="93">
        <f>IF(OR($C50="",$B$2="",$D$2=0),0,IF(F$3&lt;0,0,N(INDEX('CURVA PREVISION'!$A$1:$KZ$3000,$C50,11+3*MIN(F$3,$D$2-1)))))</f>
        <v/>
      </c>
      <c r="G50" s="93">
        <f>IF(OR($C50="",$B$2="",$D$2=0),0,IF(G$3&lt;0,0,N(INDEX('CURVA PREVISION'!$A$1:$KZ$3000,$C50,11+3*MIN(G$3,$D$2-1)))))</f>
        <v/>
      </c>
      <c r="H50" s="93">
        <f>IF(OR($C50="",$B$2="",$D$2=0),0,IF(H$3&lt;0,0,N(INDEX('CURVA PREVISION'!$A$1:$KZ$3000,$C50,11+3*MIN(H$3,$D$2-1)))))</f>
        <v/>
      </c>
      <c r="I50" s="93">
        <f>IF(OR($C50="",$B$2="",$D$2=0),0,IF(I$3&lt;0,0,N(INDEX('CURVA PREVISION'!$A$1:$KZ$3000,$C50,11+3*MIN(I$3,$D$2-1)))))</f>
        <v/>
      </c>
      <c r="J50" s="93">
        <f>IF(OR($C50="",$B$2="",$D$2=0),0,IF(J$3&lt;0,0,N(INDEX('CURVA PREVISION'!$A$1:$KZ$3000,$C50,11+3*MIN(J$3,$D$2-1)))))</f>
        <v/>
      </c>
      <c r="K50" s="93">
        <f>IF(OR($C50="",$B$2="",$D$2=0),0,IF(K$3&lt;0,0,N(INDEX('CURVA PREVISION'!$A$1:$KZ$3000,$C50,11+3*MIN(K$3,$D$2-1)))))</f>
        <v/>
      </c>
      <c r="L50" s="93">
        <f>IF(OR($C50="",$B$2="",$D$2=0),0,IF(L$3&lt;0,0,N(INDEX('CURVA PREVISION'!$A$1:$KZ$3000,$C50,11+3*MIN(L$3,$D$2-1)))))</f>
        <v/>
      </c>
      <c r="M50" s="93">
        <f>IF(OR($C50="",$B$2="",$D$2=0),0,IF(M$3&lt;0,0,N(INDEX('CURVA PREVISION'!$A$1:$KZ$3000,$C50,11+3*MIN(M$3,$D$2-1)))))</f>
        <v/>
      </c>
      <c r="N50" s="93">
        <f>IF(OR($C50="",$B$2="",$D$2=0),0,IF(N$3&lt;0,0,N(INDEX('CURVA PREVISION'!$A$1:$KZ$3000,$C50,11+3*MIN(N$3,$D$2-1)))))</f>
        <v/>
      </c>
      <c r="O50" s="93">
        <f>IF(OR($C50="",$B$2="",$D$2=0),0,IF(O$3&lt;0,0,N(INDEX('CURVA PREVISION'!$A$1:$KZ$3000,$C50,11+3*MIN(O$3,$D$2-1)))))</f>
        <v/>
      </c>
      <c r="P50" s="93">
        <f>IF(OR($C50="",$B$2="",$D$2=0),0,IF(P$3&lt;0,0,N(INDEX('CURVA PREVISION'!$A$1:$KZ$3000,$C50,11+3*MIN(P$3,$D$2-1)))))</f>
        <v/>
      </c>
      <c r="Q50" s="93">
        <f>IF(OR($C50="",$B$2="",$D$2=0),0,IF(Q$3&lt;0,0,N(INDEX('CURVA PREVISION'!$A$1:$KZ$3000,$C50,11+3*MIN(Q$3,$D$2-1)))))</f>
        <v/>
      </c>
      <c r="R50" s="93">
        <f>IF(OR($C50="",$B$2="",$D$2=0),0,IF(R$3&lt;0,0,N(INDEX('CURVA PREVISION'!$A$1:$KZ$3000,$C50,11+3*MIN(R$3,$D$2-1)))))</f>
        <v/>
      </c>
      <c r="S50" s="93">
        <f>IF(OR($C50="",$B$2="",$D$2=0),0,IF(S$3&lt;0,0,N(INDEX('CURVA PREVISION'!$A$1:$KZ$3000,$C50,11+3*MIN(S$3,$D$2-1)))))</f>
        <v/>
      </c>
      <c r="T50" s="93">
        <f>IF(OR($C50="",$B$2="",$D$2=0),0,IF(T$3&lt;0,0,N(INDEX('CURVA PREVISION'!$A$1:$KZ$3000,$C50,11+3*MIN(T$3,$D$2-1)))))</f>
        <v/>
      </c>
      <c r="U50" s="93">
        <f>IF(OR($C50="",$B$2="",$D$2=0),0,IF(U$3&lt;0,0,N(INDEX('CURVA PREVISION'!$A$1:$KZ$3000,$C50,11+3*MIN(U$3,$D$2-1)))))</f>
        <v/>
      </c>
      <c r="V50" s="93">
        <f>IF(OR($C50="",$B$2="",$D$2=0),0,IF(V$3&lt;0,0,N(INDEX('CURVA PREVISION'!$A$1:$KZ$3000,$C50,11+3*MIN(V$3,$D$2-1)))))</f>
        <v/>
      </c>
      <c r="W50" s="93">
        <f>IF(OR($C50="",$B$2="",$D$2=0),0,IF(W$3&lt;0,0,N(INDEX('CURVA PREVISION'!$A$1:$KZ$3000,$C50,11+3*MIN(W$3,$D$2-1)))))</f>
        <v/>
      </c>
      <c r="X50" s="93">
        <f>IF(OR($C50="",$B$2="",$D$2=0),0,IF(X$3&lt;0,0,N(INDEX('CURVA PREVISION'!$A$1:$KZ$3000,$C50,11+3*MIN(X$3,$D$2-1)))))</f>
        <v/>
      </c>
      <c r="Y50" s="93">
        <f>IF(OR($C50="",$B$2="",$D$2=0),0,IF(Y$3&lt;0,0,N(INDEX('CURVA PREVISION'!$A$1:$KZ$3000,$C50,11+3*MIN(Y$3,$D$2-1)))))</f>
        <v/>
      </c>
      <c r="Z50" s="93">
        <f>IF(OR($C50="",$B$2="",$D$2=0),0,IF(Z$3&lt;0,0,N(INDEX('CURVA PREVISION'!$A$1:$KZ$3000,$C50,11+3*MIN(Z$3,$D$2-1)))))</f>
        <v/>
      </c>
      <c r="AA50" s="93">
        <f>IF(OR($C50="",$B$2="",$D$2=0),0,IF(AA$3&lt;0,0,N(INDEX('CURVA PREVISION'!$A$1:$KZ$3000,$C50,11+3*MIN(AA$3,$D$2-1)))))</f>
        <v/>
      </c>
      <c r="AB50" s="93">
        <f>IF(OR($C50="",$B$2="",$D$2=0),0,IF(AB$3&lt;0,0,N(INDEX('CURVA PREVISION'!$A$1:$KZ$3000,$C50,11+3*MIN(AB$3,$D$2-1)))))</f>
        <v/>
      </c>
      <c r="AC50" s="93">
        <f>IF(OR($C50="",$B$2="",$D$2=0),0,IF(AC$3&lt;0,0,N(INDEX('CURVA PREVISION'!$A$1:$KZ$3000,$C50,11+3*MIN(AC$3,$D$2-1)))))</f>
        <v/>
      </c>
      <c r="AD50" s="93">
        <f>IF(OR($C50="",$B$2="",$D$2=0),0,IF(AD$3&lt;0,0,N(INDEX('CURVA PREVISION'!$A$1:$KZ$3000,$C50,11+3*MIN(AD$3,$D$2-1)))))</f>
        <v/>
      </c>
      <c r="AE50" s="93">
        <f>IF(OR($C50="",$B$2="",$D$2=0),0,IF(AE$3&lt;0,0,N(INDEX('CURVA PREVISION'!$A$1:$KZ$3000,$C50,11+3*MIN(AE$3,$D$2-1)))))</f>
        <v/>
      </c>
      <c r="AF50" s="93">
        <f>IF(OR($C50="",$B$2="",$D$2=0),0,IF(AF$3&lt;0,0,N(INDEX('CURVA PREVISION'!$A$1:$KZ$3000,$C50,11+3*MIN(AF$3,$D$2-1)))))</f>
        <v/>
      </c>
      <c r="AG50" s="93">
        <f>IF(OR($C50="",$B$2="",$D$2=0),0,IF(AG$3&lt;0,0,N(INDEX('CURVA PREVISION'!$A$1:$KZ$3000,$C50,11+3*MIN(AG$3,$D$2-1)))))</f>
        <v/>
      </c>
      <c r="AH50" s="93">
        <f>IF(OR($C50="",$B$2="",$D$2=0),0,IF(AH$3&lt;0,0,N(INDEX('CURVA PREVISION'!$A$1:$KZ$3000,$C50,11+3*MIN(AH$3,$D$2-1)))))</f>
        <v/>
      </c>
      <c r="AI50" s="93">
        <f>IF(OR($C50="",$B$2="",$D$2=0),0,IF(AI$3&lt;0,0,N(INDEX('CURVA PREVISION'!$A$1:$KZ$3000,$C50,11+3*MIN(AI$3,$D$2-1)))))</f>
        <v/>
      </c>
      <c r="AJ50" s="93">
        <f>IF(OR($C50="",$B$2="",$D$2=0),0,IF(AJ$3&lt;0,0,N(INDEX('CURVA PREVISION'!$A$1:$KZ$3000,$C50,11+3*MIN(AJ$3,$D$2-1)))))</f>
        <v/>
      </c>
      <c r="AK50" s="93">
        <f>IF(OR($C50="",$B$2="",$D$2=0),0,IF(AK$3&lt;0,0,N(INDEX('CURVA PREVISION'!$A$1:$KZ$3000,$C50,11+3*MIN(AK$3,$D$2-1)))))</f>
        <v/>
      </c>
      <c r="AL50" s="93">
        <f>IF(OR($C50="",$B$2="",$D$2=0),0,IF(AL$3&lt;0,0,N(INDEX('CURVA PREVISION'!$A$1:$KZ$3000,$C50,11+3*MIN(AL$3,$D$2-1)))))</f>
        <v/>
      </c>
      <c r="AM50" s="93">
        <f>IF(OR($C50="",$B$2="",$D$2=0),0,IF(AM$3&lt;0,0,N(INDEX('CURVA PREVISION'!$A$1:$KZ$3000,$C50,11+3*MIN(AM$3,$D$2-1)))))</f>
        <v/>
      </c>
      <c r="AN50" s="93">
        <f>IF(OR($C50="",$B$2="",$D$2=0),0,IF(AN$3&lt;0,0,N(INDEX('CURVA PREVISION'!$A$1:$KZ$3000,$C50,11+3*MIN(AN$3,$D$2-1)))))</f>
        <v/>
      </c>
      <c r="AO50" s="93">
        <f>IF(OR($C50="",$B$2="",$D$2=0),0,IF(AO$3&lt;0,0,N(INDEX('CURVA PREVISION'!$A$1:$KZ$3000,$C50,11+3*MIN(AO$3,$D$2-1)))))</f>
        <v/>
      </c>
      <c r="AP50" s="93">
        <f>IF(OR($C50="",$B$2="",$D$2=0),0,IF(AP$3&lt;0,0,N(INDEX('CURVA PREVISION'!$A$1:$KZ$3000,$C50,11+3*MIN(AP$3,$D$2-1)))))</f>
        <v/>
      </c>
      <c r="AQ50" s="93">
        <f>IF(OR($C50="",$B$2="",$D$2=0),0,IF(AQ$3&lt;0,0,N(INDEX('CURVA PREVISION'!$A$1:$KZ$3000,$C50,11+3*MIN(AQ$3,$D$2-1)))))</f>
        <v/>
      </c>
      <c r="AR50" s="93">
        <f>IF(OR($C50="",$B$2="",$D$2=0),0,IF(AR$3&lt;0,0,N(INDEX('CURVA PREVISION'!$A$1:$KZ$3000,$C50,11+3*MIN(AR$3,$D$2-1)))))</f>
        <v/>
      </c>
      <c r="AS50" s="93">
        <f>IF(OR($C50="",$B$2="",$D$2=0),0,IF(AS$3&lt;0,0,N(INDEX('CURVA PREVISION'!$A$1:$KZ$3000,$C50,11+3*MIN(AS$3,$D$2-1)))))</f>
        <v/>
      </c>
      <c r="AT50" s="93">
        <f>IF(OR($C50="",$B$2="",$D$2=0),0,IF(AT$3&lt;0,0,N(INDEX('CURVA PREVISION'!$A$1:$KZ$3000,$C50,11+3*MIN(AT$3,$D$2-1)))))</f>
        <v/>
      </c>
      <c r="AU50" s="93">
        <f>IF(OR($C50="",$B$2="",$D$2=0),0,IF(AU$3&lt;0,0,N(INDEX('CURVA PREVISION'!$A$1:$KZ$3000,$C50,11+3*MIN(AU$3,$D$2-1)))))</f>
        <v/>
      </c>
      <c r="AV50" s="93">
        <f>IF(OR($C50="",$B$2="",$D$2=0),0,IF(AV$3&lt;0,0,N(INDEX('CURVA PREVISION'!$A$1:$KZ$3000,$C50,11+3*MIN(AV$3,$D$2-1)))))</f>
        <v/>
      </c>
      <c r="AW50" s="93">
        <f>IF(OR($C50="",$B$2="",$D$2=0),0,IF(AW$3&lt;0,0,N(INDEX('CURVA PREVISION'!$A$1:$KZ$3000,$C50,11+3*MIN(AW$3,$D$2-1)))))</f>
        <v/>
      </c>
      <c r="AX50" s="93">
        <f>IF(OR($C50="",$B$2="",$D$2=0),0,IF(AX$3&lt;0,0,N(INDEX('CURVA PREVISION'!$A$1:$KZ$3000,$C50,11+3*MIN(AX$3,$D$2-1)))))</f>
        <v/>
      </c>
      <c r="AY50" s="93">
        <f>IF(OR($C50="",$B$2="",$D$2=0),0,IF(AY$3&lt;0,0,N(INDEX('CURVA PREVISION'!$A$1:$KZ$3000,$C50,11+3*MIN(AY$3,$D$2-1)))))</f>
        <v/>
      </c>
      <c r="AZ50" s="93">
        <f>IF(OR($C50="",$B$2="",$D$2=0),0,IF(AZ$3&lt;0,0,N(INDEX('CURVA PREVISION'!$A$1:$KZ$3000,$C50,11+3*MIN(AZ$3,$D$2-1)))))</f>
        <v/>
      </c>
      <c r="BA50" s="93">
        <f>IF(OR($C50="",$B$2="",$D$2=0),0,IF(BA$3&lt;0,0,N(INDEX('CURVA PREVISION'!$A$1:$KZ$3000,$C50,11+3*MIN(BA$3,$D$2-1)))))</f>
        <v/>
      </c>
      <c r="BB50" s="93">
        <f>IF(OR($C50="",$B$2="",$D$2=0),0,IF(BB$3&lt;0,0,N(INDEX('CURVA PREVISION'!$A$1:$KZ$3000,$C50,11+3*MIN(BB$3,$D$2-1)))))</f>
        <v/>
      </c>
      <c r="BC50" s="93">
        <f>IF(OR($C50="",$B$2="",$D$2=0),0,IF(BC$3&lt;0,0,N(INDEX('CURVA PREVISION'!$A$1:$KZ$3000,$C50,11+3*MIN(BC$3,$D$2-1)))))</f>
        <v/>
      </c>
      <c r="BD50" s="93">
        <f>IF(OR($C50="",$B$2="",$D$2=0),0,IF(BD$3&lt;0,0,N(INDEX('CURVA PREVISION'!$A$1:$KZ$3000,$C50,11+3*MIN(BD$3,$D$2-1)))))</f>
        <v/>
      </c>
      <c r="BE50" s="93">
        <f>IF(OR($C50="",$B$2="",$D$2=0),0,IF(BE$3&lt;0,0,N(INDEX('CURVA PREVISION'!$A$1:$KZ$3000,$C50,11+3*MIN(BE$3,$D$2-1)))))</f>
        <v/>
      </c>
      <c r="BF50" s="93">
        <f>IF(OR($C50="",$B$2="",$D$2=0),0,IF(BF$3&lt;0,0,N(INDEX('CURVA PREVISION'!$A$1:$KZ$3000,$C50,11+3*MIN(BF$3,$D$2-1)))))</f>
        <v/>
      </c>
      <c r="BG50" s="93">
        <f>IF(OR($C50="",$B$2="",$D$2=0),0,IF(BG$3&lt;0,0,N(INDEX('CURVA PREVISION'!$A$1:$KZ$3000,$C50,11+3*MIN(BG$3,$D$2-1)))))</f>
        <v/>
      </c>
      <c r="BH50" s="93">
        <f>IF(OR($C50="",$B$2="",$D$2=0),0,IF(BH$3&lt;0,0,N(INDEX('CURVA PREVISION'!$A$1:$KZ$3000,$C50,11+3*MIN(BH$3,$D$2-1)))))</f>
        <v/>
      </c>
      <c r="BI50" s="93">
        <f>IF(OR($C50="",$B$2="",$D$2=0),0,IF(BI$3&lt;0,0,N(INDEX('CURVA PREVISION'!$A$1:$KZ$3000,$C50,11+3*MIN(BI$3,$D$2-1)))))</f>
        <v/>
      </c>
      <c r="BJ50" s="93">
        <f>IF(OR($C50="",$B$2="",$D$2=0),0,IF(BJ$3&lt;0,0,N(INDEX('CURVA PREVISION'!$A$1:$KZ$3000,$C50,11+3*MIN(BJ$3,$D$2-1)))))</f>
        <v/>
      </c>
      <c r="BK50" s="93">
        <f>IF(OR($C50="",$B$2="",$D$2=0),0,IF(BK$3&lt;0,0,N(INDEX('CURVA PREVISION'!$A$1:$KZ$3000,$C50,11+3*MIN(BK$3,$D$2-1)))))</f>
        <v/>
      </c>
      <c r="BL50" s="93">
        <f>IF(OR($C50="",$B$2="",$D$2=0),0,IF(BL$3&lt;0,0,N(INDEX('CURVA PREVISION'!$A$1:$KZ$3000,$C50,11+3*MIN(BL$3,$D$2-1)))))</f>
        <v/>
      </c>
      <c r="BM50" s="93">
        <f>IF(OR($C50="",$B$2="",$D$2=0),0,IF(BM$3&lt;0,0,N(INDEX('CURVA PREVISION'!$A$1:$KZ$3000,$C50,11+3*MIN(BM$3,$D$2-1)))))</f>
        <v/>
      </c>
      <c r="BN50" s="93">
        <f>IF(OR($C50="",$B$2="",$D$2=0),0,IF(BN$3&lt;0,0,N(INDEX('CURVA PREVISION'!$A$1:$KZ$3000,$C50,11+3*MIN(BN$3,$D$2-1)))))</f>
        <v/>
      </c>
      <c r="BO50" s="93">
        <f>IF(OR($C50="",$B$2="",$D$2=0),0,IF(BO$3&lt;0,0,N(INDEX('CURVA PREVISION'!$A$1:$KZ$3000,$C50,11+3*MIN(BO$3,$D$2-1)))))</f>
        <v/>
      </c>
      <c r="BP50" s="93">
        <f>IF(OR($C50="",$B$2="",$D$2=0),0,IF(BP$3&lt;0,0,N(INDEX('CURVA PREVISION'!$A$1:$KZ$3000,$C50,11+3*MIN(BP$3,$D$2-1)))))</f>
        <v/>
      </c>
      <c r="BQ50" s="93">
        <f>IF(OR($C50="",$B$2="",$D$2=0),0,IF(BQ$3&lt;0,0,N(INDEX('CURVA PREVISION'!$A$1:$KZ$3000,$C50,11+3*MIN(BQ$3,$D$2-1)))))</f>
        <v/>
      </c>
      <c r="BR50" s="93">
        <f>IF(OR($C50="",$B$2="",$D$2=0),0,IF(BR$3&lt;0,0,N(INDEX('CURVA PREVISION'!$A$1:$KZ$3000,$C50,11+3*MIN(BR$3,$D$2-1)))))</f>
        <v/>
      </c>
      <c r="BS50" s="93">
        <f>IF(OR($C50="",$B$2="",$D$2=0),0,IF(BS$3&lt;0,0,N(INDEX('CURVA PREVISION'!$A$1:$KZ$3000,$C50,11+3*MIN(BS$3,$D$2-1)))))</f>
        <v/>
      </c>
      <c r="BT50" s="93">
        <f>IF(OR($C50="",$B$2="",$D$2=0),0,IF(BT$3&lt;0,0,N(INDEX('CURVA PREVISION'!$A$1:$KZ$3000,$C50,11+3*MIN(BT$3,$D$2-1)))))</f>
        <v/>
      </c>
      <c r="BU50" s="93">
        <f>IF(OR($C50="",$B$2="",$D$2=0),0,IF(BU$3&lt;0,0,N(INDEX('CURVA PREVISION'!$A$1:$KZ$3000,$C50,11+3*MIN(BU$3,$D$2-1)))))</f>
        <v/>
      </c>
      <c r="BV50" s="93">
        <f>IF(OR($C50="",$B$2="",$D$2=0),0,IF(BV$3&lt;0,0,N(INDEX('CURVA PREVISION'!$A$1:$KZ$3000,$C50,11+3*MIN(BV$3,$D$2-1)))))</f>
        <v/>
      </c>
      <c r="BW50" s="93">
        <f>IF(OR($C50="",$B$2="",$D$2=0),0,IF(BW$3&lt;0,0,N(INDEX('CURVA PREVISION'!$A$1:$KZ$3000,$C50,11+3*MIN(BW$3,$D$2-1)))))</f>
        <v/>
      </c>
    </row>
    <row r="51">
      <c r="A51" s="50">
        <f>A9</f>
        <v/>
      </c>
      <c r="B51" s="50">
        <f>B9</f>
        <v/>
      </c>
      <c r="C51" s="66">
        <f>C9</f>
        <v/>
      </c>
      <c r="D51" s="93">
        <f>IF(OR($C51="",$B$2="",$D$2=0),0,IF(D$3&lt;0,0,N(INDEX('CURVA PREVISION'!$A$1:$KZ$3000,$C51,11+3*MIN(D$3,$D$2-1)))))</f>
        <v/>
      </c>
      <c r="E51" s="93">
        <f>IF(OR($C51="",$B$2="",$D$2=0),0,IF(E$3&lt;0,0,N(INDEX('CURVA PREVISION'!$A$1:$KZ$3000,$C51,11+3*MIN(E$3,$D$2-1)))))</f>
        <v/>
      </c>
      <c r="F51" s="93">
        <f>IF(OR($C51="",$B$2="",$D$2=0),0,IF(F$3&lt;0,0,N(INDEX('CURVA PREVISION'!$A$1:$KZ$3000,$C51,11+3*MIN(F$3,$D$2-1)))))</f>
        <v/>
      </c>
      <c r="G51" s="93">
        <f>IF(OR($C51="",$B$2="",$D$2=0),0,IF(G$3&lt;0,0,N(INDEX('CURVA PREVISION'!$A$1:$KZ$3000,$C51,11+3*MIN(G$3,$D$2-1)))))</f>
        <v/>
      </c>
      <c r="H51" s="93">
        <f>IF(OR($C51="",$B$2="",$D$2=0),0,IF(H$3&lt;0,0,N(INDEX('CURVA PREVISION'!$A$1:$KZ$3000,$C51,11+3*MIN(H$3,$D$2-1)))))</f>
        <v/>
      </c>
      <c r="I51" s="93">
        <f>IF(OR($C51="",$B$2="",$D$2=0),0,IF(I$3&lt;0,0,N(INDEX('CURVA PREVISION'!$A$1:$KZ$3000,$C51,11+3*MIN(I$3,$D$2-1)))))</f>
        <v/>
      </c>
      <c r="J51" s="93">
        <f>IF(OR($C51="",$B$2="",$D$2=0),0,IF(J$3&lt;0,0,N(INDEX('CURVA PREVISION'!$A$1:$KZ$3000,$C51,11+3*MIN(J$3,$D$2-1)))))</f>
        <v/>
      </c>
      <c r="K51" s="93">
        <f>IF(OR($C51="",$B$2="",$D$2=0),0,IF(K$3&lt;0,0,N(INDEX('CURVA PREVISION'!$A$1:$KZ$3000,$C51,11+3*MIN(K$3,$D$2-1)))))</f>
        <v/>
      </c>
      <c r="L51" s="93">
        <f>IF(OR($C51="",$B$2="",$D$2=0),0,IF(L$3&lt;0,0,N(INDEX('CURVA PREVISION'!$A$1:$KZ$3000,$C51,11+3*MIN(L$3,$D$2-1)))))</f>
        <v/>
      </c>
      <c r="M51" s="93">
        <f>IF(OR($C51="",$B$2="",$D$2=0),0,IF(M$3&lt;0,0,N(INDEX('CURVA PREVISION'!$A$1:$KZ$3000,$C51,11+3*MIN(M$3,$D$2-1)))))</f>
        <v/>
      </c>
      <c r="N51" s="93">
        <f>IF(OR($C51="",$B$2="",$D$2=0),0,IF(N$3&lt;0,0,N(INDEX('CURVA PREVISION'!$A$1:$KZ$3000,$C51,11+3*MIN(N$3,$D$2-1)))))</f>
        <v/>
      </c>
      <c r="O51" s="93">
        <f>IF(OR($C51="",$B$2="",$D$2=0),0,IF(O$3&lt;0,0,N(INDEX('CURVA PREVISION'!$A$1:$KZ$3000,$C51,11+3*MIN(O$3,$D$2-1)))))</f>
        <v/>
      </c>
      <c r="P51" s="93">
        <f>IF(OR($C51="",$B$2="",$D$2=0),0,IF(P$3&lt;0,0,N(INDEX('CURVA PREVISION'!$A$1:$KZ$3000,$C51,11+3*MIN(P$3,$D$2-1)))))</f>
        <v/>
      </c>
      <c r="Q51" s="93">
        <f>IF(OR($C51="",$B$2="",$D$2=0),0,IF(Q$3&lt;0,0,N(INDEX('CURVA PREVISION'!$A$1:$KZ$3000,$C51,11+3*MIN(Q$3,$D$2-1)))))</f>
        <v/>
      </c>
      <c r="R51" s="93">
        <f>IF(OR($C51="",$B$2="",$D$2=0),0,IF(R$3&lt;0,0,N(INDEX('CURVA PREVISION'!$A$1:$KZ$3000,$C51,11+3*MIN(R$3,$D$2-1)))))</f>
        <v/>
      </c>
      <c r="S51" s="93">
        <f>IF(OR($C51="",$B$2="",$D$2=0),0,IF(S$3&lt;0,0,N(INDEX('CURVA PREVISION'!$A$1:$KZ$3000,$C51,11+3*MIN(S$3,$D$2-1)))))</f>
        <v/>
      </c>
      <c r="T51" s="93">
        <f>IF(OR($C51="",$B$2="",$D$2=0),0,IF(T$3&lt;0,0,N(INDEX('CURVA PREVISION'!$A$1:$KZ$3000,$C51,11+3*MIN(T$3,$D$2-1)))))</f>
        <v/>
      </c>
      <c r="U51" s="93">
        <f>IF(OR($C51="",$B$2="",$D$2=0),0,IF(U$3&lt;0,0,N(INDEX('CURVA PREVISION'!$A$1:$KZ$3000,$C51,11+3*MIN(U$3,$D$2-1)))))</f>
        <v/>
      </c>
      <c r="V51" s="93">
        <f>IF(OR($C51="",$B$2="",$D$2=0),0,IF(V$3&lt;0,0,N(INDEX('CURVA PREVISION'!$A$1:$KZ$3000,$C51,11+3*MIN(V$3,$D$2-1)))))</f>
        <v/>
      </c>
      <c r="W51" s="93">
        <f>IF(OR($C51="",$B$2="",$D$2=0),0,IF(W$3&lt;0,0,N(INDEX('CURVA PREVISION'!$A$1:$KZ$3000,$C51,11+3*MIN(W$3,$D$2-1)))))</f>
        <v/>
      </c>
      <c r="X51" s="93">
        <f>IF(OR($C51="",$B$2="",$D$2=0),0,IF(X$3&lt;0,0,N(INDEX('CURVA PREVISION'!$A$1:$KZ$3000,$C51,11+3*MIN(X$3,$D$2-1)))))</f>
        <v/>
      </c>
      <c r="Y51" s="93">
        <f>IF(OR($C51="",$B$2="",$D$2=0),0,IF(Y$3&lt;0,0,N(INDEX('CURVA PREVISION'!$A$1:$KZ$3000,$C51,11+3*MIN(Y$3,$D$2-1)))))</f>
        <v/>
      </c>
      <c r="Z51" s="93">
        <f>IF(OR($C51="",$B$2="",$D$2=0),0,IF(Z$3&lt;0,0,N(INDEX('CURVA PREVISION'!$A$1:$KZ$3000,$C51,11+3*MIN(Z$3,$D$2-1)))))</f>
        <v/>
      </c>
      <c r="AA51" s="93">
        <f>IF(OR($C51="",$B$2="",$D$2=0),0,IF(AA$3&lt;0,0,N(INDEX('CURVA PREVISION'!$A$1:$KZ$3000,$C51,11+3*MIN(AA$3,$D$2-1)))))</f>
        <v/>
      </c>
      <c r="AB51" s="93">
        <f>IF(OR($C51="",$B$2="",$D$2=0),0,IF(AB$3&lt;0,0,N(INDEX('CURVA PREVISION'!$A$1:$KZ$3000,$C51,11+3*MIN(AB$3,$D$2-1)))))</f>
        <v/>
      </c>
      <c r="AC51" s="93">
        <f>IF(OR($C51="",$B$2="",$D$2=0),0,IF(AC$3&lt;0,0,N(INDEX('CURVA PREVISION'!$A$1:$KZ$3000,$C51,11+3*MIN(AC$3,$D$2-1)))))</f>
        <v/>
      </c>
      <c r="AD51" s="93">
        <f>IF(OR($C51="",$B$2="",$D$2=0),0,IF(AD$3&lt;0,0,N(INDEX('CURVA PREVISION'!$A$1:$KZ$3000,$C51,11+3*MIN(AD$3,$D$2-1)))))</f>
        <v/>
      </c>
      <c r="AE51" s="93">
        <f>IF(OR($C51="",$B$2="",$D$2=0),0,IF(AE$3&lt;0,0,N(INDEX('CURVA PREVISION'!$A$1:$KZ$3000,$C51,11+3*MIN(AE$3,$D$2-1)))))</f>
        <v/>
      </c>
      <c r="AF51" s="93">
        <f>IF(OR($C51="",$B$2="",$D$2=0),0,IF(AF$3&lt;0,0,N(INDEX('CURVA PREVISION'!$A$1:$KZ$3000,$C51,11+3*MIN(AF$3,$D$2-1)))))</f>
        <v/>
      </c>
      <c r="AG51" s="93">
        <f>IF(OR($C51="",$B$2="",$D$2=0),0,IF(AG$3&lt;0,0,N(INDEX('CURVA PREVISION'!$A$1:$KZ$3000,$C51,11+3*MIN(AG$3,$D$2-1)))))</f>
        <v/>
      </c>
      <c r="AH51" s="93">
        <f>IF(OR($C51="",$B$2="",$D$2=0),0,IF(AH$3&lt;0,0,N(INDEX('CURVA PREVISION'!$A$1:$KZ$3000,$C51,11+3*MIN(AH$3,$D$2-1)))))</f>
        <v/>
      </c>
      <c r="AI51" s="93">
        <f>IF(OR($C51="",$B$2="",$D$2=0),0,IF(AI$3&lt;0,0,N(INDEX('CURVA PREVISION'!$A$1:$KZ$3000,$C51,11+3*MIN(AI$3,$D$2-1)))))</f>
        <v/>
      </c>
      <c r="AJ51" s="93">
        <f>IF(OR($C51="",$B$2="",$D$2=0),0,IF(AJ$3&lt;0,0,N(INDEX('CURVA PREVISION'!$A$1:$KZ$3000,$C51,11+3*MIN(AJ$3,$D$2-1)))))</f>
        <v/>
      </c>
      <c r="AK51" s="93">
        <f>IF(OR($C51="",$B$2="",$D$2=0),0,IF(AK$3&lt;0,0,N(INDEX('CURVA PREVISION'!$A$1:$KZ$3000,$C51,11+3*MIN(AK$3,$D$2-1)))))</f>
        <v/>
      </c>
      <c r="AL51" s="93">
        <f>IF(OR($C51="",$B$2="",$D$2=0),0,IF(AL$3&lt;0,0,N(INDEX('CURVA PREVISION'!$A$1:$KZ$3000,$C51,11+3*MIN(AL$3,$D$2-1)))))</f>
        <v/>
      </c>
      <c r="AM51" s="93">
        <f>IF(OR($C51="",$B$2="",$D$2=0),0,IF(AM$3&lt;0,0,N(INDEX('CURVA PREVISION'!$A$1:$KZ$3000,$C51,11+3*MIN(AM$3,$D$2-1)))))</f>
        <v/>
      </c>
      <c r="AN51" s="93">
        <f>IF(OR($C51="",$B$2="",$D$2=0),0,IF(AN$3&lt;0,0,N(INDEX('CURVA PREVISION'!$A$1:$KZ$3000,$C51,11+3*MIN(AN$3,$D$2-1)))))</f>
        <v/>
      </c>
      <c r="AO51" s="93">
        <f>IF(OR($C51="",$B$2="",$D$2=0),0,IF(AO$3&lt;0,0,N(INDEX('CURVA PREVISION'!$A$1:$KZ$3000,$C51,11+3*MIN(AO$3,$D$2-1)))))</f>
        <v/>
      </c>
      <c r="AP51" s="93">
        <f>IF(OR($C51="",$B$2="",$D$2=0),0,IF(AP$3&lt;0,0,N(INDEX('CURVA PREVISION'!$A$1:$KZ$3000,$C51,11+3*MIN(AP$3,$D$2-1)))))</f>
        <v/>
      </c>
      <c r="AQ51" s="93">
        <f>IF(OR($C51="",$B$2="",$D$2=0),0,IF(AQ$3&lt;0,0,N(INDEX('CURVA PREVISION'!$A$1:$KZ$3000,$C51,11+3*MIN(AQ$3,$D$2-1)))))</f>
        <v/>
      </c>
      <c r="AR51" s="93">
        <f>IF(OR($C51="",$B$2="",$D$2=0),0,IF(AR$3&lt;0,0,N(INDEX('CURVA PREVISION'!$A$1:$KZ$3000,$C51,11+3*MIN(AR$3,$D$2-1)))))</f>
        <v/>
      </c>
      <c r="AS51" s="93">
        <f>IF(OR($C51="",$B$2="",$D$2=0),0,IF(AS$3&lt;0,0,N(INDEX('CURVA PREVISION'!$A$1:$KZ$3000,$C51,11+3*MIN(AS$3,$D$2-1)))))</f>
        <v/>
      </c>
      <c r="AT51" s="93">
        <f>IF(OR($C51="",$B$2="",$D$2=0),0,IF(AT$3&lt;0,0,N(INDEX('CURVA PREVISION'!$A$1:$KZ$3000,$C51,11+3*MIN(AT$3,$D$2-1)))))</f>
        <v/>
      </c>
      <c r="AU51" s="93">
        <f>IF(OR($C51="",$B$2="",$D$2=0),0,IF(AU$3&lt;0,0,N(INDEX('CURVA PREVISION'!$A$1:$KZ$3000,$C51,11+3*MIN(AU$3,$D$2-1)))))</f>
        <v/>
      </c>
      <c r="AV51" s="93">
        <f>IF(OR($C51="",$B$2="",$D$2=0),0,IF(AV$3&lt;0,0,N(INDEX('CURVA PREVISION'!$A$1:$KZ$3000,$C51,11+3*MIN(AV$3,$D$2-1)))))</f>
        <v/>
      </c>
      <c r="AW51" s="93">
        <f>IF(OR($C51="",$B$2="",$D$2=0),0,IF(AW$3&lt;0,0,N(INDEX('CURVA PREVISION'!$A$1:$KZ$3000,$C51,11+3*MIN(AW$3,$D$2-1)))))</f>
        <v/>
      </c>
      <c r="AX51" s="93">
        <f>IF(OR($C51="",$B$2="",$D$2=0),0,IF(AX$3&lt;0,0,N(INDEX('CURVA PREVISION'!$A$1:$KZ$3000,$C51,11+3*MIN(AX$3,$D$2-1)))))</f>
        <v/>
      </c>
      <c r="AY51" s="93">
        <f>IF(OR($C51="",$B$2="",$D$2=0),0,IF(AY$3&lt;0,0,N(INDEX('CURVA PREVISION'!$A$1:$KZ$3000,$C51,11+3*MIN(AY$3,$D$2-1)))))</f>
        <v/>
      </c>
      <c r="AZ51" s="93">
        <f>IF(OR($C51="",$B$2="",$D$2=0),0,IF(AZ$3&lt;0,0,N(INDEX('CURVA PREVISION'!$A$1:$KZ$3000,$C51,11+3*MIN(AZ$3,$D$2-1)))))</f>
        <v/>
      </c>
      <c r="BA51" s="93">
        <f>IF(OR($C51="",$B$2="",$D$2=0),0,IF(BA$3&lt;0,0,N(INDEX('CURVA PREVISION'!$A$1:$KZ$3000,$C51,11+3*MIN(BA$3,$D$2-1)))))</f>
        <v/>
      </c>
      <c r="BB51" s="93">
        <f>IF(OR($C51="",$B$2="",$D$2=0),0,IF(BB$3&lt;0,0,N(INDEX('CURVA PREVISION'!$A$1:$KZ$3000,$C51,11+3*MIN(BB$3,$D$2-1)))))</f>
        <v/>
      </c>
      <c r="BC51" s="93">
        <f>IF(OR($C51="",$B$2="",$D$2=0),0,IF(BC$3&lt;0,0,N(INDEX('CURVA PREVISION'!$A$1:$KZ$3000,$C51,11+3*MIN(BC$3,$D$2-1)))))</f>
        <v/>
      </c>
      <c r="BD51" s="93">
        <f>IF(OR($C51="",$B$2="",$D$2=0),0,IF(BD$3&lt;0,0,N(INDEX('CURVA PREVISION'!$A$1:$KZ$3000,$C51,11+3*MIN(BD$3,$D$2-1)))))</f>
        <v/>
      </c>
      <c r="BE51" s="93">
        <f>IF(OR($C51="",$B$2="",$D$2=0),0,IF(BE$3&lt;0,0,N(INDEX('CURVA PREVISION'!$A$1:$KZ$3000,$C51,11+3*MIN(BE$3,$D$2-1)))))</f>
        <v/>
      </c>
      <c r="BF51" s="93">
        <f>IF(OR($C51="",$B$2="",$D$2=0),0,IF(BF$3&lt;0,0,N(INDEX('CURVA PREVISION'!$A$1:$KZ$3000,$C51,11+3*MIN(BF$3,$D$2-1)))))</f>
        <v/>
      </c>
      <c r="BG51" s="93">
        <f>IF(OR($C51="",$B$2="",$D$2=0),0,IF(BG$3&lt;0,0,N(INDEX('CURVA PREVISION'!$A$1:$KZ$3000,$C51,11+3*MIN(BG$3,$D$2-1)))))</f>
        <v/>
      </c>
      <c r="BH51" s="93">
        <f>IF(OR($C51="",$B$2="",$D$2=0),0,IF(BH$3&lt;0,0,N(INDEX('CURVA PREVISION'!$A$1:$KZ$3000,$C51,11+3*MIN(BH$3,$D$2-1)))))</f>
        <v/>
      </c>
      <c r="BI51" s="93">
        <f>IF(OR($C51="",$B$2="",$D$2=0),0,IF(BI$3&lt;0,0,N(INDEX('CURVA PREVISION'!$A$1:$KZ$3000,$C51,11+3*MIN(BI$3,$D$2-1)))))</f>
        <v/>
      </c>
      <c r="BJ51" s="93">
        <f>IF(OR($C51="",$B$2="",$D$2=0),0,IF(BJ$3&lt;0,0,N(INDEX('CURVA PREVISION'!$A$1:$KZ$3000,$C51,11+3*MIN(BJ$3,$D$2-1)))))</f>
        <v/>
      </c>
      <c r="BK51" s="93">
        <f>IF(OR($C51="",$B$2="",$D$2=0),0,IF(BK$3&lt;0,0,N(INDEX('CURVA PREVISION'!$A$1:$KZ$3000,$C51,11+3*MIN(BK$3,$D$2-1)))))</f>
        <v/>
      </c>
      <c r="BL51" s="93">
        <f>IF(OR($C51="",$B$2="",$D$2=0),0,IF(BL$3&lt;0,0,N(INDEX('CURVA PREVISION'!$A$1:$KZ$3000,$C51,11+3*MIN(BL$3,$D$2-1)))))</f>
        <v/>
      </c>
      <c r="BM51" s="93">
        <f>IF(OR($C51="",$B$2="",$D$2=0),0,IF(BM$3&lt;0,0,N(INDEX('CURVA PREVISION'!$A$1:$KZ$3000,$C51,11+3*MIN(BM$3,$D$2-1)))))</f>
        <v/>
      </c>
      <c r="BN51" s="93">
        <f>IF(OR($C51="",$B$2="",$D$2=0),0,IF(BN$3&lt;0,0,N(INDEX('CURVA PREVISION'!$A$1:$KZ$3000,$C51,11+3*MIN(BN$3,$D$2-1)))))</f>
        <v/>
      </c>
      <c r="BO51" s="93">
        <f>IF(OR($C51="",$B$2="",$D$2=0),0,IF(BO$3&lt;0,0,N(INDEX('CURVA PREVISION'!$A$1:$KZ$3000,$C51,11+3*MIN(BO$3,$D$2-1)))))</f>
        <v/>
      </c>
      <c r="BP51" s="93">
        <f>IF(OR($C51="",$B$2="",$D$2=0),0,IF(BP$3&lt;0,0,N(INDEX('CURVA PREVISION'!$A$1:$KZ$3000,$C51,11+3*MIN(BP$3,$D$2-1)))))</f>
        <v/>
      </c>
      <c r="BQ51" s="93">
        <f>IF(OR($C51="",$B$2="",$D$2=0),0,IF(BQ$3&lt;0,0,N(INDEX('CURVA PREVISION'!$A$1:$KZ$3000,$C51,11+3*MIN(BQ$3,$D$2-1)))))</f>
        <v/>
      </c>
      <c r="BR51" s="93">
        <f>IF(OR($C51="",$B$2="",$D$2=0),0,IF(BR$3&lt;0,0,N(INDEX('CURVA PREVISION'!$A$1:$KZ$3000,$C51,11+3*MIN(BR$3,$D$2-1)))))</f>
        <v/>
      </c>
      <c r="BS51" s="93">
        <f>IF(OR($C51="",$B$2="",$D$2=0),0,IF(BS$3&lt;0,0,N(INDEX('CURVA PREVISION'!$A$1:$KZ$3000,$C51,11+3*MIN(BS$3,$D$2-1)))))</f>
        <v/>
      </c>
      <c r="BT51" s="93">
        <f>IF(OR($C51="",$B$2="",$D$2=0),0,IF(BT$3&lt;0,0,N(INDEX('CURVA PREVISION'!$A$1:$KZ$3000,$C51,11+3*MIN(BT$3,$D$2-1)))))</f>
        <v/>
      </c>
      <c r="BU51" s="93">
        <f>IF(OR($C51="",$B$2="",$D$2=0),0,IF(BU$3&lt;0,0,N(INDEX('CURVA PREVISION'!$A$1:$KZ$3000,$C51,11+3*MIN(BU$3,$D$2-1)))))</f>
        <v/>
      </c>
      <c r="BV51" s="93">
        <f>IF(OR($C51="",$B$2="",$D$2=0),0,IF(BV$3&lt;0,0,N(INDEX('CURVA PREVISION'!$A$1:$KZ$3000,$C51,11+3*MIN(BV$3,$D$2-1)))))</f>
        <v/>
      </c>
      <c r="BW51" s="93">
        <f>IF(OR($C51="",$B$2="",$D$2=0),0,IF(BW$3&lt;0,0,N(INDEX('CURVA PREVISION'!$A$1:$KZ$3000,$C51,11+3*MIN(BW$3,$D$2-1)))))</f>
        <v/>
      </c>
    </row>
    <row r="52">
      <c r="A52" s="50">
        <f>A10</f>
        <v/>
      </c>
      <c r="B52" s="50">
        <f>B10</f>
        <v/>
      </c>
      <c r="C52" s="66">
        <f>C10</f>
        <v/>
      </c>
      <c r="D52" s="93">
        <f>IF(OR($C52="",$B$2="",$D$2=0),0,IF(D$3&lt;0,0,N(INDEX('CURVA PREVISION'!$A$1:$KZ$3000,$C52,11+3*MIN(D$3,$D$2-1)))))</f>
        <v/>
      </c>
      <c r="E52" s="93">
        <f>IF(OR($C52="",$B$2="",$D$2=0),0,IF(E$3&lt;0,0,N(INDEX('CURVA PREVISION'!$A$1:$KZ$3000,$C52,11+3*MIN(E$3,$D$2-1)))))</f>
        <v/>
      </c>
      <c r="F52" s="93">
        <f>IF(OR($C52="",$B$2="",$D$2=0),0,IF(F$3&lt;0,0,N(INDEX('CURVA PREVISION'!$A$1:$KZ$3000,$C52,11+3*MIN(F$3,$D$2-1)))))</f>
        <v/>
      </c>
      <c r="G52" s="93">
        <f>IF(OR($C52="",$B$2="",$D$2=0),0,IF(G$3&lt;0,0,N(INDEX('CURVA PREVISION'!$A$1:$KZ$3000,$C52,11+3*MIN(G$3,$D$2-1)))))</f>
        <v/>
      </c>
      <c r="H52" s="93">
        <f>IF(OR($C52="",$B$2="",$D$2=0),0,IF(H$3&lt;0,0,N(INDEX('CURVA PREVISION'!$A$1:$KZ$3000,$C52,11+3*MIN(H$3,$D$2-1)))))</f>
        <v/>
      </c>
      <c r="I52" s="93">
        <f>IF(OR($C52="",$B$2="",$D$2=0),0,IF(I$3&lt;0,0,N(INDEX('CURVA PREVISION'!$A$1:$KZ$3000,$C52,11+3*MIN(I$3,$D$2-1)))))</f>
        <v/>
      </c>
      <c r="J52" s="93">
        <f>IF(OR($C52="",$B$2="",$D$2=0),0,IF(J$3&lt;0,0,N(INDEX('CURVA PREVISION'!$A$1:$KZ$3000,$C52,11+3*MIN(J$3,$D$2-1)))))</f>
        <v/>
      </c>
      <c r="K52" s="93">
        <f>IF(OR($C52="",$B$2="",$D$2=0),0,IF(K$3&lt;0,0,N(INDEX('CURVA PREVISION'!$A$1:$KZ$3000,$C52,11+3*MIN(K$3,$D$2-1)))))</f>
        <v/>
      </c>
      <c r="L52" s="93">
        <f>IF(OR($C52="",$B$2="",$D$2=0),0,IF(L$3&lt;0,0,N(INDEX('CURVA PREVISION'!$A$1:$KZ$3000,$C52,11+3*MIN(L$3,$D$2-1)))))</f>
        <v/>
      </c>
      <c r="M52" s="93">
        <f>IF(OR($C52="",$B$2="",$D$2=0),0,IF(M$3&lt;0,0,N(INDEX('CURVA PREVISION'!$A$1:$KZ$3000,$C52,11+3*MIN(M$3,$D$2-1)))))</f>
        <v/>
      </c>
      <c r="N52" s="93">
        <f>IF(OR($C52="",$B$2="",$D$2=0),0,IF(N$3&lt;0,0,N(INDEX('CURVA PREVISION'!$A$1:$KZ$3000,$C52,11+3*MIN(N$3,$D$2-1)))))</f>
        <v/>
      </c>
      <c r="O52" s="93">
        <f>IF(OR($C52="",$B$2="",$D$2=0),0,IF(O$3&lt;0,0,N(INDEX('CURVA PREVISION'!$A$1:$KZ$3000,$C52,11+3*MIN(O$3,$D$2-1)))))</f>
        <v/>
      </c>
      <c r="P52" s="93">
        <f>IF(OR($C52="",$B$2="",$D$2=0),0,IF(P$3&lt;0,0,N(INDEX('CURVA PREVISION'!$A$1:$KZ$3000,$C52,11+3*MIN(P$3,$D$2-1)))))</f>
        <v/>
      </c>
      <c r="Q52" s="93">
        <f>IF(OR($C52="",$B$2="",$D$2=0),0,IF(Q$3&lt;0,0,N(INDEX('CURVA PREVISION'!$A$1:$KZ$3000,$C52,11+3*MIN(Q$3,$D$2-1)))))</f>
        <v/>
      </c>
      <c r="R52" s="93">
        <f>IF(OR($C52="",$B$2="",$D$2=0),0,IF(R$3&lt;0,0,N(INDEX('CURVA PREVISION'!$A$1:$KZ$3000,$C52,11+3*MIN(R$3,$D$2-1)))))</f>
        <v/>
      </c>
      <c r="S52" s="93">
        <f>IF(OR($C52="",$B$2="",$D$2=0),0,IF(S$3&lt;0,0,N(INDEX('CURVA PREVISION'!$A$1:$KZ$3000,$C52,11+3*MIN(S$3,$D$2-1)))))</f>
        <v/>
      </c>
      <c r="T52" s="93">
        <f>IF(OR($C52="",$B$2="",$D$2=0),0,IF(T$3&lt;0,0,N(INDEX('CURVA PREVISION'!$A$1:$KZ$3000,$C52,11+3*MIN(T$3,$D$2-1)))))</f>
        <v/>
      </c>
      <c r="U52" s="93">
        <f>IF(OR($C52="",$B$2="",$D$2=0),0,IF(U$3&lt;0,0,N(INDEX('CURVA PREVISION'!$A$1:$KZ$3000,$C52,11+3*MIN(U$3,$D$2-1)))))</f>
        <v/>
      </c>
      <c r="V52" s="93">
        <f>IF(OR($C52="",$B$2="",$D$2=0),0,IF(V$3&lt;0,0,N(INDEX('CURVA PREVISION'!$A$1:$KZ$3000,$C52,11+3*MIN(V$3,$D$2-1)))))</f>
        <v/>
      </c>
      <c r="W52" s="93">
        <f>IF(OR($C52="",$B$2="",$D$2=0),0,IF(W$3&lt;0,0,N(INDEX('CURVA PREVISION'!$A$1:$KZ$3000,$C52,11+3*MIN(W$3,$D$2-1)))))</f>
        <v/>
      </c>
      <c r="X52" s="93">
        <f>IF(OR($C52="",$B$2="",$D$2=0),0,IF(X$3&lt;0,0,N(INDEX('CURVA PREVISION'!$A$1:$KZ$3000,$C52,11+3*MIN(X$3,$D$2-1)))))</f>
        <v/>
      </c>
      <c r="Y52" s="93">
        <f>IF(OR($C52="",$B$2="",$D$2=0),0,IF(Y$3&lt;0,0,N(INDEX('CURVA PREVISION'!$A$1:$KZ$3000,$C52,11+3*MIN(Y$3,$D$2-1)))))</f>
        <v/>
      </c>
      <c r="Z52" s="93">
        <f>IF(OR($C52="",$B$2="",$D$2=0),0,IF(Z$3&lt;0,0,N(INDEX('CURVA PREVISION'!$A$1:$KZ$3000,$C52,11+3*MIN(Z$3,$D$2-1)))))</f>
        <v/>
      </c>
      <c r="AA52" s="93">
        <f>IF(OR($C52="",$B$2="",$D$2=0),0,IF(AA$3&lt;0,0,N(INDEX('CURVA PREVISION'!$A$1:$KZ$3000,$C52,11+3*MIN(AA$3,$D$2-1)))))</f>
        <v/>
      </c>
      <c r="AB52" s="93">
        <f>IF(OR($C52="",$B$2="",$D$2=0),0,IF(AB$3&lt;0,0,N(INDEX('CURVA PREVISION'!$A$1:$KZ$3000,$C52,11+3*MIN(AB$3,$D$2-1)))))</f>
        <v/>
      </c>
      <c r="AC52" s="93">
        <f>IF(OR($C52="",$B$2="",$D$2=0),0,IF(AC$3&lt;0,0,N(INDEX('CURVA PREVISION'!$A$1:$KZ$3000,$C52,11+3*MIN(AC$3,$D$2-1)))))</f>
        <v/>
      </c>
      <c r="AD52" s="93">
        <f>IF(OR($C52="",$B$2="",$D$2=0),0,IF(AD$3&lt;0,0,N(INDEX('CURVA PREVISION'!$A$1:$KZ$3000,$C52,11+3*MIN(AD$3,$D$2-1)))))</f>
        <v/>
      </c>
      <c r="AE52" s="93">
        <f>IF(OR($C52="",$B$2="",$D$2=0),0,IF(AE$3&lt;0,0,N(INDEX('CURVA PREVISION'!$A$1:$KZ$3000,$C52,11+3*MIN(AE$3,$D$2-1)))))</f>
        <v/>
      </c>
      <c r="AF52" s="93">
        <f>IF(OR($C52="",$B$2="",$D$2=0),0,IF(AF$3&lt;0,0,N(INDEX('CURVA PREVISION'!$A$1:$KZ$3000,$C52,11+3*MIN(AF$3,$D$2-1)))))</f>
        <v/>
      </c>
      <c r="AG52" s="93">
        <f>IF(OR($C52="",$B$2="",$D$2=0),0,IF(AG$3&lt;0,0,N(INDEX('CURVA PREVISION'!$A$1:$KZ$3000,$C52,11+3*MIN(AG$3,$D$2-1)))))</f>
        <v/>
      </c>
      <c r="AH52" s="93">
        <f>IF(OR($C52="",$B$2="",$D$2=0),0,IF(AH$3&lt;0,0,N(INDEX('CURVA PREVISION'!$A$1:$KZ$3000,$C52,11+3*MIN(AH$3,$D$2-1)))))</f>
        <v/>
      </c>
      <c r="AI52" s="93">
        <f>IF(OR($C52="",$B$2="",$D$2=0),0,IF(AI$3&lt;0,0,N(INDEX('CURVA PREVISION'!$A$1:$KZ$3000,$C52,11+3*MIN(AI$3,$D$2-1)))))</f>
        <v/>
      </c>
      <c r="AJ52" s="93">
        <f>IF(OR($C52="",$B$2="",$D$2=0),0,IF(AJ$3&lt;0,0,N(INDEX('CURVA PREVISION'!$A$1:$KZ$3000,$C52,11+3*MIN(AJ$3,$D$2-1)))))</f>
        <v/>
      </c>
      <c r="AK52" s="93">
        <f>IF(OR($C52="",$B$2="",$D$2=0),0,IF(AK$3&lt;0,0,N(INDEX('CURVA PREVISION'!$A$1:$KZ$3000,$C52,11+3*MIN(AK$3,$D$2-1)))))</f>
        <v/>
      </c>
      <c r="AL52" s="93">
        <f>IF(OR($C52="",$B$2="",$D$2=0),0,IF(AL$3&lt;0,0,N(INDEX('CURVA PREVISION'!$A$1:$KZ$3000,$C52,11+3*MIN(AL$3,$D$2-1)))))</f>
        <v/>
      </c>
      <c r="AM52" s="93">
        <f>IF(OR($C52="",$B$2="",$D$2=0),0,IF(AM$3&lt;0,0,N(INDEX('CURVA PREVISION'!$A$1:$KZ$3000,$C52,11+3*MIN(AM$3,$D$2-1)))))</f>
        <v/>
      </c>
      <c r="AN52" s="93">
        <f>IF(OR($C52="",$B$2="",$D$2=0),0,IF(AN$3&lt;0,0,N(INDEX('CURVA PREVISION'!$A$1:$KZ$3000,$C52,11+3*MIN(AN$3,$D$2-1)))))</f>
        <v/>
      </c>
      <c r="AO52" s="93">
        <f>IF(OR($C52="",$B$2="",$D$2=0),0,IF(AO$3&lt;0,0,N(INDEX('CURVA PREVISION'!$A$1:$KZ$3000,$C52,11+3*MIN(AO$3,$D$2-1)))))</f>
        <v/>
      </c>
      <c r="AP52" s="93">
        <f>IF(OR($C52="",$B$2="",$D$2=0),0,IF(AP$3&lt;0,0,N(INDEX('CURVA PREVISION'!$A$1:$KZ$3000,$C52,11+3*MIN(AP$3,$D$2-1)))))</f>
        <v/>
      </c>
      <c r="AQ52" s="93">
        <f>IF(OR($C52="",$B$2="",$D$2=0),0,IF(AQ$3&lt;0,0,N(INDEX('CURVA PREVISION'!$A$1:$KZ$3000,$C52,11+3*MIN(AQ$3,$D$2-1)))))</f>
        <v/>
      </c>
      <c r="AR52" s="93">
        <f>IF(OR($C52="",$B$2="",$D$2=0),0,IF(AR$3&lt;0,0,N(INDEX('CURVA PREVISION'!$A$1:$KZ$3000,$C52,11+3*MIN(AR$3,$D$2-1)))))</f>
        <v/>
      </c>
      <c r="AS52" s="93">
        <f>IF(OR($C52="",$B$2="",$D$2=0),0,IF(AS$3&lt;0,0,N(INDEX('CURVA PREVISION'!$A$1:$KZ$3000,$C52,11+3*MIN(AS$3,$D$2-1)))))</f>
        <v/>
      </c>
      <c r="AT52" s="93">
        <f>IF(OR($C52="",$B$2="",$D$2=0),0,IF(AT$3&lt;0,0,N(INDEX('CURVA PREVISION'!$A$1:$KZ$3000,$C52,11+3*MIN(AT$3,$D$2-1)))))</f>
        <v/>
      </c>
      <c r="AU52" s="93">
        <f>IF(OR($C52="",$B$2="",$D$2=0),0,IF(AU$3&lt;0,0,N(INDEX('CURVA PREVISION'!$A$1:$KZ$3000,$C52,11+3*MIN(AU$3,$D$2-1)))))</f>
        <v/>
      </c>
      <c r="AV52" s="93">
        <f>IF(OR($C52="",$B$2="",$D$2=0),0,IF(AV$3&lt;0,0,N(INDEX('CURVA PREVISION'!$A$1:$KZ$3000,$C52,11+3*MIN(AV$3,$D$2-1)))))</f>
        <v/>
      </c>
      <c r="AW52" s="93">
        <f>IF(OR($C52="",$B$2="",$D$2=0),0,IF(AW$3&lt;0,0,N(INDEX('CURVA PREVISION'!$A$1:$KZ$3000,$C52,11+3*MIN(AW$3,$D$2-1)))))</f>
        <v/>
      </c>
      <c r="AX52" s="93">
        <f>IF(OR($C52="",$B$2="",$D$2=0),0,IF(AX$3&lt;0,0,N(INDEX('CURVA PREVISION'!$A$1:$KZ$3000,$C52,11+3*MIN(AX$3,$D$2-1)))))</f>
        <v/>
      </c>
      <c r="AY52" s="93">
        <f>IF(OR($C52="",$B$2="",$D$2=0),0,IF(AY$3&lt;0,0,N(INDEX('CURVA PREVISION'!$A$1:$KZ$3000,$C52,11+3*MIN(AY$3,$D$2-1)))))</f>
        <v/>
      </c>
      <c r="AZ52" s="93">
        <f>IF(OR($C52="",$B$2="",$D$2=0),0,IF(AZ$3&lt;0,0,N(INDEX('CURVA PREVISION'!$A$1:$KZ$3000,$C52,11+3*MIN(AZ$3,$D$2-1)))))</f>
        <v/>
      </c>
      <c r="BA52" s="93">
        <f>IF(OR($C52="",$B$2="",$D$2=0),0,IF(BA$3&lt;0,0,N(INDEX('CURVA PREVISION'!$A$1:$KZ$3000,$C52,11+3*MIN(BA$3,$D$2-1)))))</f>
        <v/>
      </c>
      <c r="BB52" s="93">
        <f>IF(OR($C52="",$B$2="",$D$2=0),0,IF(BB$3&lt;0,0,N(INDEX('CURVA PREVISION'!$A$1:$KZ$3000,$C52,11+3*MIN(BB$3,$D$2-1)))))</f>
        <v/>
      </c>
      <c r="BC52" s="93">
        <f>IF(OR($C52="",$B$2="",$D$2=0),0,IF(BC$3&lt;0,0,N(INDEX('CURVA PREVISION'!$A$1:$KZ$3000,$C52,11+3*MIN(BC$3,$D$2-1)))))</f>
        <v/>
      </c>
      <c r="BD52" s="93">
        <f>IF(OR($C52="",$B$2="",$D$2=0),0,IF(BD$3&lt;0,0,N(INDEX('CURVA PREVISION'!$A$1:$KZ$3000,$C52,11+3*MIN(BD$3,$D$2-1)))))</f>
        <v/>
      </c>
      <c r="BE52" s="93">
        <f>IF(OR($C52="",$B$2="",$D$2=0),0,IF(BE$3&lt;0,0,N(INDEX('CURVA PREVISION'!$A$1:$KZ$3000,$C52,11+3*MIN(BE$3,$D$2-1)))))</f>
        <v/>
      </c>
      <c r="BF52" s="93">
        <f>IF(OR($C52="",$B$2="",$D$2=0),0,IF(BF$3&lt;0,0,N(INDEX('CURVA PREVISION'!$A$1:$KZ$3000,$C52,11+3*MIN(BF$3,$D$2-1)))))</f>
        <v/>
      </c>
      <c r="BG52" s="93">
        <f>IF(OR($C52="",$B$2="",$D$2=0),0,IF(BG$3&lt;0,0,N(INDEX('CURVA PREVISION'!$A$1:$KZ$3000,$C52,11+3*MIN(BG$3,$D$2-1)))))</f>
        <v/>
      </c>
      <c r="BH52" s="93">
        <f>IF(OR($C52="",$B$2="",$D$2=0),0,IF(BH$3&lt;0,0,N(INDEX('CURVA PREVISION'!$A$1:$KZ$3000,$C52,11+3*MIN(BH$3,$D$2-1)))))</f>
        <v/>
      </c>
      <c r="BI52" s="93">
        <f>IF(OR($C52="",$B$2="",$D$2=0),0,IF(BI$3&lt;0,0,N(INDEX('CURVA PREVISION'!$A$1:$KZ$3000,$C52,11+3*MIN(BI$3,$D$2-1)))))</f>
        <v/>
      </c>
      <c r="BJ52" s="93">
        <f>IF(OR($C52="",$B$2="",$D$2=0),0,IF(BJ$3&lt;0,0,N(INDEX('CURVA PREVISION'!$A$1:$KZ$3000,$C52,11+3*MIN(BJ$3,$D$2-1)))))</f>
        <v/>
      </c>
      <c r="BK52" s="93">
        <f>IF(OR($C52="",$B$2="",$D$2=0),0,IF(BK$3&lt;0,0,N(INDEX('CURVA PREVISION'!$A$1:$KZ$3000,$C52,11+3*MIN(BK$3,$D$2-1)))))</f>
        <v/>
      </c>
      <c r="BL52" s="93">
        <f>IF(OR($C52="",$B$2="",$D$2=0),0,IF(BL$3&lt;0,0,N(INDEX('CURVA PREVISION'!$A$1:$KZ$3000,$C52,11+3*MIN(BL$3,$D$2-1)))))</f>
        <v/>
      </c>
      <c r="BM52" s="93">
        <f>IF(OR($C52="",$B$2="",$D$2=0),0,IF(BM$3&lt;0,0,N(INDEX('CURVA PREVISION'!$A$1:$KZ$3000,$C52,11+3*MIN(BM$3,$D$2-1)))))</f>
        <v/>
      </c>
      <c r="BN52" s="93">
        <f>IF(OR($C52="",$B$2="",$D$2=0),0,IF(BN$3&lt;0,0,N(INDEX('CURVA PREVISION'!$A$1:$KZ$3000,$C52,11+3*MIN(BN$3,$D$2-1)))))</f>
        <v/>
      </c>
      <c r="BO52" s="93">
        <f>IF(OR($C52="",$B$2="",$D$2=0),0,IF(BO$3&lt;0,0,N(INDEX('CURVA PREVISION'!$A$1:$KZ$3000,$C52,11+3*MIN(BO$3,$D$2-1)))))</f>
        <v/>
      </c>
      <c r="BP52" s="93">
        <f>IF(OR($C52="",$B$2="",$D$2=0),0,IF(BP$3&lt;0,0,N(INDEX('CURVA PREVISION'!$A$1:$KZ$3000,$C52,11+3*MIN(BP$3,$D$2-1)))))</f>
        <v/>
      </c>
      <c r="BQ52" s="93">
        <f>IF(OR($C52="",$B$2="",$D$2=0),0,IF(BQ$3&lt;0,0,N(INDEX('CURVA PREVISION'!$A$1:$KZ$3000,$C52,11+3*MIN(BQ$3,$D$2-1)))))</f>
        <v/>
      </c>
      <c r="BR52" s="93">
        <f>IF(OR($C52="",$B$2="",$D$2=0),0,IF(BR$3&lt;0,0,N(INDEX('CURVA PREVISION'!$A$1:$KZ$3000,$C52,11+3*MIN(BR$3,$D$2-1)))))</f>
        <v/>
      </c>
      <c r="BS52" s="93">
        <f>IF(OR($C52="",$B$2="",$D$2=0),0,IF(BS$3&lt;0,0,N(INDEX('CURVA PREVISION'!$A$1:$KZ$3000,$C52,11+3*MIN(BS$3,$D$2-1)))))</f>
        <v/>
      </c>
      <c r="BT52" s="93">
        <f>IF(OR($C52="",$B$2="",$D$2=0),0,IF(BT$3&lt;0,0,N(INDEX('CURVA PREVISION'!$A$1:$KZ$3000,$C52,11+3*MIN(BT$3,$D$2-1)))))</f>
        <v/>
      </c>
      <c r="BU52" s="93">
        <f>IF(OR($C52="",$B$2="",$D$2=0),0,IF(BU$3&lt;0,0,N(INDEX('CURVA PREVISION'!$A$1:$KZ$3000,$C52,11+3*MIN(BU$3,$D$2-1)))))</f>
        <v/>
      </c>
      <c r="BV52" s="93">
        <f>IF(OR($C52="",$B$2="",$D$2=0),0,IF(BV$3&lt;0,0,N(INDEX('CURVA PREVISION'!$A$1:$KZ$3000,$C52,11+3*MIN(BV$3,$D$2-1)))))</f>
        <v/>
      </c>
      <c r="BW52" s="93">
        <f>IF(OR($C52="",$B$2="",$D$2=0),0,IF(BW$3&lt;0,0,N(INDEX('CURVA PREVISION'!$A$1:$KZ$3000,$C52,11+3*MIN(BW$3,$D$2-1)))))</f>
        <v/>
      </c>
    </row>
    <row r="53">
      <c r="A53" s="50">
        <f>A11</f>
        <v/>
      </c>
      <c r="B53" s="50">
        <f>B11</f>
        <v/>
      </c>
      <c r="C53" s="66">
        <f>C11</f>
        <v/>
      </c>
      <c r="D53" s="93">
        <f>IF(OR($C53="",$B$2="",$D$2=0),0,IF(D$3&lt;0,0,N(INDEX('CURVA PREVISION'!$A$1:$KZ$3000,$C53,11+3*MIN(D$3,$D$2-1)))))</f>
        <v/>
      </c>
      <c r="E53" s="93">
        <f>IF(OR($C53="",$B$2="",$D$2=0),0,IF(E$3&lt;0,0,N(INDEX('CURVA PREVISION'!$A$1:$KZ$3000,$C53,11+3*MIN(E$3,$D$2-1)))))</f>
        <v/>
      </c>
      <c r="F53" s="93">
        <f>IF(OR($C53="",$B$2="",$D$2=0),0,IF(F$3&lt;0,0,N(INDEX('CURVA PREVISION'!$A$1:$KZ$3000,$C53,11+3*MIN(F$3,$D$2-1)))))</f>
        <v/>
      </c>
      <c r="G53" s="93">
        <f>IF(OR($C53="",$B$2="",$D$2=0),0,IF(G$3&lt;0,0,N(INDEX('CURVA PREVISION'!$A$1:$KZ$3000,$C53,11+3*MIN(G$3,$D$2-1)))))</f>
        <v/>
      </c>
      <c r="H53" s="93">
        <f>IF(OR($C53="",$B$2="",$D$2=0),0,IF(H$3&lt;0,0,N(INDEX('CURVA PREVISION'!$A$1:$KZ$3000,$C53,11+3*MIN(H$3,$D$2-1)))))</f>
        <v/>
      </c>
      <c r="I53" s="93">
        <f>IF(OR($C53="",$B$2="",$D$2=0),0,IF(I$3&lt;0,0,N(INDEX('CURVA PREVISION'!$A$1:$KZ$3000,$C53,11+3*MIN(I$3,$D$2-1)))))</f>
        <v/>
      </c>
      <c r="J53" s="93">
        <f>IF(OR($C53="",$B$2="",$D$2=0),0,IF(J$3&lt;0,0,N(INDEX('CURVA PREVISION'!$A$1:$KZ$3000,$C53,11+3*MIN(J$3,$D$2-1)))))</f>
        <v/>
      </c>
      <c r="K53" s="93">
        <f>IF(OR($C53="",$B$2="",$D$2=0),0,IF(K$3&lt;0,0,N(INDEX('CURVA PREVISION'!$A$1:$KZ$3000,$C53,11+3*MIN(K$3,$D$2-1)))))</f>
        <v/>
      </c>
      <c r="L53" s="93">
        <f>IF(OR($C53="",$B$2="",$D$2=0),0,IF(L$3&lt;0,0,N(INDEX('CURVA PREVISION'!$A$1:$KZ$3000,$C53,11+3*MIN(L$3,$D$2-1)))))</f>
        <v/>
      </c>
      <c r="M53" s="93">
        <f>IF(OR($C53="",$B$2="",$D$2=0),0,IF(M$3&lt;0,0,N(INDEX('CURVA PREVISION'!$A$1:$KZ$3000,$C53,11+3*MIN(M$3,$D$2-1)))))</f>
        <v/>
      </c>
      <c r="N53" s="93">
        <f>IF(OR($C53="",$B$2="",$D$2=0),0,IF(N$3&lt;0,0,N(INDEX('CURVA PREVISION'!$A$1:$KZ$3000,$C53,11+3*MIN(N$3,$D$2-1)))))</f>
        <v/>
      </c>
      <c r="O53" s="93">
        <f>IF(OR($C53="",$B$2="",$D$2=0),0,IF(O$3&lt;0,0,N(INDEX('CURVA PREVISION'!$A$1:$KZ$3000,$C53,11+3*MIN(O$3,$D$2-1)))))</f>
        <v/>
      </c>
      <c r="P53" s="93">
        <f>IF(OR($C53="",$B$2="",$D$2=0),0,IF(P$3&lt;0,0,N(INDEX('CURVA PREVISION'!$A$1:$KZ$3000,$C53,11+3*MIN(P$3,$D$2-1)))))</f>
        <v/>
      </c>
      <c r="Q53" s="93">
        <f>IF(OR($C53="",$B$2="",$D$2=0),0,IF(Q$3&lt;0,0,N(INDEX('CURVA PREVISION'!$A$1:$KZ$3000,$C53,11+3*MIN(Q$3,$D$2-1)))))</f>
        <v/>
      </c>
      <c r="R53" s="93">
        <f>IF(OR($C53="",$B$2="",$D$2=0),0,IF(R$3&lt;0,0,N(INDEX('CURVA PREVISION'!$A$1:$KZ$3000,$C53,11+3*MIN(R$3,$D$2-1)))))</f>
        <v/>
      </c>
      <c r="S53" s="93">
        <f>IF(OR($C53="",$B$2="",$D$2=0),0,IF(S$3&lt;0,0,N(INDEX('CURVA PREVISION'!$A$1:$KZ$3000,$C53,11+3*MIN(S$3,$D$2-1)))))</f>
        <v/>
      </c>
      <c r="T53" s="93">
        <f>IF(OR($C53="",$B$2="",$D$2=0),0,IF(T$3&lt;0,0,N(INDEX('CURVA PREVISION'!$A$1:$KZ$3000,$C53,11+3*MIN(T$3,$D$2-1)))))</f>
        <v/>
      </c>
      <c r="U53" s="93">
        <f>IF(OR($C53="",$B$2="",$D$2=0),0,IF(U$3&lt;0,0,N(INDEX('CURVA PREVISION'!$A$1:$KZ$3000,$C53,11+3*MIN(U$3,$D$2-1)))))</f>
        <v/>
      </c>
      <c r="V53" s="93">
        <f>IF(OR($C53="",$B$2="",$D$2=0),0,IF(V$3&lt;0,0,N(INDEX('CURVA PREVISION'!$A$1:$KZ$3000,$C53,11+3*MIN(V$3,$D$2-1)))))</f>
        <v/>
      </c>
      <c r="W53" s="93">
        <f>IF(OR($C53="",$B$2="",$D$2=0),0,IF(W$3&lt;0,0,N(INDEX('CURVA PREVISION'!$A$1:$KZ$3000,$C53,11+3*MIN(W$3,$D$2-1)))))</f>
        <v/>
      </c>
      <c r="X53" s="93">
        <f>IF(OR($C53="",$B$2="",$D$2=0),0,IF(X$3&lt;0,0,N(INDEX('CURVA PREVISION'!$A$1:$KZ$3000,$C53,11+3*MIN(X$3,$D$2-1)))))</f>
        <v/>
      </c>
      <c r="Y53" s="93">
        <f>IF(OR($C53="",$B$2="",$D$2=0),0,IF(Y$3&lt;0,0,N(INDEX('CURVA PREVISION'!$A$1:$KZ$3000,$C53,11+3*MIN(Y$3,$D$2-1)))))</f>
        <v/>
      </c>
      <c r="Z53" s="93">
        <f>IF(OR($C53="",$B$2="",$D$2=0),0,IF(Z$3&lt;0,0,N(INDEX('CURVA PREVISION'!$A$1:$KZ$3000,$C53,11+3*MIN(Z$3,$D$2-1)))))</f>
        <v/>
      </c>
      <c r="AA53" s="93">
        <f>IF(OR($C53="",$B$2="",$D$2=0),0,IF(AA$3&lt;0,0,N(INDEX('CURVA PREVISION'!$A$1:$KZ$3000,$C53,11+3*MIN(AA$3,$D$2-1)))))</f>
        <v/>
      </c>
      <c r="AB53" s="93">
        <f>IF(OR($C53="",$B$2="",$D$2=0),0,IF(AB$3&lt;0,0,N(INDEX('CURVA PREVISION'!$A$1:$KZ$3000,$C53,11+3*MIN(AB$3,$D$2-1)))))</f>
        <v/>
      </c>
      <c r="AC53" s="93">
        <f>IF(OR($C53="",$B$2="",$D$2=0),0,IF(AC$3&lt;0,0,N(INDEX('CURVA PREVISION'!$A$1:$KZ$3000,$C53,11+3*MIN(AC$3,$D$2-1)))))</f>
        <v/>
      </c>
      <c r="AD53" s="93">
        <f>IF(OR($C53="",$B$2="",$D$2=0),0,IF(AD$3&lt;0,0,N(INDEX('CURVA PREVISION'!$A$1:$KZ$3000,$C53,11+3*MIN(AD$3,$D$2-1)))))</f>
        <v/>
      </c>
      <c r="AE53" s="93">
        <f>IF(OR($C53="",$B$2="",$D$2=0),0,IF(AE$3&lt;0,0,N(INDEX('CURVA PREVISION'!$A$1:$KZ$3000,$C53,11+3*MIN(AE$3,$D$2-1)))))</f>
        <v/>
      </c>
      <c r="AF53" s="93">
        <f>IF(OR($C53="",$B$2="",$D$2=0),0,IF(AF$3&lt;0,0,N(INDEX('CURVA PREVISION'!$A$1:$KZ$3000,$C53,11+3*MIN(AF$3,$D$2-1)))))</f>
        <v/>
      </c>
      <c r="AG53" s="93">
        <f>IF(OR($C53="",$B$2="",$D$2=0),0,IF(AG$3&lt;0,0,N(INDEX('CURVA PREVISION'!$A$1:$KZ$3000,$C53,11+3*MIN(AG$3,$D$2-1)))))</f>
        <v/>
      </c>
      <c r="AH53" s="93">
        <f>IF(OR($C53="",$B$2="",$D$2=0),0,IF(AH$3&lt;0,0,N(INDEX('CURVA PREVISION'!$A$1:$KZ$3000,$C53,11+3*MIN(AH$3,$D$2-1)))))</f>
        <v/>
      </c>
      <c r="AI53" s="93">
        <f>IF(OR($C53="",$B$2="",$D$2=0),0,IF(AI$3&lt;0,0,N(INDEX('CURVA PREVISION'!$A$1:$KZ$3000,$C53,11+3*MIN(AI$3,$D$2-1)))))</f>
        <v/>
      </c>
      <c r="AJ53" s="93">
        <f>IF(OR($C53="",$B$2="",$D$2=0),0,IF(AJ$3&lt;0,0,N(INDEX('CURVA PREVISION'!$A$1:$KZ$3000,$C53,11+3*MIN(AJ$3,$D$2-1)))))</f>
        <v/>
      </c>
      <c r="AK53" s="93">
        <f>IF(OR($C53="",$B$2="",$D$2=0),0,IF(AK$3&lt;0,0,N(INDEX('CURVA PREVISION'!$A$1:$KZ$3000,$C53,11+3*MIN(AK$3,$D$2-1)))))</f>
        <v/>
      </c>
      <c r="AL53" s="93">
        <f>IF(OR($C53="",$B$2="",$D$2=0),0,IF(AL$3&lt;0,0,N(INDEX('CURVA PREVISION'!$A$1:$KZ$3000,$C53,11+3*MIN(AL$3,$D$2-1)))))</f>
        <v/>
      </c>
      <c r="AM53" s="93">
        <f>IF(OR($C53="",$B$2="",$D$2=0),0,IF(AM$3&lt;0,0,N(INDEX('CURVA PREVISION'!$A$1:$KZ$3000,$C53,11+3*MIN(AM$3,$D$2-1)))))</f>
        <v/>
      </c>
      <c r="AN53" s="93">
        <f>IF(OR($C53="",$B$2="",$D$2=0),0,IF(AN$3&lt;0,0,N(INDEX('CURVA PREVISION'!$A$1:$KZ$3000,$C53,11+3*MIN(AN$3,$D$2-1)))))</f>
        <v/>
      </c>
      <c r="AO53" s="93">
        <f>IF(OR($C53="",$B$2="",$D$2=0),0,IF(AO$3&lt;0,0,N(INDEX('CURVA PREVISION'!$A$1:$KZ$3000,$C53,11+3*MIN(AO$3,$D$2-1)))))</f>
        <v/>
      </c>
      <c r="AP53" s="93">
        <f>IF(OR($C53="",$B$2="",$D$2=0),0,IF(AP$3&lt;0,0,N(INDEX('CURVA PREVISION'!$A$1:$KZ$3000,$C53,11+3*MIN(AP$3,$D$2-1)))))</f>
        <v/>
      </c>
      <c r="AQ53" s="93">
        <f>IF(OR($C53="",$B$2="",$D$2=0),0,IF(AQ$3&lt;0,0,N(INDEX('CURVA PREVISION'!$A$1:$KZ$3000,$C53,11+3*MIN(AQ$3,$D$2-1)))))</f>
        <v/>
      </c>
      <c r="AR53" s="93">
        <f>IF(OR($C53="",$B$2="",$D$2=0),0,IF(AR$3&lt;0,0,N(INDEX('CURVA PREVISION'!$A$1:$KZ$3000,$C53,11+3*MIN(AR$3,$D$2-1)))))</f>
        <v/>
      </c>
      <c r="AS53" s="93">
        <f>IF(OR($C53="",$B$2="",$D$2=0),0,IF(AS$3&lt;0,0,N(INDEX('CURVA PREVISION'!$A$1:$KZ$3000,$C53,11+3*MIN(AS$3,$D$2-1)))))</f>
        <v/>
      </c>
      <c r="AT53" s="93">
        <f>IF(OR($C53="",$B$2="",$D$2=0),0,IF(AT$3&lt;0,0,N(INDEX('CURVA PREVISION'!$A$1:$KZ$3000,$C53,11+3*MIN(AT$3,$D$2-1)))))</f>
        <v/>
      </c>
      <c r="AU53" s="93">
        <f>IF(OR($C53="",$B$2="",$D$2=0),0,IF(AU$3&lt;0,0,N(INDEX('CURVA PREVISION'!$A$1:$KZ$3000,$C53,11+3*MIN(AU$3,$D$2-1)))))</f>
        <v/>
      </c>
      <c r="AV53" s="93">
        <f>IF(OR($C53="",$B$2="",$D$2=0),0,IF(AV$3&lt;0,0,N(INDEX('CURVA PREVISION'!$A$1:$KZ$3000,$C53,11+3*MIN(AV$3,$D$2-1)))))</f>
        <v/>
      </c>
      <c r="AW53" s="93">
        <f>IF(OR($C53="",$B$2="",$D$2=0),0,IF(AW$3&lt;0,0,N(INDEX('CURVA PREVISION'!$A$1:$KZ$3000,$C53,11+3*MIN(AW$3,$D$2-1)))))</f>
        <v/>
      </c>
      <c r="AX53" s="93">
        <f>IF(OR($C53="",$B$2="",$D$2=0),0,IF(AX$3&lt;0,0,N(INDEX('CURVA PREVISION'!$A$1:$KZ$3000,$C53,11+3*MIN(AX$3,$D$2-1)))))</f>
        <v/>
      </c>
      <c r="AY53" s="93">
        <f>IF(OR($C53="",$B$2="",$D$2=0),0,IF(AY$3&lt;0,0,N(INDEX('CURVA PREVISION'!$A$1:$KZ$3000,$C53,11+3*MIN(AY$3,$D$2-1)))))</f>
        <v/>
      </c>
      <c r="AZ53" s="93">
        <f>IF(OR($C53="",$B$2="",$D$2=0),0,IF(AZ$3&lt;0,0,N(INDEX('CURVA PREVISION'!$A$1:$KZ$3000,$C53,11+3*MIN(AZ$3,$D$2-1)))))</f>
        <v/>
      </c>
      <c r="BA53" s="93">
        <f>IF(OR($C53="",$B$2="",$D$2=0),0,IF(BA$3&lt;0,0,N(INDEX('CURVA PREVISION'!$A$1:$KZ$3000,$C53,11+3*MIN(BA$3,$D$2-1)))))</f>
        <v/>
      </c>
      <c r="BB53" s="93">
        <f>IF(OR($C53="",$B$2="",$D$2=0),0,IF(BB$3&lt;0,0,N(INDEX('CURVA PREVISION'!$A$1:$KZ$3000,$C53,11+3*MIN(BB$3,$D$2-1)))))</f>
        <v/>
      </c>
      <c r="BC53" s="93">
        <f>IF(OR($C53="",$B$2="",$D$2=0),0,IF(BC$3&lt;0,0,N(INDEX('CURVA PREVISION'!$A$1:$KZ$3000,$C53,11+3*MIN(BC$3,$D$2-1)))))</f>
        <v/>
      </c>
      <c r="BD53" s="93">
        <f>IF(OR($C53="",$B$2="",$D$2=0),0,IF(BD$3&lt;0,0,N(INDEX('CURVA PREVISION'!$A$1:$KZ$3000,$C53,11+3*MIN(BD$3,$D$2-1)))))</f>
        <v/>
      </c>
      <c r="BE53" s="93">
        <f>IF(OR($C53="",$B$2="",$D$2=0),0,IF(BE$3&lt;0,0,N(INDEX('CURVA PREVISION'!$A$1:$KZ$3000,$C53,11+3*MIN(BE$3,$D$2-1)))))</f>
        <v/>
      </c>
      <c r="BF53" s="93">
        <f>IF(OR($C53="",$B$2="",$D$2=0),0,IF(BF$3&lt;0,0,N(INDEX('CURVA PREVISION'!$A$1:$KZ$3000,$C53,11+3*MIN(BF$3,$D$2-1)))))</f>
        <v/>
      </c>
      <c r="BG53" s="93">
        <f>IF(OR($C53="",$B$2="",$D$2=0),0,IF(BG$3&lt;0,0,N(INDEX('CURVA PREVISION'!$A$1:$KZ$3000,$C53,11+3*MIN(BG$3,$D$2-1)))))</f>
        <v/>
      </c>
      <c r="BH53" s="93">
        <f>IF(OR($C53="",$B$2="",$D$2=0),0,IF(BH$3&lt;0,0,N(INDEX('CURVA PREVISION'!$A$1:$KZ$3000,$C53,11+3*MIN(BH$3,$D$2-1)))))</f>
        <v/>
      </c>
      <c r="BI53" s="93">
        <f>IF(OR($C53="",$B$2="",$D$2=0),0,IF(BI$3&lt;0,0,N(INDEX('CURVA PREVISION'!$A$1:$KZ$3000,$C53,11+3*MIN(BI$3,$D$2-1)))))</f>
        <v/>
      </c>
      <c r="BJ53" s="93">
        <f>IF(OR($C53="",$B$2="",$D$2=0),0,IF(BJ$3&lt;0,0,N(INDEX('CURVA PREVISION'!$A$1:$KZ$3000,$C53,11+3*MIN(BJ$3,$D$2-1)))))</f>
        <v/>
      </c>
      <c r="BK53" s="93">
        <f>IF(OR($C53="",$B$2="",$D$2=0),0,IF(BK$3&lt;0,0,N(INDEX('CURVA PREVISION'!$A$1:$KZ$3000,$C53,11+3*MIN(BK$3,$D$2-1)))))</f>
        <v/>
      </c>
      <c r="BL53" s="93">
        <f>IF(OR($C53="",$B$2="",$D$2=0),0,IF(BL$3&lt;0,0,N(INDEX('CURVA PREVISION'!$A$1:$KZ$3000,$C53,11+3*MIN(BL$3,$D$2-1)))))</f>
        <v/>
      </c>
      <c r="BM53" s="93">
        <f>IF(OR($C53="",$B$2="",$D$2=0),0,IF(BM$3&lt;0,0,N(INDEX('CURVA PREVISION'!$A$1:$KZ$3000,$C53,11+3*MIN(BM$3,$D$2-1)))))</f>
        <v/>
      </c>
      <c r="BN53" s="93">
        <f>IF(OR($C53="",$B$2="",$D$2=0),0,IF(BN$3&lt;0,0,N(INDEX('CURVA PREVISION'!$A$1:$KZ$3000,$C53,11+3*MIN(BN$3,$D$2-1)))))</f>
        <v/>
      </c>
      <c r="BO53" s="93">
        <f>IF(OR($C53="",$B$2="",$D$2=0),0,IF(BO$3&lt;0,0,N(INDEX('CURVA PREVISION'!$A$1:$KZ$3000,$C53,11+3*MIN(BO$3,$D$2-1)))))</f>
        <v/>
      </c>
      <c r="BP53" s="93">
        <f>IF(OR($C53="",$B$2="",$D$2=0),0,IF(BP$3&lt;0,0,N(INDEX('CURVA PREVISION'!$A$1:$KZ$3000,$C53,11+3*MIN(BP$3,$D$2-1)))))</f>
        <v/>
      </c>
      <c r="BQ53" s="93">
        <f>IF(OR($C53="",$B$2="",$D$2=0),0,IF(BQ$3&lt;0,0,N(INDEX('CURVA PREVISION'!$A$1:$KZ$3000,$C53,11+3*MIN(BQ$3,$D$2-1)))))</f>
        <v/>
      </c>
      <c r="BR53" s="93">
        <f>IF(OR($C53="",$B$2="",$D$2=0),0,IF(BR$3&lt;0,0,N(INDEX('CURVA PREVISION'!$A$1:$KZ$3000,$C53,11+3*MIN(BR$3,$D$2-1)))))</f>
        <v/>
      </c>
      <c r="BS53" s="93">
        <f>IF(OR($C53="",$B$2="",$D$2=0),0,IF(BS$3&lt;0,0,N(INDEX('CURVA PREVISION'!$A$1:$KZ$3000,$C53,11+3*MIN(BS$3,$D$2-1)))))</f>
        <v/>
      </c>
      <c r="BT53" s="93">
        <f>IF(OR($C53="",$B$2="",$D$2=0),0,IF(BT$3&lt;0,0,N(INDEX('CURVA PREVISION'!$A$1:$KZ$3000,$C53,11+3*MIN(BT$3,$D$2-1)))))</f>
        <v/>
      </c>
      <c r="BU53" s="93">
        <f>IF(OR($C53="",$B$2="",$D$2=0),0,IF(BU$3&lt;0,0,N(INDEX('CURVA PREVISION'!$A$1:$KZ$3000,$C53,11+3*MIN(BU$3,$D$2-1)))))</f>
        <v/>
      </c>
      <c r="BV53" s="93">
        <f>IF(OR($C53="",$B$2="",$D$2=0),0,IF(BV$3&lt;0,0,N(INDEX('CURVA PREVISION'!$A$1:$KZ$3000,$C53,11+3*MIN(BV$3,$D$2-1)))))</f>
        <v/>
      </c>
      <c r="BW53" s="93">
        <f>IF(OR($C53="",$B$2="",$D$2=0),0,IF(BW$3&lt;0,0,N(INDEX('CURVA PREVISION'!$A$1:$KZ$3000,$C53,11+3*MIN(BW$3,$D$2-1)))))</f>
        <v/>
      </c>
    </row>
    <row r="54">
      <c r="A54" s="50">
        <f>A12</f>
        <v/>
      </c>
      <c r="B54" s="50">
        <f>B12</f>
        <v/>
      </c>
      <c r="C54" s="66">
        <f>C12</f>
        <v/>
      </c>
      <c r="D54" s="93">
        <f>IF(OR($C54="",$B$2="",$D$2=0),0,IF(D$3&lt;0,0,N(INDEX('CURVA PREVISION'!$A$1:$KZ$3000,$C54,11+3*MIN(D$3,$D$2-1)))))</f>
        <v/>
      </c>
      <c r="E54" s="93">
        <f>IF(OR($C54="",$B$2="",$D$2=0),0,IF(E$3&lt;0,0,N(INDEX('CURVA PREVISION'!$A$1:$KZ$3000,$C54,11+3*MIN(E$3,$D$2-1)))))</f>
        <v/>
      </c>
      <c r="F54" s="93">
        <f>IF(OR($C54="",$B$2="",$D$2=0),0,IF(F$3&lt;0,0,N(INDEX('CURVA PREVISION'!$A$1:$KZ$3000,$C54,11+3*MIN(F$3,$D$2-1)))))</f>
        <v/>
      </c>
      <c r="G54" s="93">
        <f>IF(OR($C54="",$B$2="",$D$2=0),0,IF(G$3&lt;0,0,N(INDEX('CURVA PREVISION'!$A$1:$KZ$3000,$C54,11+3*MIN(G$3,$D$2-1)))))</f>
        <v/>
      </c>
      <c r="H54" s="93">
        <f>IF(OR($C54="",$B$2="",$D$2=0),0,IF(H$3&lt;0,0,N(INDEX('CURVA PREVISION'!$A$1:$KZ$3000,$C54,11+3*MIN(H$3,$D$2-1)))))</f>
        <v/>
      </c>
      <c r="I54" s="93">
        <f>IF(OR($C54="",$B$2="",$D$2=0),0,IF(I$3&lt;0,0,N(INDEX('CURVA PREVISION'!$A$1:$KZ$3000,$C54,11+3*MIN(I$3,$D$2-1)))))</f>
        <v/>
      </c>
      <c r="J54" s="93">
        <f>IF(OR($C54="",$B$2="",$D$2=0),0,IF(J$3&lt;0,0,N(INDEX('CURVA PREVISION'!$A$1:$KZ$3000,$C54,11+3*MIN(J$3,$D$2-1)))))</f>
        <v/>
      </c>
      <c r="K54" s="93">
        <f>IF(OR($C54="",$B$2="",$D$2=0),0,IF(K$3&lt;0,0,N(INDEX('CURVA PREVISION'!$A$1:$KZ$3000,$C54,11+3*MIN(K$3,$D$2-1)))))</f>
        <v/>
      </c>
      <c r="L54" s="93">
        <f>IF(OR($C54="",$B$2="",$D$2=0),0,IF(L$3&lt;0,0,N(INDEX('CURVA PREVISION'!$A$1:$KZ$3000,$C54,11+3*MIN(L$3,$D$2-1)))))</f>
        <v/>
      </c>
      <c r="M54" s="93">
        <f>IF(OR($C54="",$B$2="",$D$2=0),0,IF(M$3&lt;0,0,N(INDEX('CURVA PREVISION'!$A$1:$KZ$3000,$C54,11+3*MIN(M$3,$D$2-1)))))</f>
        <v/>
      </c>
      <c r="N54" s="93">
        <f>IF(OR($C54="",$B$2="",$D$2=0),0,IF(N$3&lt;0,0,N(INDEX('CURVA PREVISION'!$A$1:$KZ$3000,$C54,11+3*MIN(N$3,$D$2-1)))))</f>
        <v/>
      </c>
      <c r="O54" s="93">
        <f>IF(OR($C54="",$B$2="",$D$2=0),0,IF(O$3&lt;0,0,N(INDEX('CURVA PREVISION'!$A$1:$KZ$3000,$C54,11+3*MIN(O$3,$D$2-1)))))</f>
        <v/>
      </c>
      <c r="P54" s="93">
        <f>IF(OR($C54="",$B$2="",$D$2=0),0,IF(P$3&lt;0,0,N(INDEX('CURVA PREVISION'!$A$1:$KZ$3000,$C54,11+3*MIN(P$3,$D$2-1)))))</f>
        <v/>
      </c>
      <c r="Q54" s="93">
        <f>IF(OR($C54="",$B$2="",$D$2=0),0,IF(Q$3&lt;0,0,N(INDEX('CURVA PREVISION'!$A$1:$KZ$3000,$C54,11+3*MIN(Q$3,$D$2-1)))))</f>
        <v/>
      </c>
      <c r="R54" s="93">
        <f>IF(OR($C54="",$B$2="",$D$2=0),0,IF(R$3&lt;0,0,N(INDEX('CURVA PREVISION'!$A$1:$KZ$3000,$C54,11+3*MIN(R$3,$D$2-1)))))</f>
        <v/>
      </c>
      <c r="S54" s="93">
        <f>IF(OR($C54="",$B$2="",$D$2=0),0,IF(S$3&lt;0,0,N(INDEX('CURVA PREVISION'!$A$1:$KZ$3000,$C54,11+3*MIN(S$3,$D$2-1)))))</f>
        <v/>
      </c>
      <c r="T54" s="93">
        <f>IF(OR($C54="",$B$2="",$D$2=0),0,IF(T$3&lt;0,0,N(INDEX('CURVA PREVISION'!$A$1:$KZ$3000,$C54,11+3*MIN(T$3,$D$2-1)))))</f>
        <v/>
      </c>
      <c r="U54" s="93">
        <f>IF(OR($C54="",$B$2="",$D$2=0),0,IF(U$3&lt;0,0,N(INDEX('CURVA PREVISION'!$A$1:$KZ$3000,$C54,11+3*MIN(U$3,$D$2-1)))))</f>
        <v/>
      </c>
      <c r="V54" s="93">
        <f>IF(OR($C54="",$B$2="",$D$2=0),0,IF(V$3&lt;0,0,N(INDEX('CURVA PREVISION'!$A$1:$KZ$3000,$C54,11+3*MIN(V$3,$D$2-1)))))</f>
        <v/>
      </c>
      <c r="W54" s="93">
        <f>IF(OR($C54="",$B$2="",$D$2=0),0,IF(W$3&lt;0,0,N(INDEX('CURVA PREVISION'!$A$1:$KZ$3000,$C54,11+3*MIN(W$3,$D$2-1)))))</f>
        <v/>
      </c>
      <c r="X54" s="93">
        <f>IF(OR($C54="",$B$2="",$D$2=0),0,IF(X$3&lt;0,0,N(INDEX('CURVA PREVISION'!$A$1:$KZ$3000,$C54,11+3*MIN(X$3,$D$2-1)))))</f>
        <v/>
      </c>
      <c r="Y54" s="93">
        <f>IF(OR($C54="",$B$2="",$D$2=0),0,IF(Y$3&lt;0,0,N(INDEX('CURVA PREVISION'!$A$1:$KZ$3000,$C54,11+3*MIN(Y$3,$D$2-1)))))</f>
        <v/>
      </c>
      <c r="Z54" s="93">
        <f>IF(OR($C54="",$B$2="",$D$2=0),0,IF(Z$3&lt;0,0,N(INDEX('CURVA PREVISION'!$A$1:$KZ$3000,$C54,11+3*MIN(Z$3,$D$2-1)))))</f>
        <v/>
      </c>
      <c r="AA54" s="93">
        <f>IF(OR($C54="",$B$2="",$D$2=0),0,IF(AA$3&lt;0,0,N(INDEX('CURVA PREVISION'!$A$1:$KZ$3000,$C54,11+3*MIN(AA$3,$D$2-1)))))</f>
        <v/>
      </c>
      <c r="AB54" s="93">
        <f>IF(OR($C54="",$B$2="",$D$2=0),0,IF(AB$3&lt;0,0,N(INDEX('CURVA PREVISION'!$A$1:$KZ$3000,$C54,11+3*MIN(AB$3,$D$2-1)))))</f>
        <v/>
      </c>
      <c r="AC54" s="93">
        <f>IF(OR($C54="",$B$2="",$D$2=0),0,IF(AC$3&lt;0,0,N(INDEX('CURVA PREVISION'!$A$1:$KZ$3000,$C54,11+3*MIN(AC$3,$D$2-1)))))</f>
        <v/>
      </c>
      <c r="AD54" s="93">
        <f>IF(OR($C54="",$B$2="",$D$2=0),0,IF(AD$3&lt;0,0,N(INDEX('CURVA PREVISION'!$A$1:$KZ$3000,$C54,11+3*MIN(AD$3,$D$2-1)))))</f>
        <v/>
      </c>
      <c r="AE54" s="93">
        <f>IF(OR($C54="",$B$2="",$D$2=0),0,IF(AE$3&lt;0,0,N(INDEX('CURVA PREVISION'!$A$1:$KZ$3000,$C54,11+3*MIN(AE$3,$D$2-1)))))</f>
        <v/>
      </c>
      <c r="AF54" s="93">
        <f>IF(OR($C54="",$B$2="",$D$2=0),0,IF(AF$3&lt;0,0,N(INDEX('CURVA PREVISION'!$A$1:$KZ$3000,$C54,11+3*MIN(AF$3,$D$2-1)))))</f>
        <v/>
      </c>
      <c r="AG54" s="93">
        <f>IF(OR($C54="",$B$2="",$D$2=0),0,IF(AG$3&lt;0,0,N(INDEX('CURVA PREVISION'!$A$1:$KZ$3000,$C54,11+3*MIN(AG$3,$D$2-1)))))</f>
        <v/>
      </c>
      <c r="AH54" s="93">
        <f>IF(OR($C54="",$B$2="",$D$2=0),0,IF(AH$3&lt;0,0,N(INDEX('CURVA PREVISION'!$A$1:$KZ$3000,$C54,11+3*MIN(AH$3,$D$2-1)))))</f>
        <v/>
      </c>
      <c r="AI54" s="93">
        <f>IF(OR($C54="",$B$2="",$D$2=0),0,IF(AI$3&lt;0,0,N(INDEX('CURVA PREVISION'!$A$1:$KZ$3000,$C54,11+3*MIN(AI$3,$D$2-1)))))</f>
        <v/>
      </c>
      <c r="AJ54" s="93">
        <f>IF(OR($C54="",$B$2="",$D$2=0),0,IF(AJ$3&lt;0,0,N(INDEX('CURVA PREVISION'!$A$1:$KZ$3000,$C54,11+3*MIN(AJ$3,$D$2-1)))))</f>
        <v/>
      </c>
      <c r="AK54" s="93">
        <f>IF(OR($C54="",$B$2="",$D$2=0),0,IF(AK$3&lt;0,0,N(INDEX('CURVA PREVISION'!$A$1:$KZ$3000,$C54,11+3*MIN(AK$3,$D$2-1)))))</f>
        <v/>
      </c>
      <c r="AL54" s="93">
        <f>IF(OR($C54="",$B$2="",$D$2=0),0,IF(AL$3&lt;0,0,N(INDEX('CURVA PREVISION'!$A$1:$KZ$3000,$C54,11+3*MIN(AL$3,$D$2-1)))))</f>
        <v/>
      </c>
      <c r="AM54" s="93">
        <f>IF(OR($C54="",$B$2="",$D$2=0),0,IF(AM$3&lt;0,0,N(INDEX('CURVA PREVISION'!$A$1:$KZ$3000,$C54,11+3*MIN(AM$3,$D$2-1)))))</f>
        <v/>
      </c>
      <c r="AN54" s="93">
        <f>IF(OR($C54="",$B$2="",$D$2=0),0,IF(AN$3&lt;0,0,N(INDEX('CURVA PREVISION'!$A$1:$KZ$3000,$C54,11+3*MIN(AN$3,$D$2-1)))))</f>
        <v/>
      </c>
      <c r="AO54" s="93">
        <f>IF(OR($C54="",$B$2="",$D$2=0),0,IF(AO$3&lt;0,0,N(INDEX('CURVA PREVISION'!$A$1:$KZ$3000,$C54,11+3*MIN(AO$3,$D$2-1)))))</f>
        <v/>
      </c>
      <c r="AP54" s="93">
        <f>IF(OR($C54="",$B$2="",$D$2=0),0,IF(AP$3&lt;0,0,N(INDEX('CURVA PREVISION'!$A$1:$KZ$3000,$C54,11+3*MIN(AP$3,$D$2-1)))))</f>
        <v/>
      </c>
      <c r="AQ54" s="93">
        <f>IF(OR($C54="",$B$2="",$D$2=0),0,IF(AQ$3&lt;0,0,N(INDEX('CURVA PREVISION'!$A$1:$KZ$3000,$C54,11+3*MIN(AQ$3,$D$2-1)))))</f>
        <v/>
      </c>
      <c r="AR54" s="93">
        <f>IF(OR($C54="",$B$2="",$D$2=0),0,IF(AR$3&lt;0,0,N(INDEX('CURVA PREVISION'!$A$1:$KZ$3000,$C54,11+3*MIN(AR$3,$D$2-1)))))</f>
        <v/>
      </c>
      <c r="AS54" s="93">
        <f>IF(OR($C54="",$B$2="",$D$2=0),0,IF(AS$3&lt;0,0,N(INDEX('CURVA PREVISION'!$A$1:$KZ$3000,$C54,11+3*MIN(AS$3,$D$2-1)))))</f>
        <v/>
      </c>
      <c r="AT54" s="93">
        <f>IF(OR($C54="",$B$2="",$D$2=0),0,IF(AT$3&lt;0,0,N(INDEX('CURVA PREVISION'!$A$1:$KZ$3000,$C54,11+3*MIN(AT$3,$D$2-1)))))</f>
        <v/>
      </c>
      <c r="AU54" s="93">
        <f>IF(OR($C54="",$B$2="",$D$2=0),0,IF(AU$3&lt;0,0,N(INDEX('CURVA PREVISION'!$A$1:$KZ$3000,$C54,11+3*MIN(AU$3,$D$2-1)))))</f>
        <v/>
      </c>
      <c r="AV54" s="93">
        <f>IF(OR($C54="",$B$2="",$D$2=0),0,IF(AV$3&lt;0,0,N(INDEX('CURVA PREVISION'!$A$1:$KZ$3000,$C54,11+3*MIN(AV$3,$D$2-1)))))</f>
        <v/>
      </c>
      <c r="AW54" s="93">
        <f>IF(OR($C54="",$B$2="",$D$2=0),0,IF(AW$3&lt;0,0,N(INDEX('CURVA PREVISION'!$A$1:$KZ$3000,$C54,11+3*MIN(AW$3,$D$2-1)))))</f>
        <v/>
      </c>
      <c r="AX54" s="93">
        <f>IF(OR($C54="",$B$2="",$D$2=0),0,IF(AX$3&lt;0,0,N(INDEX('CURVA PREVISION'!$A$1:$KZ$3000,$C54,11+3*MIN(AX$3,$D$2-1)))))</f>
        <v/>
      </c>
      <c r="AY54" s="93">
        <f>IF(OR($C54="",$B$2="",$D$2=0),0,IF(AY$3&lt;0,0,N(INDEX('CURVA PREVISION'!$A$1:$KZ$3000,$C54,11+3*MIN(AY$3,$D$2-1)))))</f>
        <v/>
      </c>
      <c r="AZ54" s="93">
        <f>IF(OR($C54="",$B$2="",$D$2=0),0,IF(AZ$3&lt;0,0,N(INDEX('CURVA PREVISION'!$A$1:$KZ$3000,$C54,11+3*MIN(AZ$3,$D$2-1)))))</f>
        <v/>
      </c>
      <c r="BA54" s="93">
        <f>IF(OR($C54="",$B$2="",$D$2=0),0,IF(BA$3&lt;0,0,N(INDEX('CURVA PREVISION'!$A$1:$KZ$3000,$C54,11+3*MIN(BA$3,$D$2-1)))))</f>
        <v/>
      </c>
      <c r="BB54" s="93">
        <f>IF(OR($C54="",$B$2="",$D$2=0),0,IF(BB$3&lt;0,0,N(INDEX('CURVA PREVISION'!$A$1:$KZ$3000,$C54,11+3*MIN(BB$3,$D$2-1)))))</f>
        <v/>
      </c>
      <c r="BC54" s="93">
        <f>IF(OR($C54="",$B$2="",$D$2=0),0,IF(BC$3&lt;0,0,N(INDEX('CURVA PREVISION'!$A$1:$KZ$3000,$C54,11+3*MIN(BC$3,$D$2-1)))))</f>
        <v/>
      </c>
      <c r="BD54" s="93">
        <f>IF(OR($C54="",$B$2="",$D$2=0),0,IF(BD$3&lt;0,0,N(INDEX('CURVA PREVISION'!$A$1:$KZ$3000,$C54,11+3*MIN(BD$3,$D$2-1)))))</f>
        <v/>
      </c>
      <c r="BE54" s="93">
        <f>IF(OR($C54="",$B$2="",$D$2=0),0,IF(BE$3&lt;0,0,N(INDEX('CURVA PREVISION'!$A$1:$KZ$3000,$C54,11+3*MIN(BE$3,$D$2-1)))))</f>
        <v/>
      </c>
      <c r="BF54" s="93">
        <f>IF(OR($C54="",$B$2="",$D$2=0),0,IF(BF$3&lt;0,0,N(INDEX('CURVA PREVISION'!$A$1:$KZ$3000,$C54,11+3*MIN(BF$3,$D$2-1)))))</f>
        <v/>
      </c>
      <c r="BG54" s="93">
        <f>IF(OR($C54="",$B$2="",$D$2=0),0,IF(BG$3&lt;0,0,N(INDEX('CURVA PREVISION'!$A$1:$KZ$3000,$C54,11+3*MIN(BG$3,$D$2-1)))))</f>
        <v/>
      </c>
      <c r="BH54" s="93">
        <f>IF(OR($C54="",$B$2="",$D$2=0),0,IF(BH$3&lt;0,0,N(INDEX('CURVA PREVISION'!$A$1:$KZ$3000,$C54,11+3*MIN(BH$3,$D$2-1)))))</f>
        <v/>
      </c>
      <c r="BI54" s="93">
        <f>IF(OR($C54="",$B$2="",$D$2=0),0,IF(BI$3&lt;0,0,N(INDEX('CURVA PREVISION'!$A$1:$KZ$3000,$C54,11+3*MIN(BI$3,$D$2-1)))))</f>
        <v/>
      </c>
      <c r="BJ54" s="93">
        <f>IF(OR($C54="",$B$2="",$D$2=0),0,IF(BJ$3&lt;0,0,N(INDEX('CURVA PREVISION'!$A$1:$KZ$3000,$C54,11+3*MIN(BJ$3,$D$2-1)))))</f>
        <v/>
      </c>
      <c r="BK54" s="93">
        <f>IF(OR($C54="",$B$2="",$D$2=0),0,IF(BK$3&lt;0,0,N(INDEX('CURVA PREVISION'!$A$1:$KZ$3000,$C54,11+3*MIN(BK$3,$D$2-1)))))</f>
        <v/>
      </c>
      <c r="BL54" s="93">
        <f>IF(OR($C54="",$B$2="",$D$2=0),0,IF(BL$3&lt;0,0,N(INDEX('CURVA PREVISION'!$A$1:$KZ$3000,$C54,11+3*MIN(BL$3,$D$2-1)))))</f>
        <v/>
      </c>
      <c r="BM54" s="93">
        <f>IF(OR($C54="",$B$2="",$D$2=0),0,IF(BM$3&lt;0,0,N(INDEX('CURVA PREVISION'!$A$1:$KZ$3000,$C54,11+3*MIN(BM$3,$D$2-1)))))</f>
        <v/>
      </c>
      <c r="BN54" s="93">
        <f>IF(OR($C54="",$B$2="",$D$2=0),0,IF(BN$3&lt;0,0,N(INDEX('CURVA PREVISION'!$A$1:$KZ$3000,$C54,11+3*MIN(BN$3,$D$2-1)))))</f>
        <v/>
      </c>
      <c r="BO54" s="93">
        <f>IF(OR($C54="",$B$2="",$D$2=0),0,IF(BO$3&lt;0,0,N(INDEX('CURVA PREVISION'!$A$1:$KZ$3000,$C54,11+3*MIN(BO$3,$D$2-1)))))</f>
        <v/>
      </c>
      <c r="BP54" s="93">
        <f>IF(OR($C54="",$B$2="",$D$2=0),0,IF(BP$3&lt;0,0,N(INDEX('CURVA PREVISION'!$A$1:$KZ$3000,$C54,11+3*MIN(BP$3,$D$2-1)))))</f>
        <v/>
      </c>
      <c r="BQ54" s="93">
        <f>IF(OR($C54="",$B$2="",$D$2=0),0,IF(BQ$3&lt;0,0,N(INDEX('CURVA PREVISION'!$A$1:$KZ$3000,$C54,11+3*MIN(BQ$3,$D$2-1)))))</f>
        <v/>
      </c>
      <c r="BR54" s="93">
        <f>IF(OR($C54="",$B$2="",$D$2=0),0,IF(BR$3&lt;0,0,N(INDEX('CURVA PREVISION'!$A$1:$KZ$3000,$C54,11+3*MIN(BR$3,$D$2-1)))))</f>
        <v/>
      </c>
      <c r="BS54" s="93">
        <f>IF(OR($C54="",$B$2="",$D$2=0),0,IF(BS$3&lt;0,0,N(INDEX('CURVA PREVISION'!$A$1:$KZ$3000,$C54,11+3*MIN(BS$3,$D$2-1)))))</f>
        <v/>
      </c>
      <c r="BT54" s="93">
        <f>IF(OR($C54="",$B$2="",$D$2=0),0,IF(BT$3&lt;0,0,N(INDEX('CURVA PREVISION'!$A$1:$KZ$3000,$C54,11+3*MIN(BT$3,$D$2-1)))))</f>
        <v/>
      </c>
      <c r="BU54" s="93">
        <f>IF(OR($C54="",$B$2="",$D$2=0),0,IF(BU$3&lt;0,0,N(INDEX('CURVA PREVISION'!$A$1:$KZ$3000,$C54,11+3*MIN(BU$3,$D$2-1)))))</f>
        <v/>
      </c>
      <c r="BV54" s="93">
        <f>IF(OR($C54="",$B$2="",$D$2=0),0,IF(BV$3&lt;0,0,N(INDEX('CURVA PREVISION'!$A$1:$KZ$3000,$C54,11+3*MIN(BV$3,$D$2-1)))))</f>
        <v/>
      </c>
      <c r="BW54" s="93">
        <f>IF(OR($C54="",$B$2="",$D$2=0),0,IF(BW$3&lt;0,0,N(INDEX('CURVA PREVISION'!$A$1:$KZ$3000,$C54,11+3*MIN(BW$3,$D$2-1)))))</f>
        <v/>
      </c>
    </row>
    <row r="55">
      <c r="A55" s="50">
        <f>A13</f>
        <v/>
      </c>
      <c r="B55" s="50">
        <f>B13</f>
        <v/>
      </c>
      <c r="C55" s="66">
        <f>C13</f>
        <v/>
      </c>
      <c r="D55" s="93">
        <f>IF(OR($C55="",$B$2="",$D$2=0),0,IF(D$3&lt;0,0,N(INDEX('CURVA PREVISION'!$A$1:$KZ$3000,$C55,11+3*MIN(D$3,$D$2-1)))))</f>
        <v/>
      </c>
      <c r="E55" s="93">
        <f>IF(OR($C55="",$B$2="",$D$2=0),0,IF(E$3&lt;0,0,N(INDEX('CURVA PREVISION'!$A$1:$KZ$3000,$C55,11+3*MIN(E$3,$D$2-1)))))</f>
        <v/>
      </c>
      <c r="F55" s="93">
        <f>IF(OR($C55="",$B$2="",$D$2=0),0,IF(F$3&lt;0,0,N(INDEX('CURVA PREVISION'!$A$1:$KZ$3000,$C55,11+3*MIN(F$3,$D$2-1)))))</f>
        <v/>
      </c>
      <c r="G55" s="93">
        <f>IF(OR($C55="",$B$2="",$D$2=0),0,IF(G$3&lt;0,0,N(INDEX('CURVA PREVISION'!$A$1:$KZ$3000,$C55,11+3*MIN(G$3,$D$2-1)))))</f>
        <v/>
      </c>
      <c r="H55" s="93">
        <f>IF(OR($C55="",$B$2="",$D$2=0),0,IF(H$3&lt;0,0,N(INDEX('CURVA PREVISION'!$A$1:$KZ$3000,$C55,11+3*MIN(H$3,$D$2-1)))))</f>
        <v/>
      </c>
      <c r="I55" s="93">
        <f>IF(OR($C55="",$B$2="",$D$2=0),0,IF(I$3&lt;0,0,N(INDEX('CURVA PREVISION'!$A$1:$KZ$3000,$C55,11+3*MIN(I$3,$D$2-1)))))</f>
        <v/>
      </c>
      <c r="J55" s="93">
        <f>IF(OR($C55="",$B$2="",$D$2=0),0,IF(J$3&lt;0,0,N(INDEX('CURVA PREVISION'!$A$1:$KZ$3000,$C55,11+3*MIN(J$3,$D$2-1)))))</f>
        <v/>
      </c>
      <c r="K55" s="93">
        <f>IF(OR($C55="",$B$2="",$D$2=0),0,IF(K$3&lt;0,0,N(INDEX('CURVA PREVISION'!$A$1:$KZ$3000,$C55,11+3*MIN(K$3,$D$2-1)))))</f>
        <v/>
      </c>
      <c r="L55" s="93">
        <f>IF(OR($C55="",$B$2="",$D$2=0),0,IF(L$3&lt;0,0,N(INDEX('CURVA PREVISION'!$A$1:$KZ$3000,$C55,11+3*MIN(L$3,$D$2-1)))))</f>
        <v/>
      </c>
      <c r="M55" s="93">
        <f>IF(OR($C55="",$B$2="",$D$2=0),0,IF(M$3&lt;0,0,N(INDEX('CURVA PREVISION'!$A$1:$KZ$3000,$C55,11+3*MIN(M$3,$D$2-1)))))</f>
        <v/>
      </c>
      <c r="N55" s="93">
        <f>IF(OR($C55="",$B$2="",$D$2=0),0,IF(N$3&lt;0,0,N(INDEX('CURVA PREVISION'!$A$1:$KZ$3000,$C55,11+3*MIN(N$3,$D$2-1)))))</f>
        <v/>
      </c>
      <c r="O55" s="93">
        <f>IF(OR($C55="",$B$2="",$D$2=0),0,IF(O$3&lt;0,0,N(INDEX('CURVA PREVISION'!$A$1:$KZ$3000,$C55,11+3*MIN(O$3,$D$2-1)))))</f>
        <v/>
      </c>
      <c r="P55" s="93">
        <f>IF(OR($C55="",$B$2="",$D$2=0),0,IF(P$3&lt;0,0,N(INDEX('CURVA PREVISION'!$A$1:$KZ$3000,$C55,11+3*MIN(P$3,$D$2-1)))))</f>
        <v/>
      </c>
      <c r="Q55" s="93">
        <f>IF(OR($C55="",$B$2="",$D$2=0),0,IF(Q$3&lt;0,0,N(INDEX('CURVA PREVISION'!$A$1:$KZ$3000,$C55,11+3*MIN(Q$3,$D$2-1)))))</f>
        <v/>
      </c>
      <c r="R55" s="93">
        <f>IF(OR($C55="",$B$2="",$D$2=0),0,IF(R$3&lt;0,0,N(INDEX('CURVA PREVISION'!$A$1:$KZ$3000,$C55,11+3*MIN(R$3,$D$2-1)))))</f>
        <v/>
      </c>
      <c r="S55" s="93">
        <f>IF(OR($C55="",$B$2="",$D$2=0),0,IF(S$3&lt;0,0,N(INDEX('CURVA PREVISION'!$A$1:$KZ$3000,$C55,11+3*MIN(S$3,$D$2-1)))))</f>
        <v/>
      </c>
      <c r="T55" s="93">
        <f>IF(OR($C55="",$B$2="",$D$2=0),0,IF(T$3&lt;0,0,N(INDEX('CURVA PREVISION'!$A$1:$KZ$3000,$C55,11+3*MIN(T$3,$D$2-1)))))</f>
        <v/>
      </c>
      <c r="U55" s="93">
        <f>IF(OR($C55="",$B$2="",$D$2=0),0,IF(U$3&lt;0,0,N(INDEX('CURVA PREVISION'!$A$1:$KZ$3000,$C55,11+3*MIN(U$3,$D$2-1)))))</f>
        <v/>
      </c>
      <c r="V55" s="93">
        <f>IF(OR($C55="",$B$2="",$D$2=0),0,IF(V$3&lt;0,0,N(INDEX('CURVA PREVISION'!$A$1:$KZ$3000,$C55,11+3*MIN(V$3,$D$2-1)))))</f>
        <v/>
      </c>
      <c r="W55" s="93">
        <f>IF(OR($C55="",$B$2="",$D$2=0),0,IF(W$3&lt;0,0,N(INDEX('CURVA PREVISION'!$A$1:$KZ$3000,$C55,11+3*MIN(W$3,$D$2-1)))))</f>
        <v/>
      </c>
      <c r="X55" s="93">
        <f>IF(OR($C55="",$B$2="",$D$2=0),0,IF(X$3&lt;0,0,N(INDEX('CURVA PREVISION'!$A$1:$KZ$3000,$C55,11+3*MIN(X$3,$D$2-1)))))</f>
        <v/>
      </c>
      <c r="Y55" s="93">
        <f>IF(OR($C55="",$B$2="",$D$2=0),0,IF(Y$3&lt;0,0,N(INDEX('CURVA PREVISION'!$A$1:$KZ$3000,$C55,11+3*MIN(Y$3,$D$2-1)))))</f>
        <v/>
      </c>
      <c r="Z55" s="93">
        <f>IF(OR($C55="",$B$2="",$D$2=0),0,IF(Z$3&lt;0,0,N(INDEX('CURVA PREVISION'!$A$1:$KZ$3000,$C55,11+3*MIN(Z$3,$D$2-1)))))</f>
        <v/>
      </c>
      <c r="AA55" s="93">
        <f>IF(OR($C55="",$B$2="",$D$2=0),0,IF(AA$3&lt;0,0,N(INDEX('CURVA PREVISION'!$A$1:$KZ$3000,$C55,11+3*MIN(AA$3,$D$2-1)))))</f>
        <v/>
      </c>
      <c r="AB55" s="93">
        <f>IF(OR($C55="",$B$2="",$D$2=0),0,IF(AB$3&lt;0,0,N(INDEX('CURVA PREVISION'!$A$1:$KZ$3000,$C55,11+3*MIN(AB$3,$D$2-1)))))</f>
        <v/>
      </c>
      <c r="AC55" s="93">
        <f>IF(OR($C55="",$B$2="",$D$2=0),0,IF(AC$3&lt;0,0,N(INDEX('CURVA PREVISION'!$A$1:$KZ$3000,$C55,11+3*MIN(AC$3,$D$2-1)))))</f>
        <v/>
      </c>
      <c r="AD55" s="93">
        <f>IF(OR($C55="",$B$2="",$D$2=0),0,IF(AD$3&lt;0,0,N(INDEX('CURVA PREVISION'!$A$1:$KZ$3000,$C55,11+3*MIN(AD$3,$D$2-1)))))</f>
        <v/>
      </c>
      <c r="AE55" s="93">
        <f>IF(OR($C55="",$B$2="",$D$2=0),0,IF(AE$3&lt;0,0,N(INDEX('CURVA PREVISION'!$A$1:$KZ$3000,$C55,11+3*MIN(AE$3,$D$2-1)))))</f>
        <v/>
      </c>
      <c r="AF55" s="93">
        <f>IF(OR($C55="",$B$2="",$D$2=0),0,IF(AF$3&lt;0,0,N(INDEX('CURVA PREVISION'!$A$1:$KZ$3000,$C55,11+3*MIN(AF$3,$D$2-1)))))</f>
        <v/>
      </c>
      <c r="AG55" s="93">
        <f>IF(OR($C55="",$B$2="",$D$2=0),0,IF(AG$3&lt;0,0,N(INDEX('CURVA PREVISION'!$A$1:$KZ$3000,$C55,11+3*MIN(AG$3,$D$2-1)))))</f>
        <v/>
      </c>
      <c r="AH55" s="93">
        <f>IF(OR($C55="",$B$2="",$D$2=0),0,IF(AH$3&lt;0,0,N(INDEX('CURVA PREVISION'!$A$1:$KZ$3000,$C55,11+3*MIN(AH$3,$D$2-1)))))</f>
        <v/>
      </c>
      <c r="AI55" s="93">
        <f>IF(OR($C55="",$B$2="",$D$2=0),0,IF(AI$3&lt;0,0,N(INDEX('CURVA PREVISION'!$A$1:$KZ$3000,$C55,11+3*MIN(AI$3,$D$2-1)))))</f>
        <v/>
      </c>
      <c r="AJ55" s="93">
        <f>IF(OR($C55="",$B$2="",$D$2=0),0,IF(AJ$3&lt;0,0,N(INDEX('CURVA PREVISION'!$A$1:$KZ$3000,$C55,11+3*MIN(AJ$3,$D$2-1)))))</f>
        <v/>
      </c>
      <c r="AK55" s="93">
        <f>IF(OR($C55="",$B$2="",$D$2=0),0,IF(AK$3&lt;0,0,N(INDEX('CURVA PREVISION'!$A$1:$KZ$3000,$C55,11+3*MIN(AK$3,$D$2-1)))))</f>
        <v/>
      </c>
      <c r="AL55" s="93">
        <f>IF(OR($C55="",$B$2="",$D$2=0),0,IF(AL$3&lt;0,0,N(INDEX('CURVA PREVISION'!$A$1:$KZ$3000,$C55,11+3*MIN(AL$3,$D$2-1)))))</f>
        <v/>
      </c>
      <c r="AM55" s="93">
        <f>IF(OR($C55="",$B$2="",$D$2=0),0,IF(AM$3&lt;0,0,N(INDEX('CURVA PREVISION'!$A$1:$KZ$3000,$C55,11+3*MIN(AM$3,$D$2-1)))))</f>
        <v/>
      </c>
      <c r="AN55" s="93">
        <f>IF(OR($C55="",$B$2="",$D$2=0),0,IF(AN$3&lt;0,0,N(INDEX('CURVA PREVISION'!$A$1:$KZ$3000,$C55,11+3*MIN(AN$3,$D$2-1)))))</f>
        <v/>
      </c>
      <c r="AO55" s="93">
        <f>IF(OR($C55="",$B$2="",$D$2=0),0,IF(AO$3&lt;0,0,N(INDEX('CURVA PREVISION'!$A$1:$KZ$3000,$C55,11+3*MIN(AO$3,$D$2-1)))))</f>
        <v/>
      </c>
      <c r="AP55" s="93">
        <f>IF(OR($C55="",$B$2="",$D$2=0),0,IF(AP$3&lt;0,0,N(INDEX('CURVA PREVISION'!$A$1:$KZ$3000,$C55,11+3*MIN(AP$3,$D$2-1)))))</f>
        <v/>
      </c>
      <c r="AQ55" s="93">
        <f>IF(OR($C55="",$B$2="",$D$2=0),0,IF(AQ$3&lt;0,0,N(INDEX('CURVA PREVISION'!$A$1:$KZ$3000,$C55,11+3*MIN(AQ$3,$D$2-1)))))</f>
        <v/>
      </c>
      <c r="AR55" s="93">
        <f>IF(OR($C55="",$B$2="",$D$2=0),0,IF(AR$3&lt;0,0,N(INDEX('CURVA PREVISION'!$A$1:$KZ$3000,$C55,11+3*MIN(AR$3,$D$2-1)))))</f>
        <v/>
      </c>
      <c r="AS55" s="93">
        <f>IF(OR($C55="",$B$2="",$D$2=0),0,IF(AS$3&lt;0,0,N(INDEX('CURVA PREVISION'!$A$1:$KZ$3000,$C55,11+3*MIN(AS$3,$D$2-1)))))</f>
        <v/>
      </c>
      <c r="AT55" s="93">
        <f>IF(OR($C55="",$B$2="",$D$2=0),0,IF(AT$3&lt;0,0,N(INDEX('CURVA PREVISION'!$A$1:$KZ$3000,$C55,11+3*MIN(AT$3,$D$2-1)))))</f>
        <v/>
      </c>
      <c r="AU55" s="93">
        <f>IF(OR($C55="",$B$2="",$D$2=0),0,IF(AU$3&lt;0,0,N(INDEX('CURVA PREVISION'!$A$1:$KZ$3000,$C55,11+3*MIN(AU$3,$D$2-1)))))</f>
        <v/>
      </c>
      <c r="AV55" s="93">
        <f>IF(OR($C55="",$B$2="",$D$2=0),0,IF(AV$3&lt;0,0,N(INDEX('CURVA PREVISION'!$A$1:$KZ$3000,$C55,11+3*MIN(AV$3,$D$2-1)))))</f>
        <v/>
      </c>
      <c r="AW55" s="93">
        <f>IF(OR($C55="",$B$2="",$D$2=0),0,IF(AW$3&lt;0,0,N(INDEX('CURVA PREVISION'!$A$1:$KZ$3000,$C55,11+3*MIN(AW$3,$D$2-1)))))</f>
        <v/>
      </c>
      <c r="AX55" s="93">
        <f>IF(OR($C55="",$B$2="",$D$2=0),0,IF(AX$3&lt;0,0,N(INDEX('CURVA PREVISION'!$A$1:$KZ$3000,$C55,11+3*MIN(AX$3,$D$2-1)))))</f>
        <v/>
      </c>
      <c r="AY55" s="93">
        <f>IF(OR($C55="",$B$2="",$D$2=0),0,IF(AY$3&lt;0,0,N(INDEX('CURVA PREVISION'!$A$1:$KZ$3000,$C55,11+3*MIN(AY$3,$D$2-1)))))</f>
        <v/>
      </c>
      <c r="AZ55" s="93">
        <f>IF(OR($C55="",$B$2="",$D$2=0),0,IF(AZ$3&lt;0,0,N(INDEX('CURVA PREVISION'!$A$1:$KZ$3000,$C55,11+3*MIN(AZ$3,$D$2-1)))))</f>
        <v/>
      </c>
      <c r="BA55" s="93">
        <f>IF(OR($C55="",$B$2="",$D$2=0),0,IF(BA$3&lt;0,0,N(INDEX('CURVA PREVISION'!$A$1:$KZ$3000,$C55,11+3*MIN(BA$3,$D$2-1)))))</f>
        <v/>
      </c>
      <c r="BB55" s="93">
        <f>IF(OR($C55="",$B$2="",$D$2=0),0,IF(BB$3&lt;0,0,N(INDEX('CURVA PREVISION'!$A$1:$KZ$3000,$C55,11+3*MIN(BB$3,$D$2-1)))))</f>
        <v/>
      </c>
      <c r="BC55" s="93">
        <f>IF(OR($C55="",$B$2="",$D$2=0),0,IF(BC$3&lt;0,0,N(INDEX('CURVA PREVISION'!$A$1:$KZ$3000,$C55,11+3*MIN(BC$3,$D$2-1)))))</f>
        <v/>
      </c>
      <c r="BD55" s="93">
        <f>IF(OR($C55="",$B$2="",$D$2=0),0,IF(BD$3&lt;0,0,N(INDEX('CURVA PREVISION'!$A$1:$KZ$3000,$C55,11+3*MIN(BD$3,$D$2-1)))))</f>
        <v/>
      </c>
      <c r="BE55" s="93">
        <f>IF(OR($C55="",$B$2="",$D$2=0),0,IF(BE$3&lt;0,0,N(INDEX('CURVA PREVISION'!$A$1:$KZ$3000,$C55,11+3*MIN(BE$3,$D$2-1)))))</f>
        <v/>
      </c>
      <c r="BF55" s="93">
        <f>IF(OR($C55="",$B$2="",$D$2=0),0,IF(BF$3&lt;0,0,N(INDEX('CURVA PREVISION'!$A$1:$KZ$3000,$C55,11+3*MIN(BF$3,$D$2-1)))))</f>
        <v/>
      </c>
      <c r="BG55" s="93">
        <f>IF(OR($C55="",$B$2="",$D$2=0),0,IF(BG$3&lt;0,0,N(INDEX('CURVA PREVISION'!$A$1:$KZ$3000,$C55,11+3*MIN(BG$3,$D$2-1)))))</f>
        <v/>
      </c>
      <c r="BH55" s="93">
        <f>IF(OR($C55="",$B$2="",$D$2=0),0,IF(BH$3&lt;0,0,N(INDEX('CURVA PREVISION'!$A$1:$KZ$3000,$C55,11+3*MIN(BH$3,$D$2-1)))))</f>
        <v/>
      </c>
      <c r="BI55" s="93">
        <f>IF(OR($C55="",$B$2="",$D$2=0),0,IF(BI$3&lt;0,0,N(INDEX('CURVA PREVISION'!$A$1:$KZ$3000,$C55,11+3*MIN(BI$3,$D$2-1)))))</f>
        <v/>
      </c>
      <c r="BJ55" s="93">
        <f>IF(OR($C55="",$B$2="",$D$2=0),0,IF(BJ$3&lt;0,0,N(INDEX('CURVA PREVISION'!$A$1:$KZ$3000,$C55,11+3*MIN(BJ$3,$D$2-1)))))</f>
        <v/>
      </c>
      <c r="BK55" s="93">
        <f>IF(OR($C55="",$B$2="",$D$2=0),0,IF(BK$3&lt;0,0,N(INDEX('CURVA PREVISION'!$A$1:$KZ$3000,$C55,11+3*MIN(BK$3,$D$2-1)))))</f>
        <v/>
      </c>
      <c r="BL55" s="93">
        <f>IF(OR($C55="",$B$2="",$D$2=0),0,IF(BL$3&lt;0,0,N(INDEX('CURVA PREVISION'!$A$1:$KZ$3000,$C55,11+3*MIN(BL$3,$D$2-1)))))</f>
        <v/>
      </c>
      <c r="BM55" s="93">
        <f>IF(OR($C55="",$B$2="",$D$2=0),0,IF(BM$3&lt;0,0,N(INDEX('CURVA PREVISION'!$A$1:$KZ$3000,$C55,11+3*MIN(BM$3,$D$2-1)))))</f>
        <v/>
      </c>
      <c r="BN55" s="93">
        <f>IF(OR($C55="",$B$2="",$D$2=0),0,IF(BN$3&lt;0,0,N(INDEX('CURVA PREVISION'!$A$1:$KZ$3000,$C55,11+3*MIN(BN$3,$D$2-1)))))</f>
        <v/>
      </c>
      <c r="BO55" s="93">
        <f>IF(OR($C55="",$B$2="",$D$2=0),0,IF(BO$3&lt;0,0,N(INDEX('CURVA PREVISION'!$A$1:$KZ$3000,$C55,11+3*MIN(BO$3,$D$2-1)))))</f>
        <v/>
      </c>
      <c r="BP55" s="93">
        <f>IF(OR($C55="",$B$2="",$D$2=0),0,IF(BP$3&lt;0,0,N(INDEX('CURVA PREVISION'!$A$1:$KZ$3000,$C55,11+3*MIN(BP$3,$D$2-1)))))</f>
        <v/>
      </c>
      <c r="BQ55" s="93">
        <f>IF(OR($C55="",$B$2="",$D$2=0),0,IF(BQ$3&lt;0,0,N(INDEX('CURVA PREVISION'!$A$1:$KZ$3000,$C55,11+3*MIN(BQ$3,$D$2-1)))))</f>
        <v/>
      </c>
      <c r="BR55" s="93">
        <f>IF(OR($C55="",$B$2="",$D$2=0),0,IF(BR$3&lt;0,0,N(INDEX('CURVA PREVISION'!$A$1:$KZ$3000,$C55,11+3*MIN(BR$3,$D$2-1)))))</f>
        <v/>
      </c>
      <c r="BS55" s="93">
        <f>IF(OR($C55="",$B$2="",$D$2=0),0,IF(BS$3&lt;0,0,N(INDEX('CURVA PREVISION'!$A$1:$KZ$3000,$C55,11+3*MIN(BS$3,$D$2-1)))))</f>
        <v/>
      </c>
      <c r="BT55" s="93">
        <f>IF(OR($C55="",$B$2="",$D$2=0),0,IF(BT$3&lt;0,0,N(INDEX('CURVA PREVISION'!$A$1:$KZ$3000,$C55,11+3*MIN(BT$3,$D$2-1)))))</f>
        <v/>
      </c>
      <c r="BU55" s="93">
        <f>IF(OR($C55="",$B$2="",$D$2=0),0,IF(BU$3&lt;0,0,N(INDEX('CURVA PREVISION'!$A$1:$KZ$3000,$C55,11+3*MIN(BU$3,$D$2-1)))))</f>
        <v/>
      </c>
      <c r="BV55" s="93">
        <f>IF(OR($C55="",$B$2="",$D$2=0),0,IF(BV$3&lt;0,0,N(INDEX('CURVA PREVISION'!$A$1:$KZ$3000,$C55,11+3*MIN(BV$3,$D$2-1)))))</f>
        <v/>
      </c>
      <c r="BW55" s="93">
        <f>IF(OR($C55="",$B$2="",$D$2=0),0,IF(BW$3&lt;0,0,N(INDEX('CURVA PREVISION'!$A$1:$KZ$3000,$C55,11+3*MIN(BW$3,$D$2-1)))))</f>
        <v/>
      </c>
    </row>
    <row r="56">
      <c r="A56" s="50">
        <f>A14</f>
        <v/>
      </c>
      <c r="B56" s="50">
        <f>B14</f>
        <v/>
      </c>
      <c r="C56" s="66">
        <f>C14</f>
        <v/>
      </c>
      <c r="D56" s="93">
        <f>IF(OR($C56="",$B$2="",$D$2=0),0,IF(D$3&lt;0,0,N(INDEX('CURVA PREVISION'!$A$1:$KZ$3000,$C56,11+3*MIN(D$3,$D$2-1)))))</f>
        <v/>
      </c>
      <c r="E56" s="93">
        <f>IF(OR($C56="",$B$2="",$D$2=0),0,IF(E$3&lt;0,0,N(INDEX('CURVA PREVISION'!$A$1:$KZ$3000,$C56,11+3*MIN(E$3,$D$2-1)))))</f>
        <v/>
      </c>
      <c r="F56" s="93">
        <f>IF(OR($C56="",$B$2="",$D$2=0),0,IF(F$3&lt;0,0,N(INDEX('CURVA PREVISION'!$A$1:$KZ$3000,$C56,11+3*MIN(F$3,$D$2-1)))))</f>
        <v/>
      </c>
      <c r="G56" s="93">
        <f>IF(OR($C56="",$B$2="",$D$2=0),0,IF(G$3&lt;0,0,N(INDEX('CURVA PREVISION'!$A$1:$KZ$3000,$C56,11+3*MIN(G$3,$D$2-1)))))</f>
        <v/>
      </c>
      <c r="H56" s="93">
        <f>IF(OR($C56="",$B$2="",$D$2=0),0,IF(H$3&lt;0,0,N(INDEX('CURVA PREVISION'!$A$1:$KZ$3000,$C56,11+3*MIN(H$3,$D$2-1)))))</f>
        <v/>
      </c>
      <c r="I56" s="93">
        <f>IF(OR($C56="",$B$2="",$D$2=0),0,IF(I$3&lt;0,0,N(INDEX('CURVA PREVISION'!$A$1:$KZ$3000,$C56,11+3*MIN(I$3,$D$2-1)))))</f>
        <v/>
      </c>
      <c r="J56" s="93">
        <f>IF(OR($C56="",$B$2="",$D$2=0),0,IF(J$3&lt;0,0,N(INDEX('CURVA PREVISION'!$A$1:$KZ$3000,$C56,11+3*MIN(J$3,$D$2-1)))))</f>
        <v/>
      </c>
      <c r="K56" s="93">
        <f>IF(OR($C56="",$B$2="",$D$2=0),0,IF(K$3&lt;0,0,N(INDEX('CURVA PREVISION'!$A$1:$KZ$3000,$C56,11+3*MIN(K$3,$D$2-1)))))</f>
        <v/>
      </c>
      <c r="L56" s="93">
        <f>IF(OR($C56="",$B$2="",$D$2=0),0,IF(L$3&lt;0,0,N(INDEX('CURVA PREVISION'!$A$1:$KZ$3000,$C56,11+3*MIN(L$3,$D$2-1)))))</f>
        <v/>
      </c>
      <c r="M56" s="93">
        <f>IF(OR($C56="",$B$2="",$D$2=0),0,IF(M$3&lt;0,0,N(INDEX('CURVA PREVISION'!$A$1:$KZ$3000,$C56,11+3*MIN(M$3,$D$2-1)))))</f>
        <v/>
      </c>
      <c r="N56" s="93">
        <f>IF(OR($C56="",$B$2="",$D$2=0),0,IF(N$3&lt;0,0,N(INDEX('CURVA PREVISION'!$A$1:$KZ$3000,$C56,11+3*MIN(N$3,$D$2-1)))))</f>
        <v/>
      </c>
      <c r="O56" s="93">
        <f>IF(OR($C56="",$B$2="",$D$2=0),0,IF(O$3&lt;0,0,N(INDEX('CURVA PREVISION'!$A$1:$KZ$3000,$C56,11+3*MIN(O$3,$D$2-1)))))</f>
        <v/>
      </c>
      <c r="P56" s="93">
        <f>IF(OR($C56="",$B$2="",$D$2=0),0,IF(P$3&lt;0,0,N(INDEX('CURVA PREVISION'!$A$1:$KZ$3000,$C56,11+3*MIN(P$3,$D$2-1)))))</f>
        <v/>
      </c>
      <c r="Q56" s="93">
        <f>IF(OR($C56="",$B$2="",$D$2=0),0,IF(Q$3&lt;0,0,N(INDEX('CURVA PREVISION'!$A$1:$KZ$3000,$C56,11+3*MIN(Q$3,$D$2-1)))))</f>
        <v/>
      </c>
      <c r="R56" s="93">
        <f>IF(OR($C56="",$B$2="",$D$2=0),0,IF(R$3&lt;0,0,N(INDEX('CURVA PREVISION'!$A$1:$KZ$3000,$C56,11+3*MIN(R$3,$D$2-1)))))</f>
        <v/>
      </c>
      <c r="S56" s="93">
        <f>IF(OR($C56="",$B$2="",$D$2=0),0,IF(S$3&lt;0,0,N(INDEX('CURVA PREVISION'!$A$1:$KZ$3000,$C56,11+3*MIN(S$3,$D$2-1)))))</f>
        <v/>
      </c>
      <c r="T56" s="93">
        <f>IF(OR($C56="",$B$2="",$D$2=0),0,IF(T$3&lt;0,0,N(INDEX('CURVA PREVISION'!$A$1:$KZ$3000,$C56,11+3*MIN(T$3,$D$2-1)))))</f>
        <v/>
      </c>
      <c r="U56" s="93">
        <f>IF(OR($C56="",$B$2="",$D$2=0),0,IF(U$3&lt;0,0,N(INDEX('CURVA PREVISION'!$A$1:$KZ$3000,$C56,11+3*MIN(U$3,$D$2-1)))))</f>
        <v/>
      </c>
      <c r="V56" s="93">
        <f>IF(OR($C56="",$B$2="",$D$2=0),0,IF(V$3&lt;0,0,N(INDEX('CURVA PREVISION'!$A$1:$KZ$3000,$C56,11+3*MIN(V$3,$D$2-1)))))</f>
        <v/>
      </c>
      <c r="W56" s="93">
        <f>IF(OR($C56="",$B$2="",$D$2=0),0,IF(W$3&lt;0,0,N(INDEX('CURVA PREVISION'!$A$1:$KZ$3000,$C56,11+3*MIN(W$3,$D$2-1)))))</f>
        <v/>
      </c>
      <c r="X56" s="93">
        <f>IF(OR($C56="",$B$2="",$D$2=0),0,IF(X$3&lt;0,0,N(INDEX('CURVA PREVISION'!$A$1:$KZ$3000,$C56,11+3*MIN(X$3,$D$2-1)))))</f>
        <v/>
      </c>
      <c r="Y56" s="93">
        <f>IF(OR($C56="",$B$2="",$D$2=0),0,IF(Y$3&lt;0,0,N(INDEX('CURVA PREVISION'!$A$1:$KZ$3000,$C56,11+3*MIN(Y$3,$D$2-1)))))</f>
        <v/>
      </c>
      <c r="Z56" s="93">
        <f>IF(OR($C56="",$B$2="",$D$2=0),0,IF(Z$3&lt;0,0,N(INDEX('CURVA PREVISION'!$A$1:$KZ$3000,$C56,11+3*MIN(Z$3,$D$2-1)))))</f>
        <v/>
      </c>
      <c r="AA56" s="93">
        <f>IF(OR($C56="",$B$2="",$D$2=0),0,IF(AA$3&lt;0,0,N(INDEX('CURVA PREVISION'!$A$1:$KZ$3000,$C56,11+3*MIN(AA$3,$D$2-1)))))</f>
        <v/>
      </c>
      <c r="AB56" s="93">
        <f>IF(OR($C56="",$B$2="",$D$2=0),0,IF(AB$3&lt;0,0,N(INDEX('CURVA PREVISION'!$A$1:$KZ$3000,$C56,11+3*MIN(AB$3,$D$2-1)))))</f>
        <v/>
      </c>
      <c r="AC56" s="93">
        <f>IF(OR($C56="",$B$2="",$D$2=0),0,IF(AC$3&lt;0,0,N(INDEX('CURVA PREVISION'!$A$1:$KZ$3000,$C56,11+3*MIN(AC$3,$D$2-1)))))</f>
        <v/>
      </c>
      <c r="AD56" s="93">
        <f>IF(OR($C56="",$B$2="",$D$2=0),0,IF(AD$3&lt;0,0,N(INDEX('CURVA PREVISION'!$A$1:$KZ$3000,$C56,11+3*MIN(AD$3,$D$2-1)))))</f>
        <v/>
      </c>
      <c r="AE56" s="93">
        <f>IF(OR($C56="",$B$2="",$D$2=0),0,IF(AE$3&lt;0,0,N(INDEX('CURVA PREVISION'!$A$1:$KZ$3000,$C56,11+3*MIN(AE$3,$D$2-1)))))</f>
        <v/>
      </c>
      <c r="AF56" s="93">
        <f>IF(OR($C56="",$B$2="",$D$2=0),0,IF(AF$3&lt;0,0,N(INDEX('CURVA PREVISION'!$A$1:$KZ$3000,$C56,11+3*MIN(AF$3,$D$2-1)))))</f>
        <v/>
      </c>
      <c r="AG56" s="93">
        <f>IF(OR($C56="",$B$2="",$D$2=0),0,IF(AG$3&lt;0,0,N(INDEX('CURVA PREVISION'!$A$1:$KZ$3000,$C56,11+3*MIN(AG$3,$D$2-1)))))</f>
        <v/>
      </c>
      <c r="AH56" s="93">
        <f>IF(OR($C56="",$B$2="",$D$2=0),0,IF(AH$3&lt;0,0,N(INDEX('CURVA PREVISION'!$A$1:$KZ$3000,$C56,11+3*MIN(AH$3,$D$2-1)))))</f>
        <v/>
      </c>
      <c r="AI56" s="93">
        <f>IF(OR($C56="",$B$2="",$D$2=0),0,IF(AI$3&lt;0,0,N(INDEX('CURVA PREVISION'!$A$1:$KZ$3000,$C56,11+3*MIN(AI$3,$D$2-1)))))</f>
        <v/>
      </c>
      <c r="AJ56" s="93">
        <f>IF(OR($C56="",$B$2="",$D$2=0),0,IF(AJ$3&lt;0,0,N(INDEX('CURVA PREVISION'!$A$1:$KZ$3000,$C56,11+3*MIN(AJ$3,$D$2-1)))))</f>
        <v/>
      </c>
      <c r="AK56" s="93">
        <f>IF(OR($C56="",$B$2="",$D$2=0),0,IF(AK$3&lt;0,0,N(INDEX('CURVA PREVISION'!$A$1:$KZ$3000,$C56,11+3*MIN(AK$3,$D$2-1)))))</f>
        <v/>
      </c>
      <c r="AL56" s="93">
        <f>IF(OR($C56="",$B$2="",$D$2=0),0,IF(AL$3&lt;0,0,N(INDEX('CURVA PREVISION'!$A$1:$KZ$3000,$C56,11+3*MIN(AL$3,$D$2-1)))))</f>
        <v/>
      </c>
      <c r="AM56" s="93">
        <f>IF(OR($C56="",$B$2="",$D$2=0),0,IF(AM$3&lt;0,0,N(INDEX('CURVA PREVISION'!$A$1:$KZ$3000,$C56,11+3*MIN(AM$3,$D$2-1)))))</f>
        <v/>
      </c>
      <c r="AN56" s="93">
        <f>IF(OR($C56="",$B$2="",$D$2=0),0,IF(AN$3&lt;0,0,N(INDEX('CURVA PREVISION'!$A$1:$KZ$3000,$C56,11+3*MIN(AN$3,$D$2-1)))))</f>
        <v/>
      </c>
      <c r="AO56" s="93">
        <f>IF(OR($C56="",$B$2="",$D$2=0),0,IF(AO$3&lt;0,0,N(INDEX('CURVA PREVISION'!$A$1:$KZ$3000,$C56,11+3*MIN(AO$3,$D$2-1)))))</f>
        <v/>
      </c>
      <c r="AP56" s="93">
        <f>IF(OR($C56="",$B$2="",$D$2=0),0,IF(AP$3&lt;0,0,N(INDEX('CURVA PREVISION'!$A$1:$KZ$3000,$C56,11+3*MIN(AP$3,$D$2-1)))))</f>
        <v/>
      </c>
      <c r="AQ56" s="93">
        <f>IF(OR($C56="",$B$2="",$D$2=0),0,IF(AQ$3&lt;0,0,N(INDEX('CURVA PREVISION'!$A$1:$KZ$3000,$C56,11+3*MIN(AQ$3,$D$2-1)))))</f>
        <v/>
      </c>
      <c r="AR56" s="93">
        <f>IF(OR($C56="",$B$2="",$D$2=0),0,IF(AR$3&lt;0,0,N(INDEX('CURVA PREVISION'!$A$1:$KZ$3000,$C56,11+3*MIN(AR$3,$D$2-1)))))</f>
        <v/>
      </c>
      <c r="AS56" s="93">
        <f>IF(OR($C56="",$B$2="",$D$2=0),0,IF(AS$3&lt;0,0,N(INDEX('CURVA PREVISION'!$A$1:$KZ$3000,$C56,11+3*MIN(AS$3,$D$2-1)))))</f>
        <v/>
      </c>
      <c r="AT56" s="93">
        <f>IF(OR($C56="",$B$2="",$D$2=0),0,IF(AT$3&lt;0,0,N(INDEX('CURVA PREVISION'!$A$1:$KZ$3000,$C56,11+3*MIN(AT$3,$D$2-1)))))</f>
        <v/>
      </c>
      <c r="AU56" s="93">
        <f>IF(OR($C56="",$B$2="",$D$2=0),0,IF(AU$3&lt;0,0,N(INDEX('CURVA PREVISION'!$A$1:$KZ$3000,$C56,11+3*MIN(AU$3,$D$2-1)))))</f>
        <v/>
      </c>
      <c r="AV56" s="93">
        <f>IF(OR($C56="",$B$2="",$D$2=0),0,IF(AV$3&lt;0,0,N(INDEX('CURVA PREVISION'!$A$1:$KZ$3000,$C56,11+3*MIN(AV$3,$D$2-1)))))</f>
        <v/>
      </c>
      <c r="AW56" s="93">
        <f>IF(OR($C56="",$B$2="",$D$2=0),0,IF(AW$3&lt;0,0,N(INDEX('CURVA PREVISION'!$A$1:$KZ$3000,$C56,11+3*MIN(AW$3,$D$2-1)))))</f>
        <v/>
      </c>
      <c r="AX56" s="93">
        <f>IF(OR($C56="",$B$2="",$D$2=0),0,IF(AX$3&lt;0,0,N(INDEX('CURVA PREVISION'!$A$1:$KZ$3000,$C56,11+3*MIN(AX$3,$D$2-1)))))</f>
        <v/>
      </c>
      <c r="AY56" s="93">
        <f>IF(OR($C56="",$B$2="",$D$2=0),0,IF(AY$3&lt;0,0,N(INDEX('CURVA PREVISION'!$A$1:$KZ$3000,$C56,11+3*MIN(AY$3,$D$2-1)))))</f>
        <v/>
      </c>
      <c r="AZ56" s="93">
        <f>IF(OR($C56="",$B$2="",$D$2=0),0,IF(AZ$3&lt;0,0,N(INDEX('CURVA PREVISION'!$A$1:$KZ$3000,$C56,11+3*MIN(AZ$3,$D$2-1)))))</f>
        <v/>
      </c>
      <c r="BA56" s="93">
        <f>IF(OR($C56="",$B$2="",$D$2=0),0,IF(BA$3&lt;0,0,N(INDEX('CURVA PREVISION'!$A$1:$KZ$3000,$C56,11+3*MIN(BA$3,$D$2-1)))))</f>
        <v/>
      </c>
      <c r="BB56" s="93">
        <f>IF(OR($C56="",$B$2="",$D$2=0),0,IF(BB$3&lt;0,0,N(INDEX('CURVA PREVISION'!$A$1:$KZ$3000,$C56,11+3*MIN(BB$3,$D$2-1)))))</f>
        <v/>
      </c>
      <c r="BC56" s="93">
        <f>IF(OR($C56="",$B$2="",$D$2=0),0,IF(BC$3&lt;0,0,N(INDEX('CURVA PREVISION'!$A$1:$KZ$3000,$C56,11+3*MIN(BC$3,$D$2-1)))))</f>
        <v/>
      </c>
      <c r="BD56" s="93">
        <f>IF(OR($C56="",$B$2="",$D$2=0),0,IF(BD$3&lt;0,0,N(INDEX('CURVA PREVISION'!$A$1:$KZ$3000,$C56,11+3*MIN(BD$3,$D$2-1)))))</f>
        <v/>
      </c>
      <c r="BE56" s="93">
        <f>IF(OR($C56="",$B$2="",$D$2=0),0,IF(BE$3&lt;0,0,N(INDEX('CURVA PREVISION'!$A$1:$KZ$3000,$C56,11+3*MIN(BE$3,$D$2-1)))))</f>
        <v/>
      </c>
      <c r="BF56" s="93">
        <f>IF(OR($C56="",$B$2="",$D$2=0),0,IF(BF$3&lt;0,0,N(INDEX('CURVA PREVISION'!$A$1:$KZ$3000,$C56,11+3*MIN(BF$3,$D$2-1)))))</f>
        <v/>
      </c>
      <c r="BG56" s="93">
        <f>IF(OR($C56="",$B$2="",$D$2=0),0,IF(BG$3&lt;0,0,N(INDEX('CURVA PREVISION'!$A$1:$KZ$3000,$C56,11+3*MIN(BG$3,$D$2-1)))))</f>
        <v/>
      </c>
      <c r="BH56" s="93">
        <f>IF(OR($C56="",$B$2="",$D$2=0),0,IF(BH$3&lt;0,0,N(INDEX('CURVA PREVISION'!$A$1:$KZ$3000,$C56,11+3*MIN(BH$3,$D$2-1)))))</f>
        <v/>
      </c>
      <c r="BI56" s="93">
        <f>IF(OR($C56="",$B$2="",$D$2=0),0,IF(BI$3&lt;0,0,N(INDEX('CURVA PREVISION'!$A$1:$KZ$3000,$C56,11+3*MIN(BI$3,$D$2-1)))))</f>
        <v/>
      </c>
      <c r="BJ56" s="93">
        <f>IF(OR($C56="",$B$2="",$D$2=0),0,IF(BJ$3&lt;0,0,N(INDEX('CURVA PREVISION'!$A$1:$KZ$3000,$C56,11+3*MIN(BJ$3,$D$2-1)))))</f>
        <v/>
      </c>
      <c r="BK56" s="93">
        <f>IF(OR($C56="",$B$2="",$D$2=0),0,IF(BK$3&lt;0,0,N(INDEX('CURVA PREVISION'!$A$1:$KZ$3000,$C56,11+3*MIN(BK$3,$D$2-1)))))</f>
        <v/>
      </c>
      <c r="BL56" s="93">
        <f>IF(OR($C56="",$B$2="",$D$2=0),0,IF(BL$3&lt;0,0,N(INDEX('CURVA PREVISION'!$A$1:$KZ$3000,$C56,11+3*MIN(BL$3,$D$2-1)))))</f>
        <v/>
      </c>
      <c r="BM56" s="93">
        <f>IF(OR($C56="",$B$2="",$D$2=0),0,IF(BM$3&lt;0,0,N(INDEX('CURVA PREVISION'!$A$1:$KZ$3000,$C56,11+3*MIN(BM$3,$D$2-1)))))</f>
        <v/>
      </c>
      <c r="BN56" s="93">
        <f>IF(OR($C56="",$B$2="",$D$2=0),0,IF(BN$3&lt;0,0,N(INDEX('CURVA PREVISION'!$A$1:$KZ$3000,$C56,11+3*MIN(BN$3,$D$2-1)))))</f>
        <v/>
      </c>
      <c r="BO56" s="93">
        <f>IF(OR($C56="",$B$2="",$D$2=0),0,IF(BO$3&lt;0,0,N(INDEX('CURVA PREVISION'!$A$1:$KZ$3000,$C56,11+3*MIN(BO$3,$D$2-1)))))</f>
        <v/>
      </c>
      <c r="BP56" s="93">
        <f>IF(OR($C56="",$B$2="",$D$2=0),0,IF(BP$3&lt;0,0,N(INDEX('CURVA PREVISION'!$A$1:$KZ$3000,$C56,11+3*MIN(BP$3,$D$2-1)))))</f>
        <v/>
      </c>
      <c r="BQ56" s="93">
        <f>IF(OR($C56="",$B$2="",$D$2=0),0,IF(BQ$3&lt;0,0,N(INDEX('CURVA PREVISION'!$A$1:$KZ$3000,$C56,11+3*MIN(BQ$3,$D$2-1)))))</f>
        <v/>
      </c>
      <c r="BR56" s="93">
        <f>IF(OR($C56="",$B$2="",$D$2=0),0,IF(BR$3&lt;0,0,N(INDEX('CURVA PREVISION'!$A$1:$KZ$3000,$C56,11+3*MIN(BR$3,$D$2-1)))))</f>
        <v/>
      </c>
      <c r="BS56" s="93">
        <f>IF(OR($C56="",$B$2="",$D$2=0),0,IF(BS$3&lt;0,0,N(INDEX('CURVA PREVISION'!$A$1:$KZ$3000,$C56,11+3*MIN(BS$3,$D$2-1)))))</f>
        <v/>
      </c>
      <c r="BT56" s="93">
        <f>IF(OR($C56="",$B$2="",$D$2=0),0,IF(BT$3&lt;0,0,N(INDEX('CURVA PREVISION'!$A$1:$KZ$3000,$C56,11+3*MIN(BT$3,$D$2-1)))))</f>
        <v/>
      </c>
      <c r="BU56" s="93">
        <f>IF(OR($C56="",$B$2="",$D$2=0),0,IF(BU$3&lt;0,0,N(INDEX('CURVA PREVISION'!$A$1:$KZ$3000,$C56,11+3*MIN(BU$3,$D$2-1)))))</f>
        <v/>
      </c>
      <c r="BV56" s="93">
        <f>IF(OR($C56="",$B$2="",$D$2=0),0,IF(BV$3&lt;0,0,N(INDEX('CURVA PREVISION'!$A$1:$KZ$3000,$C56,11+3*MIN(BV$3,$D$2-1)))))</f>
        <v/>
      </c>
      <c r="BW56" s="93">
        <f>IF(OR($C56="",$B$2="",$D$2=0),0,IF(BW$3&lt;0,0,N(INDEX('CURVA PREVISION'!$A$1:$KZ$3000,$C56,11+3*MIN(BW$3,$D$2-1)))))</f>
        <v/>
      </c>
    </row>
    <row r="57">
      <c r="A57" s="50">
        <f>A15</f>
        <v/>
      </c>
      <c r="B57" s="50">
        <f>B15</f>
        <v/>
      </c>
      <c r="C57" s="66">
        <f>C15</f>
        <v/>
      </c>
      <c r="D57" s="93">
        <f>IF(OR($C57="",$B$2="",$D$2=0),0,IF(D$3&lt;0,0,N(INDEX('CURVA PREVISION'!$A$1:$KZ$3000,$C57,11+3*MIN(D$3,$D$2-1)))))</f>
        <v/>
      </c>
      <c r="E57" s="93">
        <f>IF(OR($C57="",$B$2="",$D$2=0),0,IF(E$3&lt;0,0,N(INDEX('CURVA PREVISION'!$A$1:$KZ$3000,$C57,11+3*MIN(E$3,$D$2-1)))))</f>
        <v/>
      </c>
      <c r="F57" s="93">
        <f>IF(OR($C57="",$B$2="",$D$2=0),0,IF(F$3&lt;0,0,N(INDEX('CURVA PREVISION'!$A$1:$KZ$3000,$C57,11+3*MIN(F$3,$D$2-1)))))</f>
        <v/>
      </c>
      <c r="G57" s="93">
        <f>IF(OR($C57="",$B$2="",$D$2=0),0,IF(G$3&lt;0,0,N(INDEX('CURVA PREVISION'!$A$1:$KZ$3000,$C57,11+3*MIN(G$3,$D$2-1)))))</f>
        <v/>
      </c>
      <c r="H57" s="93">
        <f>IF(OR($C57="",$B$2="",$D$2=0),0,IF(H$3&lt;0,0,N(INDEX('CURVA PREVISION'!$A$1:$KZ$3000,$C57,11+3*MIN(H$3,$D$2-1)))))</f>
        <v/>
      </c>
      <c r="I57" s="93">
        <f>IF(OR($C57="",$B$2="",$D$2=0),0,IF(I$3&lt;0,0,N(INDEX('CURVA PREVISION'!$A$1:$KZ$3000,$C57,11+3*MIN(I$3,$D$2-1)))))</f>
        <v/>
      </c>
      <c r="J57" s="93">
        <f>IF(OR($C57="",$B$2="",$D$2=0),0,IF(J$3&lt;0,0,N(INDEX('CURVA PREVISION'!$A$1:$KZ$3000,$C57,11+3*MIN(J$3,$D$2-1)))))</f>
        <v/>
      </c>
      <c r="K57" s="93">
        <f>IF(OR($C57="",$B$2="",$D$2=0),0,IF(K$3&lt;0,0,N(INDEX('CURVA PREVISION'!$A$1:$KZ$3000,$C57,11+3*MIN(K$3,$D$2-1)))))</f>
        <v/>
      </c>
      <c r="L57" s="93">
        <f>IF(OR($C57="",$B$2="",$D$2=0),0,IF(L$3&lt;0,0,N(INDEX('CURVA PREVISION'!$A$1:$KZ$3000,$C57,11+3*MIN(L$3,$D$2-1)))))</f>
        <v/>
      </c>
      <c r="M57" s="93">
        <f>IF(OR($C57="",$B$2="",$D$2=0),0,IF(M$3&lt;0,0,N(INDEX('CURVA PREVISION'!$A$1:$KZ$3000,$C57,11+3*MIN(M$3,$D$2-1)))))</f>
        <v/>
      </c>
      <c r="N57" s="93">
        <f>IF(OR($C57="",$B$2="",$D$2=0),0,IF(N$3&lt;0,0,N(INDEX('CURVA PREVISION'!$A$1:$KZ$3000,$C57,11+3*MIN(N$3,$D$2-1)))))</f>
        <v/>
      </c>
      <c r="O57" s="93">
        <f>IF(OR($C57="",$B$2="",$D$2=0),0,IF(O$3&lt;0,0,N(INDEX('CURVA PREVISION'!$A$1:$KZ$3000,$C57,11+3*MIN(O$3,$D$2-1)))))</f>
        <v/>
      </c>
      <c r="P57" s="93">
        <f>IF(OR($C57="",$B$2="",$D$2=0),0,IF(P$3&lt;0,0,N(INDEX('CURVA PREVISION'!$A$1:$KZ$3000,$C57,11+3*MIN(P$3,$D$2-1)))))</f>
        <v/>
      </c>
      <c r="Q57" s="93">
        <f>IF(OR($C57="",$B$2="",$D$2=0),0,IF(Q$3&lt;0,0,N(INDEX('CURVA PREVISION'!$A$1:$KZ$3000,$C57,11+3*MIN(Q$3,$D$2-1)))))</f>
        <v/>
      </c>
      <c r="R57" s="93">
        <f>IF(OR($C57="",$B$2="",$D$2=0),0,IF(R$3&lt;0,0,N(INDEX('CURVA PREVISION'!$A$1:$KZ$3000,$C57,11+3*MIN(R$3,$D$2-1)))))</f>
        <v/>
      </c>
      <c r="S57" s="93">
        <f>IF(OR($C57="",$B$2="",$D$2=0),0,IF(S$3&lt;0,0,N(INDEX('CURVA PREVISION'!$A$1:$KZ$3000,$C57,11+3*MIN(S$3,$D$2-1)))))</f>
        <v/>
      </c>
      <c r="T57" s="93">
        <f>IF(OR($C57="",$B$2="",$D$2=0),0,IF(T$3&lt;0,0,N(INDEX('CURVA PREVISION'!$A$1:$KZ$3000,$C57,11+3*MIN(T$3,$D$2-1)))))</f>
        <v/>
      </c>
      <c r="U57" s="93">
        <f>IF(OR($C57="",$B$2="",$D$2=0),0,IF(U$3&lt;0,0,N(INDEX('CURVA PREVISION'!$A$1:$KZ$3000,$C57,11+3*MIN(U$3,$D$2-1)))))</f>
        <v/>
      </c>
      <c r="V57" s="93">
        <f>IF(OR($C57="",$B$2="",$D$2=0),0,IF(V$3&lt;0,0,N(INDEX('CURVA PREVISION'!$A$1:$KZ$3000,$C57,11+3*MIN(V$3,$D$2-1)))))</f>
        <v/>
      </c>
      <c r="W57" s="93">
        <f>IF(OR($C57="",$B$2="",$D$2=0),0,IF(W$3&lt;0,0,N(INDEX('CURVA PREVISION'!$A$1:$KZ$3000,$C57,11+3*MIN(W$3,$D$2-1)))))</f>
        <v/>
      </c>
      <c r="X57" s="93">
        <f>IF(OR($C57="",$B$2="",$D$2=0),0,IF(X$3&lt;0,0,N(INDEX('CURVA PREVISION'!$A$1:$KZ$3000,$C57,11+3*MIN(X$3,$D$2-1)))))</f>
        <v/>
      </c>
      <c r="Y57" s="93">
        <f>IF(OR($C57="",$B$2="",$D$2=0),0,IF(Y$3&lt;0,0,N(INDEX('CURVA PREVISION'!$A$1:$KZ$3000,$C57,11+3*MIN(Y$3,$D$2-1)))))</f>
        <v/>
      </c>
      <c r="Z57" s="93">
        <f>IF(OR($C57="",$B$2="",$D$2=0),0,IF(Z$3&lt;0,0,N(INDEX('CURVA PREVISION'!$A$1:$KZ$3000,$C57,11+3*MIN(Z$3,$D$2-1)))))</f>
        <v/>
      </c>
      <c r="AA57" s="93">
        <f>IF(OR($C57="",$B$2="",$D$2=0),0,IF(AA$3&lt;0,0,N(INDEX('CURVA PREVISION'!$A$1:$KZ$3000,$C57,11+3*MIN(AA$3,$D$2-1)))))</f>
        <v/>
      </c>
      <c r="AB57" s="93">
        <f>IF(OR($C57="",$B$2="",$D$2=0),0,IF(AB$3&lt;0,0,N(INDEX('CURVA PREVISION'!$A$1:$KZ$3000,$C57,11+3*MIN(AB$3,$D$2-1)))))</f>
        <v/>
      </c>
      <c r="AC57" s="93">
        <f>IF(OR($C57="",$B$2="",$D$2=0),0,IF(AC$3&lt;0,0,N(INDEX('CURVA PREVISION'!$A$1:$KZ$3000,$C57,11+3*MIN(AC$3,$D$2-1)))))</f>
        <v/>
      </c>
      <c r="AD57" s="93">
        <f>IF(OR($C57="",$B$2="",$D$2=0),0,IF(AD$3&lt;0,0,N(INDEX('CURVA PREVISION'!$A$1:$KZ$3000,$C57,11+3*MIN(AD$3,$D$2-1)))))</f>
        <v/>
      </c>
      <c r="AE57" s="93">
        <f>IF(OR($C57="",$B$2="",$D$2=0),0,IF(AE$3&lt;0,0,N(INDEX('CURVA PREVISION'!$A$1:$KZ$3000,$C57,11+3*MIN(AE$3,$D$2-1)))))</f>
        <v/>
      </c>
      <c r="AF57" s="93">
        <f>IF(OR($C57="",$B$2="",$D$2=0),0,IF(AF$3&lt;0,0,N(INDEX('CURVA PREVISION'!$A$1:$KZ$3000,$C57,11+3*MIN(AF$3,$D$2-1)))))</f>
        <v/>
      </c>
      <c r="AG57" s="93">
        <f>IF(OR($C57="",$B$2="",$D$2=0),0,IF(AG$3&lt;0,0,N(INDEX('CURVA PREVISION'!$A$1:$KZ$3000,$C57,11+3*MIN(AG$3,$D$2-1)))))</f>
        <v/>
      </c>
      <c r="AH57" s="93">
        <f>IF(OR($C57="",$B$2="",$D$2=0),0,IF(AH$3&lt;0,0,N(INDEX('CURVA PREVISION'!$A$1:$KZ$3000,$C57,11+3*MIN(AH$3,$D$2-1)))))</f>
        <v/>
      </c>
      <c r="AI57" s="93">
        <f>IF(OR($C57="",$B$2="",$D$2=0),0,IF(AI$3&lt;0,0,N(INDEX('CURVA PREVISION'!$A$1:$KZ$3000,$C57,11+3*MIN(AI$3,$D$2-1)))))</f>
        <v/>
      </c>
      <c r="AJ57" s="93">
        <f>IF(OR($C57="",$B$2="",$D$2=0),0,IF(AJ$3&lt;0,0,N(INDEX('CURVA PREVISION'!$A$1:$KZ$3000,$C57,11+3*MIN(AJ$3,$D$2-1)))))</f>
        <v/>
      </c>
      <c r="AK57" s="93">
        <f>IF(OR($C57="",$B$2="",$D$2=0),0,IF(AK$3&lt;0,0,N(INDEX('CURVA PREVISION'!$A$1:$KZ$3000,$C57,11+3*MIN(AK$3,$D$2-1)))))</f>
        <v/>
      </c>
      <c r="AL57" s="93">
        <f>IF(OR($C57="",$B$2="",$D$2=0),0,IF(AL$3&lt;0,0,N(INDEX('CURVA PREVISION'!$A$1:$KZ$3000,$C57,11+3*MIN(AL$3,$D$2-1)))))</f>
        <v/>
      </c>
      <c r="AM57" s="93">
        <f>IF(OR($C57="",$B$2="",$D$2=0),0,IF(AM$3&lt;0,0,N(INDEX('CURVA PREVISION'!$A$1:$KZ$3000,$C57,11+3*MIN(AM$3,$D$2-1)))))</f>
        <v/>
      </c>
      <c r="AN57" s="93">
        <f>IF(OR($C57="",$B$2="",$D$2=0),0,IF(AN$3&lt;0,0,N(INDEX('CURVA PREVISION'!$A$1:$KZ$3000,$C57,11+3*MIN(AN$3,$D$2-1)))))</f>
        <v/>
      </c>
      <c r="AO57" s="93">
        <f>IF(OR($C57="",$B$2="",$D$2=0),0,IF(AO$3&lt;0,0,N(INDEX('CURVA PREVISION'!$A$1:$KZ$3000,$C57,11+3*MIN(AO$3,$D$2-1)))))</f>
        <v/>
      </c>
      <c r="AP57" s="93">
        <f>IF(OR($C57="",$B$2="",$D$2=0),0,IF(AP$3&lt;0,0,N(INDEX('CURVA PREVISION'!$A$1:$KZ$3000,$C57,11+3*MIN(AP$3,$D$2-1)))))</f>
        <v/>
      </c>
      <c r="AQ57" s="93">
        <f>IF(OR($C57="",$B$2="",$D$2=0),0,IF(AQ$3&lt;0,0,N(INDEX('CURVA PREVISION'!$A$1:$KZ$3000,$C57,11+3*MIN(AQ$3,$D$2-1)))))</f>
        <v/>
      </c>
      <c r="AR57" s="93">
        <f>IF(OR($C57="",$B$2="",$D$2=0),0,IF(AR$3&lt;0,0,N(INDEX('CURVA PREVISION'!$A$1:$KZ$3000,$C57,11+3*MIN(AR$3,$D$2-1)))))</f>
        <v/>
      </c>
      <c r="AS57" s="93">
        <f>IF(OR($C57="",$B$2="",$D$2=0),0,IF(AS$3&lt;0,0,N(INDEX('CURVA PREVISION'!$A$1:$KZ$3000,$C57,11+3*MIN(AS$3,$D$2-1)))))</f>
        <v/>
      </c>
      <c r="AT57" s="93">
        <f>IF(OR($C57="",$B$2="",$D$2=0),0,IF(AT$3&lt;0,0,N(INDEX('CURVA PREVISION'!$A$1:$KZ$3000,$C57,11+3*MIN(AT$3,$D$2-1)))))</f>
        <v/>
      </c>
      <c r="AU57" s="93">
        <f>IF(OR($C57="",$B$2="",$D$2=0),0,IF(AU$3&lt;0,0,N(INDEX('CURVA PREVISION'!$A$1:$KZ$3000,$C57,11+3*MIN(AU$3,$D$2-1)))))</f>
        <v/>
      </c>
      <c r="AV57" s="93">
        <f>IF(OR($C57="",$B$2="",$D$2=0),0,IF(AV$3&lt;0,0,N(INDEX('CURVA PREVISION'!$A$1:$KZ$3000,$C57,11+3*MIN(AV$3,$D$2-1)))))</f>
        <v/>
      </c>
      <c r="AW57" s="93">
        <f>IF(OR($C57="",$B$2="",$D$2=0),0,IF(AW$3&lt;0,0,N(INDEX('CURVA PREVISION'!$A$1:$KZ$3000,$C57,11+3*MIN(AW$3,$D$2-1)))))</f>
        <v/>
      </c>
      <c r="AX57" s="93">
        <f>IF(OR($C57="",$B$2="",$D$2=0),0,IF(AX$3&lt;0,0,N(INDEX('CURVA PREVISION'!$A$1:$KZ$3000,$C57,11+3*MIN(AX$3,$D$2-1)))))</f>
        <v/>
      </c>
      <c r="AY57" s="93">
        <f>IF(OR($C57="",$B$2="",$D$2=0),0,IF(AY$3&lt;0,0,N(INDEX('CURVA PREVISION'!$A$1:$KZ$3000,$C57,11+3*MIN(AY$3,$D$2-1)))))</f>
        <v/>
      </c>
      <c r="AZ57" s="93">
        <f>IF(OR($C57="",$B$2="",$D$2=0),0,IF(AZ$3&lt;0,0,N(INDEX('CURVA PREVISION'!$A$1:$KZ$3000,$C57,11+3*MIN(AZ$3,$D$2-1)))))</f>
        <v/>
      </c>
      <c r="BA57" s="93">
        <f>IF(OR($C57="",$B$2="",$D$2=0),0,IF(BA$3&lt;0,0,N(INDEX('CURVA PREVISION'!$A$1:$KZ$3000,$C57,11+3*MIN(BA$3,$D$2-1)))))</f>
        <v/>
      </c>
      <c r="BB57" s="93">
        <f>IF(OR($C57="",$B$2="",$D$2=0),0,IF(BB$3&lt;0,0,N(INDEX('CURVA PREVISION'!$A$1:$KZ$3000,$C57,11+3*MIN(BB$3,$D$2-1)))))</f>
        <v/>
      </c>
      <c r="BC57" s="93">
        <f>IF(OR($C57="",$B$2="",$D$2=0),0,IF(BC$3&lt;0,0,N(INDEX('CURVA PREVISION'!$A$1:$KZ$3000,$C57,11+3*MIN(BC$3,$D$2-1)))))</f>
        <v/>
      </c>
      <c r="BD57" s="93">
        <f>IF(OR($C57="",$B$2="",$D$2=0),0,IF(BD$3&lt;0,0,N(INDEX('CURVA PREVISION'!$A$1:$KZ$3000,$C57,11+3*MIN(BD$3,$D$2-1)))))</f>
        <v/>
      </c>
      <c r="BE57" s="93">
        <f>IF(OR($C57="",$B$2="",$D$2=0),0,IF(BE$3&lt;0,0,N(INDEX('CURVA PREVISION'!$A$1:$KZ$3000,$C57,11+3*MIN(BE$3,$D$2-1)))))</f>
        <v/>
      </c>
      <c r="BF57" s="93">
        <f>IF(OR($C57="",$B$2="",$D$2=0),0,IF(BF$3&lt;0,0,N(INDEX('CURVA PREVISION'!$A$1:$KZ$3000,$C57,11+3*MIN(BF$3,$D$2-1)))))</f>
        <v/>
      </c>
      <c r="BG57" s="93">
        <f>IF(OR($C57="",$B$2="",$D$2=0),0,IF(BG$3&lt;0,0,N(INDEX('CURVA PREVISION'!$A$1:$KZ$3000,$C57,11+3*MIN(BG$3,$D$2-1)))))</f>
        <v/>
      </c>
      <c r="BH57" s="93">
        <f>IF(OR($C57="",$B$2="",$D$2=0),0,IF(BH$3&lt;0,0,N(INDEX('CURVA PREVISION'!$A$1:$KZ$3000,$C57,11+3*MIN(BH$3,$D$2-1)))))</f>
        <v/>
      </c>
      <c r="BI57" s="93">
        <f>IF(OR($C57="",$B$2="",$D$2=0),0,IF(BI$3&lt;0,0,N(INDEX('CURVA PREVISION'!$A$1:$KZ$3000,$C57,11+3*MIN(BI$3,$D$2-1)))))</f>
        <v/>
      </c>
      <c r="BJ57" s="93">
        <f>IF(OR($C57="",$B$2="",$D$2=0),0,IF(BJ$3&lt;0,0,N(INDEX('CURVA PREVISION'!$A$1:$KZ$3000,$C57,11+3*MIN(BJ$3,$D$2-1)))))</f>
        <v/>
      </c>
      <c r="BK57" s="93">
        <f>IF(OR($C57="",$B$2="",$D$2=0),0,IF(BK$3&lt;0,0,N(INDEX('CURVA PREVISION'!$A$1:$KZ$3000,$C57,11+3*MIN(BK$3,$D$2-1)))))</f>
        <v/>
      </c>
      <c r="BL57" s="93">
        <f>IF(OR($C57="",$B$2="",$D$2=0),0,IF(BL$3&lt;0,0,N(INDEX('CURVA PREVISION'!$A$1:$KZ$3000,$C57,11+3*MIN(BL$3,$D$2-1)))))</f>
        <v/>
      </c>
      <c r="BM57" s="93">
        <f>IF(OR($C57="",$B$2="",$D$2=0),0,IF(BM$3&lt;0,0,N(INDEX('CURVA PREVISION'!$A$1:$KZ$3000,$C57,11+3*MIN(BM$3,$D$2-1)))))</f>
        <v/>
      </c>
      <c r="BN57" s="93">
        <f>IF(OR($C57="",$B$2="",$D$2=0),0,IF(BN$3&lt;0,0,N(INDEX('CURVA PREVISION'!$A$1:$KZ$3000,$C57,11+3*MIN(BN$3,$D$2-1)))))</f>
        <v/>
      </c>
      <c r="BO57" s="93">
        <f>IF(OR($C57="",$B$2="",$D$2=0),0,IF(BO$3&lt;0,0,N(INDEX('CURVA PREVISION'!$A$1:$KZ$3000,$C57,11+3*MIN(BO$3,$D$2-1)))))</f>
        <v/>
      </c>
      <c r="BP57" s="93">
        <f>IF(OR($C57="",$B$2="",$D$2=0),0,IF(BP$3&lt;0,0,N(INDEX('CURVA PREVISION'!$A$1:$KZ$3000,$C57,11+3*MIN(BP$3,$D$2-1)))))</f>
        <v/>
      </c>
      <c r="BQ57" s="93">
        <f>IF(OR($C57="",$B$2="",$D$2=0),0,IF(BQ$3&lt;0,0,N(INDEX('CURVA PREVISION'!$A$1:$KZ$3000,$C57,11+3*MIN(BQ$3,$D$2-1)))))</f>
        <v/>
      </c>
      <c r="BR57" s="93">
        <f>IF(OR($C57="",$B$2="",$D$2=0),0,IF(BR$3&lt;0,0,N(INDEX('CURVA PREVISION'!$A$1:$KZ$3000,$C57,11+3*MIN(BR$3,$D$2-1)))))</f>
        <v/>
      </c>
      <c r="BS57" s="93">
        <f>IF(OR($C57="",$B$2="",$D$2=0),0,IF(BS$3&lt;0,0,N(INDEX('CURVA PREVISION'!$A$1:$KZ$3000,$C57,11+3*MIN(BS$3,$D$2-1)))))</f>
        <v/>
      </c>
      <c r="BT57" s="93">
        <f>IF(OR($C57="",$B$2="",$D$2=0),0,IF(BT$3&lt;0,0,N(INDEX('CURVA PREVISION'!$A$1:$KZ$3000,$C57,11+3*MIN(BT$3,$D$2-1)))))</f>
        <v/>
      </c>
      <c r="BU57" s="93">
        <f>IF(OR($C57="",$B$2="",$D$2=0),0,IF(BU$3&lt;0,0,N(INDEX('CURVA PREVISION'!$A$1:$KZ$3000,$C57,11+3*MIN(BU$3,$D$2-1)))))</f>
        <v/>
      </c>
      <c r="BV57" s="93">
        <f>IF(OR($C57="",$B$2="",$D$2=0),0,IF(BV$3&lt;0,0,N(INDEX('CURVA PREVISION'!$A$1:$KZ$3000,$C57,11+3*MIN(BV$3,$D$2-1)))))</f>
        <v/>
      </c>
      <c r="BW57" s="93">
        <f>IF(OR($C57="",$B$2="",$D$2=0),0,IF(BW$3&lt;0,0,N(INDEX('CURVA PREVISION'!$A$1:$KZ$3000,$C57,11+3*MIN(BW$3,$D$2-1)))))</f>
        <v/>
      </c>
    </row>
    <row r="58">
      <c r="A58" s="50">
        <f>A16</f>
        <v/>
      </c>
      <c r="B58" s="50">
        <f>B16</f>
        <v/>
      </c>
      <c r="C58" s="66">
        <f>C16</f>
        <v/>
      </c>
      <c r="D58" s="93">
        <f>IF(OR($C58="",$B$2="",$D$2=0),0,IF(D$3&lt;0,0,N(INDEX('CURVA PREVISION'!$A$1:$KZ$3000,$C58,11+3*MIN(D$3,$D$2-1)))))</f>
        <v/>
      </c>
      <c r="E58" s="93">
        <f>IF(OR($C58="",$B$2="",$D$2=0),0,IF(E$3&lt;0,0,N(INDEX('CURVA PREVISION'!$A$1:$KZ$3000,$C58,11+3*MIN(E$3,$D$2-1)))))</f>
        <v/>
      </c>
      <c r="F58" s="93">
        <f>IF(OR($C58="",$B$2="",$D$2=0),0,IF(F$3&lt;0,0,N(INDEX('CURVA PREVISION'!$A$1:$KZ$3000,$C58,11+3*MIN(F$3,$D$2-1)))))</f>
        <v/>
      </c>
      <c r="G58" s="93">
        <f>IF(OR($C58="",$B$2="",$D$2=0),0,IF(G$3&lt;0,0,N(INDEX('CURVA PREVISION'!$A$1:$KZ$3000,$C58,11+3*MIN(G$3,$D$2-1)))))</f>
        <v/>
      </c>
      <c r="H58" s="93">
        <f>IF(OR($C58="",$B$2="",$D$2=0),0,IF(H$3&lt;0,0,N(INDEX('CURVA PREVISION'!$A$1:$KZ$3000,$C58,11+3*MIN(H$3,$D$2-1)))))</f>
        <v/>
      </c>
      <c r="I58" s="93">
        <f>IF(OR($C58="",$B$2="",$D$2=0),0,IF(I$3&lt;0,0,N(INDEX('CURVA PREVISION'!$A$1:$KZ$3000,$C58,11+3*MIN(I$3,$D$2-1)))))</f>
        <v/>
      </c>
      <c r="J58" s="93">
        <f>IF(OR($C58="",$B$2="",$D$2=0),0,IF(J$3&lt;0,0,N(INDEX('CURVA PREVISION'!$A$1:$KZ$3000,$C58,11+3*MIN(J$3,$D$2-1)))))</f>
        <v/>
      </c>
      <c r="K58" s="93">
        <f>IF(OR($C58="",$B$2="",$D$2=0),0,IF(K$3&lt;0,0,N(INDEX('CURVA PREVISION'!$A$1:$KZ$3000,$C58,11+3*MIN(K$3,$D$2-1)))))</f>
        <v/>
      </c>
      <c r="L58" s="93">
        <f>IF(OR($C58="",$B$2="",$D$2=0),0,IF(L$3&lt;0,0,N(INDEX('CURVA PREVISION'!$A$1:$KZ$3000,$C58,11+3*MIN(L$3,$D$2-1)))))</f>
        <v/>
      </c>
      <c r="M58" s="93">
        <f>IF(OR($C58="",$B$2="",$D$2=0),0,IF(M$3&lt;0,0,N(INDEX('CURVA PREVISION'!$A$1:$KZ$3000,$C58,11+3*MIN(M$3,$D$2-1)))))</f>
        <v/>
      </c>
      <c r="N58" s="93">
        <f>IF(OR($C58="",$B$2="",$D$2=0),0,IF(N$3&lt;0,0,N(INDEX('CURVA PREVISION'!$A$1:$KZ$3000,$C58,11+3*MIN(N$3,$D$2-1)))))</f>
        <v/>
      </c>
      <c r="O58" s="93">
        <f>IF(OR($C58="",$B$2="",$D$2=0),0,IF(O$3&lt;0,0,N(INDEX('CURVA PREVISION'!$A$1:$KZ$3000,$C58,11+3*MIN(O$3,$D$2-1)))))</f>
        <v/>
      </c>
      <c r="P58" s="93">
        <f>IF(OR($C58="",$B$2="",$D$2=0),0,IF(P$3&lt;0,0,N(INDEX('CURVA PREVISION'!$A$1:$KZ$3000,$C58,11+3*MIN(P$3,$D$2-1)))))</f>
        <v/>
      </c>
      <c r="Q58" s="93">
        <f>IF(OR($C58="",$B$2="",$D$2=0),0,IF(Q$3&lt;0,0,N(INDEX('CURVA PREVISION'!$A$1:$KZ$3000,$C58,11+3*MIN(Q$3,$D$2-1)))))</f>
        <v/>
      </c>
      <c r="R58" s="93">
        <f>IF(OR($C58="",$B$2="",$D$2=0),0,IF(R$3&lt;0,0,N(INDEX('CURVA PREVISION'!$A$1:$KZ$3000,$C58,11+3*MIN(R$3,$D$2-1)))))</f>
        <v/>
      </c>
      <c r="S58" s="93">
        <f>IF(OR($C58="",$B$2="",$D$2=0),0,IF(S$3&lt;0,0,N(INDEX('CURVA PREVISION'!$A$1:$KZ$3000,$C58,11+3*MIN(S$3,$D$2-1)))))</f>
        <v/>
      </c>
      <c r="T58" s="93">
        <f>IF(OR($C58="",$B$2="",$D$2=0),0,IF(T$3&lt;0,0,N(INDEX('CURVA PREVISION'!$A$1:$KZ$3000,$C58,11+3*MIN(T$3,$D$2-1)))))</f>
        <v/>
      </c>
      <c r="U58" s="93">
        <f>IF(OR($C58="",$B$2="",$D$2=0),0,IF(U$3&lt;0,0,N(INDEX('CURVA PREVISION'!$A$1:$KZ$3000,$C58,11+3*MIN(U$3,$D$2-1)))))</f>
        <v/>
      </c>
      <c r="V58" s="93">
        <f>IF(OR($C58="",$B$2="",$D$2=0),0,IF(V$3&lt;0,0,N(INDEX('CURVA PREVISION'!$A$1:$KZ$3000,$C58,11+3*MIN(V$3,$D$2-1)))))</f>
        <v/>
      </c>
      <c r="W58" s="93">
        <f>IF(OR($C58="",$B$2="",$D$2=0),0,IF(W$3&lt;0,0,N(INDEX('CURVA PREVISION'!$A$1:$KZ$3000,$C58,11+3*MIN(W$3,$D$2-1)))))</f>
        <v/>
      </c>
      <c r="X58" s="93">
        <f>IF(OR($C58="",$B$2="",$D$2=0),0,IF(X$3&lt;0,0,N(INDEX('CURVA PREVISION'!$A$1:$KZ$3000,$C58,11+3*MIN(X$3,$D$2-1)))))</f>
        <v/>
      </c>
      <c r="Y58" s="93">
        <f>IF(OR($C58="",$B$2="",$D$2=0),0,IF(Y$3&lt;0,0,N(INDEX('CURVA PREVISION'!$A$1:$KZ$3000,$C58,11+3*MIN(Y$3,$D$2-1)))))</f>
        <v/>
      </c>
      <c r="Z58" s="93">
        <f>IF(OR($C58="",$B$2="",$D$2=0),0,IF(Z$3&lt;0,0,N(INDEX('CURVA PREVISION'!$A$1:$KZ$3000,$C58,11+3*MIN(Z$3,$D$2-1)))))</f>
        <v/>
      </c>
      <c r="AA58" s="93">
        <f>IF(OR($C58="",$B$2="",$D$2=0),0,IF(AA$3&lt;0,0,N(INDEX('CURVA PREVISION'!$A$1:$KZ$3000,$C58,11+3*MIN(AA$3,$D$2-1)))))</f>
        <v/>
      </c>
      <c r="AB58" s="93">
        <f>IF(OR($C58="",$B$2="",$D$2=0),0,IF(AB$3&lt;0,0,N(INDEX('CURVA PREVISION'!$A$1:$KZ$3000,$C58,11+3*MIN(AB$3,$D$2-1)))))</f>
        <v/>
      </c>
      <c r="AC58" s="93">
        <f>IF(OR($C58="",$B$2="",$D$2=0),0,IF(AC$3&lt;0,0,N(INDEX('CURVA PREVISION'!$A$1:$KZ$3000,$C58,11+3*MIN(AC$3,$D$2-1)))))</f>
        <v/>
      </c>
      <c r="AD58" s="93">
        <f>IF(OR($C58="",$B$2="",$D$2=0),0,IF(AD$3&lt;0,0,N(INDEX('CURVA PREVISION'!$A$1:$KZ$3000,$C58,11+3*MIN(AD$3,$D$2-1)))))</f>
        <v/>
      </c>
      <c r="AE58" s="93">
        <f>IF(OR($C58="",$B$2="",$D$2=0),0,IF(AE$3&lt;0,0,N(INDEX('CURVA PREVISION'!$A$1:$KZ$3000,$C58,11+3*MIN(AE$3,$D$2-1)))))</f>
        <v/>
      </c>
      <c r="AF58" s="93">
        <f>IF(OR($C58="",$B$2="",$D$2=0),0,IF(AF$3&lt;0,0,N(INDEX('CURVA PREVISION'!$A$1:$KZ$3000,$C58,11+3*MIN(AF$3,$D$2-1)))))</f>
        <v/>
      </c>
      <c r="AG58" s="93">
        <f>IF(OR($C58="",$B$2="",$D$2=0),0,IF(AG$3&lt;0,0,N(INDEX('CURVA PREVISION'!$A$1:$KZ$3000,$C58,11+3*MIN(AG$3,$D$2-1)))))</f>
        <v/>
      </c>
      <c r="AH58" s="93">
        <f>IF(OR($C58="",$B$2="",$D$2=0),0,IF(AH$3&lt;0,0,N(INDEX('CURVA PREVISION'!$A$1:$KZ$3000,$C58,11+3*MIN(AH$3,$D$2-1)))))</f>
        <v/>
      </c>
      <c r="AI58" s="93">
        <f>IF(OR($C58="",$B$2="",$D$2=0),0,IF(AI$3&lt;0,0,N(INDEX('CURVA PREVISION'!$A$1:$KZ$3000,$C58,11+3*MIN(AI$3,$D$2-1)))))</f>
        <v/>
      </c>
      <c r="AJ58" s="93">
        <f>IF(OR($C58="",$B$2="",$D$2=0),0,IF(AJ$3&lt;0,0,N(INDEX('CURVA PREVISION'!$A$1:$KZ$3000,$C58,11+3*MIN(AJ$3,$D$2-1)))))</f>
        <v/>
      </c>
      <c r="AK58" s="93">
        <f>IF(OR($C58="",$B$2="",$D$2=0),0,IF(AK$3&lt;0,0,N(INDEX('CURVA PREVISION'!$A$1:$KZ$3000,$C58,11+3*MIN(AK$3,$D$2-1)))))</f>
        <v/>
      </c>
      <c r="AL58" s="93">
        <f>IF(OR($C58="",$B$2="",$D$2=0),0,IF(AL$3&lt;0,0,N(INDEX('CURVA PREVISION'!$A$1:$KZ$3000,$C58,11+3*MIN(AL$3,$D$2-1)))))</f>
        <v/>
      </c>
      <c r="AM58" s="93">
        <f>IF(OR($C58="",$B$2="",$D$2=0),0,IF(AM$3&lt;0,0,N(INDEX('CURVA PREVISION'!$A$1:$KZ$3000,$C58,11+3*MIN(AM$3,$D$2-1)))))</f>
        <v/>
      </c>
      <c r="AN58" s="93">
        <f>IF(OR($C58="",$B$2="",$D$2=0),0,IF(AN$3&lt;0,0,N(INDEX('CURVA PREVISION'!$A$1:$KZ$3000,$C58,11+3*MIN(AN$3,$D$2-1)))))</f>
        <v/>
      </c>
      <c r="AO58" s="93">
        <f>IF(OR($C58="",$B$2="",$D$2=0),0,IF(AO$3&lt;0,0,N(INDEX('CURVA PREVISION'!$A$1:$KZ$3000,$C58,11+3*MIN(AO$3,$D$2-1)))))</f>
        <v/>
      </c>
      <c r="AP58" s="93">
        <f>IF(OR($C58="",$B$2="",$D$2=0),0,IF(AP$3&lt;0,0,N(INDEX('CURVA PREVISION'!$A$1:$KZ$3000,$C58,11+3*MIN(AP$3,$D$2-1)))))</f>
        <v/>
      </c>
      <c r="AQ58" s="93">
        <f>IF(OR($C58="",$B$2="",$D$2=0),0,IF(AQ$3&lt;0,0,N(INDEX('CURVA PREVISION'!$A$1:$KZ$3000,$C58,11+3*MIN(AQ$3,$D$2-1)))))</f>
        <v/>
      </c>
      <c r="AR58" s="93">
        <f>IF(OR($C58="",$B$2="",$D$2=0),0,IF(AR$3&lt;0,0,N(INDEX('CURVA PREVISION'!$A$1:$KZ$3000,$C58,11+3*MIN(AR$3,$D$2-1)))))</f>
        <v/>
      </c>
      <c r="AS58" s="93">
        <f>IF(OR($C58="",$B$2="",$D$2=0),0,IF(AS$3&lt;0,0,N(INDEX('CURVA PREVISION'!$A$1:$KZ$3000,$C58,11+3*MIN(AS$3,$D$2-1)))))</f>
        <v/>
      </c>
      <c r="AT58" s="93">
        <f>IF(OR($C58="",$B$2="",$D$2=0),0,IF(AT$3&lt;0,0,N(INDEX('CURVA PREVISION'!$A$1:$KZ$3000,$C58,11+3*MIN(AT$3,$D$2-1)))))</f>
        <v/>
      </c>
      <c r="AU58" s="93">
        <f>IF(OR($C58="",$B$2="",$D$2=0),0,IF(AU$3&lt;0,0,N(INDEX('CURVA PREVISION'!$A$1:$KZ$3000,$C58,11+3*MIN(AU$3,$D$2-1)))))</f>
        <v/>
      </c>
      <c r="AV58" s="93">
        <f>IF(OR($C58="",$B$2="",$D$2=0),0,IF(AV$3&lt;0,0,N(INDEX('CURVA PREVISION'!$A$1:$KZ$3000,$C58,11+3*MIN(AV$3,$D$2-1)))))</f>
        <v/>
      </c>
      <c r="AW58" s="93">
        <f>IF(OR($C58="",$B$2="",$D$2=0),0,IF(AW$3&lt;0,0,N(INDEX('CURVA PREVISION'!$A$1:$KZ$3000,$C58,11+3*MIN(AW$3,$D$2-1)))))</f>
        <v/>
      </c>
      <c r="AX58" s="93">
        <f>IF(OR($C58="",$B$2="",$D$2=0),0,IF(AX$3&lt;0,0,N(INDEX('CURVA PREVISION'!$A$1:$KZ$3000,$C58,11+3*MIN(AX$3,$D$2-1)))))</f>
        <v/>
      </c>
      <c r="AY58" s="93">
        <f>IF(OR($C58="",$B$2="",$D$2=0),0,IF(AY$3&lt;0,0,N(INDEX('CURVA PREVISION'!$A$1:$KZ$3000,$C58,11+3*MIN(AY$3,$D$2-1)))))</f>
        <v/>
      </c>
      <c r="AZ58" s="93">
        <f>IF(OR($C58="",$B$2="",$D$2=0),0,IF(AZ$3&lt;0,0,N(INDEX('CURVA PREVISION'!$A$1:$KZ$3000,$C58,11+3*MIN(AZ$3,$D$2-1)))))</f>
        <v/>
      </c>
      <c r="BA58" s="93">
        <f>IF(OR($C58="",$B$2="",$D$2=0),0,IF(BA$3&lt;0,0,N(INDEX('CURVA PREVISION'!$A$1:$KZ$3000,$C58,11+3*MIN(BA$3,$D$2-1)))))</f>
        <v/>
      </c>
      <c r="BB58" s="93">
        <f>IF(OR($C58="",$B$2="",$D$2=0),0,IF(BB$3&lt;0,0,N(INDEX('CURVA PREVISION'!$A$1:$KZ$3000,$C58,11+3*MIN(BB$3,$D$2-1)))))</f>
        <v/>
      </c>
      <c r="BC58" s="93">
        <f>IF(OR($C58="",$B$2="",$D$2=0),0,IF(BC$3&lt;0,0,N(INDEX('CURVA PREVISION'!$A$1:$KZ$3000,$C58,11+3*MIN(BC$3,$D$2-1)))))</f>
        <v/>
      </c>
      <c r="BD58" s="93">
        <f>IF(OR($C58="",$B$2="",$D$2=0),0,IF(BD$3&lt;0,0,N(INDEX('CURVA PREVISION'!$A$1:$KZ$3000,$C58,11+3*MIN(BD$3,$D$2-1)))))</f>
        <v/>
      </c>
      <c r="BE58" s="93">
        <f>IF(OR($C58="",$B$2="",$D$2=0),0,IF(BE$3&lt;0,0,N(INDEX('CURVA PREVISION'!$A$1:$KZ$3000,$C58,11+3*MIN(BE$3,$D$2-1)))))</f>
        <v/>
      </c>
      <c r="BF58" s="93">
        <f>IF(OR($C58="",$B$2="",$D$2=0),0,IF(BF$3&lt;0,0,N(INDEX('CURVA PREVISION'!$A$1:$KZ$3000,$C58,11+3*MIN(BF$3,$D$2-1)))))</f>
        <v/>
      </c>
      <c r="BG58" s="93">
        <f>IF(OR($C58="",$B$2="",$D$2=0),0,IF(BG$3&lt;0,0,N(INDEX('CURVA PREVISION'!$A$1:$KZ$3000,$C58,11+3*MIN(BG$3,$D$2-1)))))</f>
        <v/>
      </c>
      <c r="BH58" s="93">
        <f>IF(OR($C58="",$B$2="",$D$2=0),0,IF(BH$3&lt;0,0,N(INDEX('CURVA PREVISION'!$A$1:$KZ$3000,$C58,11+3*MIN(BH$3,$D$2-1)))))</f>
        <v/>
      </c>
      <c r="BI58" s="93">
        <f>IF(OR($C58="",$B$2="",$D$2=0),0,IF(BI$3&lt;0,0,N(INDEX('CURVA PREVISION'!$A$1:$KZ$3000,$C58,11+3*MIN(BI$3,$D$2-1)))))</f>
        <v/>
      </c>
      <c r="BJ58" s="93">
        <f>IF(OR($C58="",$B$2="",$D$2=0),0,IF(BJ$3&lt;0,0,N(INDEX('CURVA PREVISION'!$A$1:$KZ$3000,$C58,11+3*MIN(BJ$3,$D$2-1)))))</f>
        <v/>
      </c>
      <c r="BK58" s="93">
        <f>IF(OR($C58="",$B$2="",$D$2=0),0,IF(BK$3&lt;0,0,N(INDEX('CURVA PREVISION'!$A$1:$KZ$3000,$C58,11+3*MIN(BK$3,$D$2-1)))))</f>
        <v/>
      </c>
      <c r="BL58" s="93">
        <f>IF(OR($C58="",$B$2="",$D$2=0),0,IF(BL$3&lt;0,0,N(INDEX('CURVA PREVISION'!$A$1:$KZ$3000,$C58,11+3*MIN(BL$3,$D$2-1)))))</f>
        <v/>
      </c>
      <c r="BM58" s="93">
        <f>IF(OR($C58="",$B$2="",$D$2=0),0,IF(BM$3&lt;0,0,N(INDEX('CURVA PREVISION'!$A$1:$KZ$3000,$C58,11+3*MIN(BM$3,$D$2-1)))))</f>
        <v/>
      </c>
      <c r="BN58" s="93">
        <f>IF(OR($C58="",$B$2="",$D$2=0),0,IF(BN$3&lt;0,0,N(INDEX('CURVA PREVISION'!$A$1:$KZ$3000,$C58,11+3*MIN(BN$3,$D$2-1)))))</f>
        <v/>
      </c>
      <c r="BO58" s="93">
        <f>IF(OR($C58="",$B$2="",$D$2=0),0,IF(BO$3&lt;0,0,N(INDEX('CURVA PREVISION'!$A$1:$KZ$3000,$C58,11+3*MIN(BO$3,$D$2-1)))))</f>
        <v/>
      </c>
      <c r="BP58" s="93">
        <f>IF(OR($C58="",$B$2="",$D$2=0),0,IF(BP$3&lt;0,0,N(INDEX('CURVA PREVISION'!$A$1:$KZ$3000,$C58,11+3*MIN(BP$3,$D$2-1)))))</f>
        <v/>
      </c>
      <c r="BQ58" s="93">
        <f>IF(OR($C58="",$B$2="",$D$2=0),0,IF(BQ$3&lt;0,0,N(INDEX('CURVA PREVISION'!$A$1:$KZ$3000,$C58,11+3*MIN(BQ$3,$D$2-1)))))</f>
        <v/>
      </c>
      <c r="BR58" s="93">
        <f>IF(OR($C58="",$B$2="",$D$2=0),0,IF(BR$3&lt;0,0,N(INDEX('CURVA PREVISION'!$A$1:$KZ$3000,$C58,11+3*MIN(BR$3,$D$2-1)))))</f>
        <v/>
      </c>
      <c r="BS58" s="93">
        <f>IF(OR($C58="",$B$2="",$D$2=0),0,IF(BS$3&lt;0,0,N(INDEX('CURVA PREVISION'!$A$1:$KZ$3000,$C58,11+3*MIN(BS$3,$D$2-1)))))</f>
        <v/>
      </c>
      <c r="BT58" s="93">
        <f>IF(OR($C58="",$B$2="",$D$2=0),0,IF(BT$3&lt;0,0,N(INDEX('CURVA PREVISION'!$A$1:$KZ$3000,$C58,11+3*MIN(BT$3,$D$2-1)))))</f>
        <v/>
      </c>
      <c r="BU58" s="93">
        <f>IF(OR($C58="",$B$2="",$D$2=0),0,IF(BU$3&lt;0,0,N(INDEX('CURVA PREVISION'!$A$1:$KZ$3000,$C58,11+3*MIN(BU$3,$D$2-1)))))</f>
        <v/>
      </c>
      <c r="BV58" s="93">
        <f>IF(OR($C58="",$B$2="",$D$2=0),0,IF(BV$3&lt;0,0,N(INDEX('CURVA PREVISION'!$A$1:$KZ$3000,$C58,11+3*MIN(BV$3,$D$2-1)))))</f>
        <v/>
      </c>
      <c r="BW58" s="93">
        <f>IF(OR($C58="",$B$2="",$D$2=0),0,IF(BW$3&lt;0,0,N(INDEX('CURVA PREVISION'!$A$1:$KZ$3000,$C58,11+3*MIN(BW$3,$D$2-1)))))</f>
        <v/>
      </c>
    </row>
    <row r="59">
      <c r="A59" s="50">
        <f>A17</f>
        <v/>
      </c>
      <c r="B59" s="50">
        <f>B17</f>
        <v/>
      </c>
      <c r="C59" s="66">
        <f>C17</f>
        <v/>
      </c>
      <c r="D59" s="93">
        <f>IF(OR($C59="",$B$2="",$D$2=0),0,IF(D$3&lt;0,0,N(INDEX('CURVA PREVISION'!$A$1:$KZ$3000,$C59,11+3*MIN(D$3,$D$2-1)))))</f>
        <v/>
      </c>
      <c r="E59" s="93">
        <f>IF(OR($C59="",$B$2="",$D$2=0),0,IF(E$3&lt;0,0,N(INDEX('CURVA PREVISION'!$A$1:$KZ$3000,$C59,11+3*MIN(E$3,$D$2-1)))))</f>
        <v/>
      </c>
      <c r="F59" s="93">
        <f>IF(OR($C59="",$B$2="",$D$2=0),0,IF(F$3&lt;0,0,N(INDEX('CURVA PREVISION'!$A$1:$KZ$3000,$C59,11+3*MIN(F$3,$D$2-1)))))</f>
        <v/>
      </c>
      <c r="G59" s="93">
        <f>IF(OR($C59="",$B$2="",$D$2=0),0,IF(G$3&lt;0,0,N(INDEX('CURVA PREVISION'!$A$1:$KZ$3000,$C59,11+3*MIN(G$3,$D$2-1)))))</f>
        <v/>
      </c>
      <c r="H59" s="93">
        <f>IF(OR($C59="",$B$2="",$D$2=0),0,IF(H$3&lt;0,0,N(INDEX('CURVA PREVISION'!$A$1:$KZ$3000,$C59,11+3*MIN(H$3,$D$2-1)))))</f>
        <v/>
      </c>
      <c r="I59" s="93">
        <f>IF(OR($C59="",$B$2="",$D$2=0),0,IF(I$3&lt;0,0,N(INDEX('CURVA PREVISION'!$A$1:$KZ$3000,$C59,11+3*MIN(I$3,$D$2-1)))))</f>
        <v/>
      </c>
      <c r="J59" s="93">
        <f>IF(OR($C59="",$B$2="",$D$2=0),0,IF(J$3&lt;0,0,N(INDEX('CURVA PREVISION'!$A$1:$KZ$3000,$C59,11+3*MIN(J$3,$D$2-1)))))</f>
        <v/>
      </c>
      <c r="K59" s="93">
        <f>IF(OR($C59="",$B$2="",$D$2=0),0,IF(K$3&lt;0,0,N(INDEX('CURVA PREVISION'!$A$1:$KZ$3000,$C59,11+3*MIN(K$3,$D$2-1)))))</f>
        <v/>
      </c>
      <c r="L59" s="93">
        <f>IF(OR($C59="",$B$2="",$D$2=0),0,IF(L$3&lt;0,0,N(INDEX('CURVA PREVISION'!$A$1:$KZ$3000,$C59,11+3*MIN(L$3,$D$2-1)))))</f>
        <v/>
      </c>
      <c r="M59" s="93">
        <f>IF(OR($C59="",$B$2="",$D$2=0),0,IF(M$3&lt;0,0,N(INDEX('CURVA PREVISION'!$A$1:$KZ$3000,$C59,11+3*MIN(M$3,$D$2-1)))))</f>
        <v/>
      </c>
      <c r="N59" s="93">
        <f>IF(OR($C59="",$B$2="",$D$2=0),0,IF(N$3&lt;0,0,N(INDEX('CURVA PREVISION'!$A$1:$KZ$3000,$C59,11+3*MIN(N$3,$D$2-1)))))</f>
        <v/>
      </c>
      <c r="O59" s="93">
        <f>IF(OR($C59="",$B$2="",$D$2=0),0,IF(O$3&lt;0,0,N(INDEX('CURVA PREVISION'!$A$1:$KZ$3000,$C59,11+3*MIN(O$3,$D$2-1)))))</f>
        <v/>
      </c>
      <c r="P59" s="93">
        <f>IF(OR($C59="",$B$2="",$D$2=0),0,IF(P$3&lt;0,0,N(INDEX('CURVA PREVISION'!$A$1:$KZ$3000,$C59,11+3*MIN(P$3,$D$2-1)))))</f>
        <v/>
      </c>
      <c r="Q59" s="93">
        <f>IF(OR($C59="",$B$2="",$D$2=0),0,IF(Q$3&lt;0,0,N(INDEX('CURVA PREVISION'!$A$1:$KZ$3000,$C59,11+3*MIN(Q$3,$D$2-1)))))</f>
        <v/>
      </c>
      <c r="R59" s="93">
        <f>IF(OR($C59="",$B$2="",$D$2=0),0,IF(R$3&lt;0,0,N(INDEX('CURVA PREVISION'!$A$1:$KZ$3000,$C59,11+3*MIN(R$3,$D$2-1)))))</f>
        <v/>
      </c>
      <c r="S59" s="93">
        <f>IF(OR($C59="",$B$2="",$D$2=0),0,IF(S$3&lt;0,0,N(INDEX('CURVA PREVISION'!$A$1:$KZ$3000,$C59,11+3*MIN(S$3,$D$2-1)))))</f>
        <v/>
      </c>
      <c r="T59" s="93">
        <f>IF(OR($C59="",$B$2="",$D$2=0),0,IF(T$3&lt;0,0,N(INDEX('CURVA PREVISION'!$A$1:$KZ$3000,$C59,11+3*MIN(T$3,$D$2-1)))))</f>
        <v/>
      </c>
      <c r="U59" s="93">
        <f>IF(OR($C59="",$B$2="",$D$2=0),0,IF(U$3&lt;0,0,N(INDEX('CURVA PREVISION'!$A$1:$KZ$3000,$C59,11+3*MIN(U$3,$D$2-1)))))</f>
        <v/>
      </c>
      <c r="V59" s="93">
        <f>IF(OR($C59="",$B$2="",$D$2=0),0,IF(V$3&lt;0,0,N(INDEX('CURVA PREVISION'!$A$1:$KZ$3000,$C59,11+3*MIN(V$3,$D$2-1)))))</f>
        <v/>
      </c>
      <c r="W59" s="93">
        <f>IF(OR($C59="",$B$2="",$D$2=0),0,IF(W$3&lt;0,0,N(INDEX('CURVA PREVISION'!$A$1:$KZ$3000,$C59,11+3*MIN(W$3,$D$2-1)))))</f>
        <v/>
      </c>
      <c r="X59" s="93">
        <f>IF(OR($C59="",$B$2="",$D$2=0),0,IF(X$3&lt;0,0,N(INDEX('CURVA PREVISION'!$A$1:$KZ$3000,$C59,11+3*MIN(X$3,$D$2-1)))))</f>
        <v/>
      </c>
      <c r="Y59" s="93">
        <f>IF(OR($C59="",$B$2="",$D$2=0),0,IF(Y$3&lt;0,0,N(INDEX('CURVA PREVISION'!$A$1:$KZ$3000,$C59,11+3*MIN(Y$3,$D$2-1)))))</f>
        <v/>
      </c>
      <c r="Z59" s="93">
        <f>IF(OR($C59="",$B$2="",$D$2=0),0,IF(Z$3&lt;0,0,N(INDEX('CURVA PREVISION'!$A$1:$KZ$3000,$C59,11+3*MIN(Z$3,$D$2-1)))))</f>
        <v/>
      </c>
      <c r="AA59" s="93">
        <f>IF(OR($C59="",$B$2="",$D$2=0),0,IF(AA$3&lt;0,0,N(INDEX('CURVA PREVISION'!$A$1:$KZ$3000,$C59,11+3*MIN(AA$3,$D$2-1)))))</f>
        <v/>
      </c>
      <c r="AB59" s="93">
        <f>IF(OR($C59="",$B$2="",$D$2=0),0,IF(AB$3&lt;0,0,N(INDEX('CURVA PREVISION'!$A$1:$KZ$3000,$C59,11+3*MIN(AB$3,$D$2-1)))))</f>
        <v/>
      </c>
      <c r="AC59" s="93">
        <f>IF(OR($C59="",$B$2="",$D$2=0),0,IF(AC$3&lt;0,0,N(INDEX('CURVA PREVISION'!$A$1:$KZ$3000,$C59,11+3*MIN(AC$3,$D$2-1)))))</f>
        <v/>
      </c>
      <c r="AD59" s="93">
        <f>IF(OR($C59="",$B$2="",$D$2=0),0,IF(AD$3&lt;0,0,N(INDEX('CURVA PREVISION'!$A$1:$KZ$3000,$C59,11+3*MIN(AD$3,$D$2-1)))))</f>
        <v/>
      </c>
      <c r="AE59" s="93">
        <f>IF(OR($C59="",$B$2="",$D$2=0),0,IF(AE$3&lt;0,0,N(INDEX('CURVA PREVISION'!$A$1:$KZ$3000,$C59,11+3*MIN(AE$3,$D$2-1)))))</f>
        <v/>
      </c>
      <c r="AF59" s="93">
        <f>IF(OR($C59="",$B$2="",$D$2=0),0,IF(AF$3&lt;0,0,N(INDEX('CURVA PREVISION'!$A$1:$KZ$3000,$C59,11+3*MIN(AF$3,$D$2-1)))))</f>
        <v/>
      </c>
      <c r="AG59" s="93">
        <f>IF(OR($C59="",$B$2="",$D$2=0),0,IF(AG$3&lt;0,0,N(INDEX('CURVA PREVISION'!$A$1:$KZ$3000,$C59,11+3*MIN(AG$3,$D$2-1)))))</f>
        <v/>
      </c>
      <c r="AH59" s="93">
        <f>IF(OR($C59="",$B$2="",$D$2=0),0,IF(AH$3&lt;0,0,N(INDEX('CURVA PREVISION'!$A$1:$KZ$3000,$C59,11+3*MIN(AH$3,$D$2-1)))))</f>
        <v/>
      </c>
      <c r="AI59" s="93">
        <f>IF(OR($C59="",$B$2="",$D$2=0),0,IF(AI$3&lt;0,0,N(INDEX('CURVA PREVISION'!$A$1:$KZ$3000,$C59,11+3*MIN(AI$3,$D$2-1)))))</f>
        <v/>
      </c>
      <c r="AJ59" s="93">
        <f>IF(OR($C59="",$B$2="",$D$2=0),0,IF(AJ$3&lt;0,0,N(INDEX('CURVA PREVISION'!$A$1:$KZ$3000,$C59,11+3*MIN(AJ$3,$D$2-1)))))</f>
        <v/>
      </c>
      <c r="AK59" s="93">
        <f>IF(OR($C59="",$B$2="",$D$2=0),0,IF(AK$3&lt;0,0,N(INDEX('CURVA PREVISION'!$A$1:$KZ$3000,$C59,11+3*MIN(AK$3,$D$2-1)))))</f>
        <v/>
      </c>
      <c r="AL59" s="93">
        <f>IF(OR($C59="",$B$2="",$D$2=0),0,IF(AL$3&lt;0,0,N(INDEX('CURVA PREVISION'!$A$1:$KZ$3000,$C59,11+3*MIN(AL$3,$D$2-1)))))</f>
        <v/>
      </c>
      <c r="AM59" s="93">
        <f>IF(OR($C59="",$B$2="",$D$2=0),0,IF(AM$3&lt;0,0,N(INDEX('CURVA PREVISION'!$A$1:$KZ$3000,$C59,11+3*MIN(AM$3,$D$2-1)))))</f>
        <v/>
      </c>
      <c r="AN59" s="93">
        <f>IF(OR($C59="",$B$2="",$D$2=0),0,IF(AN$3&lt;0,0,N(INDEX('CURVA PREVISION'!$A$1:$KZ$3000,$C59,11+3*MIN(AN$3,$D$2-1)))))</f>
        <v/>
      </c>
      <c r="AO59" s="93">
        <f>IF(OR($C59="",$B$2="",$D$2=0),0,IF(AO$3&lt;0,0,N(INDEX('CURVA PREVISION'!$A$1:$KZ$3000,$C59,11+3*MIN(AO$3,$D$2-1)))))</f>
        <v/>
      </c>
      <c r="AP59" s="93">
        <f>IF(OR($C59="",$B$2="",$D$2=0),0,IF(AP$3&lt;0,0,N(INDEX('CURVA PREVISION'!$A$1:$KZ$3000,$C59,11+3*MIN(AP$3,$D$2-1)))))</f>
        <v/>
      </c>
      <c r="AQ59" s="93">
        <f>IF(OR($C59="",$B$2="",$D$2=0),0,IF(AQ$3&lt;0,0,N(INDEX('CURVA PREVISION'!$A$1:$KZ$3000,$C59,11+3*MIN(AQ$3,$D$2-1)))))</f>
        <v/>
      </c>
      <c r="AR59" s="93">
        <f>IF(OR($C59="",$B$2="",$D$2=0),0,IF(AR$3&lt;0,0,N(INDEX('CURVA PREVISION'!$A$1:$KZ$3000,$C59,11+3*MIN(AR$3,$D$2-1)))))</f>
        <v/>
      </c>
      <c r="AS59" s="93">
        <f>IF(OR($C59="",$B$2="",$D$2=0),0,IF(AS$3&lt;0,0,N(INDEX('CURVA PREVISION'!$A$1:$KZ$3000,$C59,11+3*MIN(AS$3,$D$2-1)))))</f>
        <v/>
      </c>
      <c r="AT59" s="93">
        <f>IF(OR($C59="",$B$2="",$D$2=0),0,IF(AT$3&lt;0,0,N(INDEX('CURVA PREVISION'!$A$1:$KZ$3000,$C59,11+3*MIN(AT$3,$D$2-1)))))</f>
        <v/>
      </c>
      <c r="AU59" s="93">
        <f>IF(OR($C59="",$B$2="",$D$2=0),0,IF(AU$3&lt;0,0,N(INDEX('CURVA PREVISION'!$A$1:$KZ$3000,$C59,11+3*MIN(AU$3,$D$2-1)))))</f>
        <v/>
      </c>
      <c r="AV59" s="93">
        <f>IF(OR($C59="",$B$2="",$D$2=0),0,IF(AV$3&lt;0,0,N(INDEX('CURVA PREVISION'!$A$1:$KZ$3000,$C59,11+3*MIN(AV$3,$D$2-1)))))</f>
        <v/>
      </c>
      <c r="AW59" s="93">
        <f>IF(OR($C59="",$B$2="",$D$2=0),0,IF(AW$3&lt;0,0,N(INDEX('CURVA PREVISION'!$A$1:$KZ$3000,$C59,11+3*MIN(AW$3,$D$2-1)))))</f>
        <v/>
      </c>
      <c r="AX59" s="93">
        <f>IF(OR($C59="",$B$2="",$D$2=0),0,IF(AX$3&lt;0,0,N(INDEX('CURVA PREVISION'!$A$1:$KZ$3000,$C59,11+3*MIN(AX$3,$D$2-1)))))</f>
        <v/>
      </c>
      <c r="AY59" s="93">
        <f>IF(OR($C59="",$B$2="",$D$2=0),0,IF(AY$3&lt;0,0,N(INDEX('CURVA PREVISION'!$A$1:$KZ$3000,$C59,11+3*MIN(AY$3,$D$2-1)))))</f>
        <v/>
      </c>
      <c r="AZ59" s="93">
        <f>IF(OR($C59="",$B$2="",$D$2=0),0,IF(AZ$3&lt;0,0,N(INDEX('CURVA PREVISION'!$A$1:$KZ$3000,$C59,11+3*MIN(AZ$3,$D$2-1)))))</f>
        <v/>
      </c>
      <c r="BA59" s="93">
        <f>IF(OR($C59="",$B$2="",$D$2=0),0,IF(BA$3&lt;0,0,N(INDEX('CURVA PREVISION'!$A$1:$KZ$3000,$C59,11+3*MIN(BA$3,$D$2-1)))))</f>
        <v/>
      </c>
      <c r="BB59" s="93">
        <f>IF(OR($C59="",$B$2="",$D$2=0),0,IF(BB$3&lt;0,0,N(INDEX('CURVA PREVISION'!$A$1:$KZ$3000,$C59,11+3*MIN(BB$3,$D$2-1)))))</f>
        <v/>
      </c>
      <c r="BC59" s="93">
        <f>IF(OR($C59="",$B$2="",$D$2=0),0,IF(BC$3&lt;0,0,N(INDEX('CURVA PREVISION'!$A$1:$KZ$3000,$C59,11+3*MIN(BC$3,$D$2-1)))))</f>
        <v/>
      </c>
      <c r="BD59" s="93">
        <f>IF(OR($C59="",$B$2="",$D$2=0),0,IF(BD$3&lt;0,0,N(INDEX('CURVA PREVISION'!$A$1:$KZ$3000,$C59,11+3*MIN(BD$3,$D$2-1)))))</f>
        <v/>
      </c>
      <c r="BE59" s="93">
        <f>IF(OR($C59="",$B$2="",$D$2=0),0,IF(BE$3&lt;0,0,N(INDEX('CURVA PREVISION'!$A$1:$KZ$3000,$C59,11+3*MIN(BE$3,$D$2-1)))))</f>
        <v/>
      </c>
      <c r="BF59" s="93">
        <f>IF(OR($C59="",$B$2="",$D$2=0),0,IF(BF$3&lt;0,0,N(INDEX('CURVA PREVISION'!$A$1:$KZ$3000,$C59,11+3*MIN(BF$3,$D$2-1)))))</f>
        <v/>
      </c>
      <c r="BG59" s="93">
        <f>IF(OR($C59="",$B$2="",$D$2=0),0,IF(BG$3&lt;0,0,N(INDEX('CURVA PREVISION'!$A$1:$KZ$3000,$C59,11+3*MIN(BG$3,$D$2-1)))))</f>
        <v/>
      </c>
      <c r="BH59" s="93">
        <f>IF(OR($C59="",$B$2="",$D$2=0),0,IF(BH$3&lt;0,0,N(INDEX('CURVA PREVISION'!$A$1:$KZ$3000,$C59,11+3*MIN(BH$3,$D$2-1)))))</f>
        <v/>
      </c>
      <c r="BI59" s="93">
        <f>IF(OR($C59="",$B$2="",$D$2=0),0,IF(BI$3&lt;0,0,N(INDEX('CURVA PREVISION'!$A$1:$KZ$3000,$C59,11+3*MIN(BI$3,$D$2-1)))))</f>
        <v/>
      </c>
      <c r="BJ59" s="93">
        <f>IF(OR($C59="",$B$2="",$D$2=0),0,IF(BJ$3&lt;0,0,N(INDEX('CURVA PREVISION'!$A$1:$KZ$3000,$C59,11+3*MIN(BJ$3,$D$2-1)))))</f>
        <v/>
      </c>
      <c r="BK59" s="93">
        <f>IF(OR($C59="",$B$2="",$D$2=0),0,IF(BK$3&lt;0,0,N(INDEX('CURVA PREVISION'!$A$1:$KZ$3000,$C59,11+3*MIN(BK$3,$D$2-1)))))</f>
        <v/>
      </c>
      <c r="BL59" s="93">
        <f>IF(OR($C59="",$B$2="",$D$2=0),0,IF(BL$3&lt;0,0,N(INDEX('CURVA PREVISION'!$A$1:$KZ$3000,$C59,11+3*MIN(BL$3,$D$2-1)))))</f>
        <v/>
      </c>
      <c r="BM59" s="93">
        <f>IF(OR($C59="",$B$2="",$D$2=0),0,IF(BM$3&lt;0,0,N(INDEX('CURVA PREVISION'!$A$1:$KZ$3000,$C59,11+3*MIN(BM$3,$D$2-1)))))</f>
        <v/>
      </c>
      <c r="BN59" s="93">
        <f>IF(OR($C59="",$B$2="",$D$2=0),0,IF(BN$3&lt;0,0,N(INDEX('CURVA PREVISION'!$A$1:$KZ$3000,$C59,11+3*MIN(BN$3,$D$2-1)))))</f>
        <v/>
      </c>
      <c r="BO59" s="93">
        <f>IF(OR($C59="",$B$2="",$D$2=0),0,IF(BO$3&lt;0,0,N(INDEX('CURVA PREVISION'!$A$1:$KZ$3000,$C59,11+3*MIN(BO$3,$D$2-1)))))</f>
        <v/>
      </c>
      <c r="BP59" s="93">
        <f>IF(OR($C59="",$B$2="",$D$2=0),0,IF(BP$3&lt;0,0,N(INDEX('CURVA PREVISION'!$A$1:$KZ$3000,$C59,11+3*MIN(BP$3,$D$2-1)))))</f>
        <v/>
      </c>
      <c r="BQ59" s="93">
        <f>IF(OR($C59="",$B$2="",$D$2=0),0,IF(BQ$3&lt;0,0,N(INDEX('CURVA PREVISION'!$A$1:$KZ$3000,$C59,11+3*MIN(BQ$3,$D$2-1)))))</f>
        <v/>
      </c>
      <c r="BR59" s="93">
        <f>IF(OR($C59="",$B$2="",$D$2=0),0,IF(BR$3&lt;0,0,N(INDEX('CURVA PREVISION'!$A$1:$KZ$3000,$C59,11+3*MIN(BR$3,$D$2-1)))))</f>
        <v/>
      </c>
      <c r="BS59" s="93">
        <f>IF(OR($C59="",$B$2="",$D$2=0),0,IF(BS$3&lt;0,0,N(INDEX('CURVA PREVISION'!$A$1:$KZ$3000,$C59,11+3*MIN(BS$3,$D$2-1)))))</f>
        <v/>
      </c>
      <c r="BT59" s="93">
        <f>IF(OR($C59="",$B$2="",$D$2=0),0,IF(BT$3&lt;0,0,N(INDEX('CURVA PREVISION'!$A$1:$KZ$3000,$C59,11+3*MIN(BT$3,$D$2-1)))))</f>
        <v/>
      </c>
      <c r="BU59" s="93">
        <f>IF(OR($C59="",$B$2="",$D$2=0),0,IF(BU$3&lt;0,0,N(INDEX('CURVA PREVISION'!$A$1:$KZ$3000,$C59,11+3*MIN(BU$3,$D$2-1)))))</f>
        <v/>
      </c>
      <c r="BV59" s="93">
        <f>IF(OR($C59="",$B$2="",$D$2=0),0,IF(BV$3&lt;0,0,N(INDEX('CURVA PREVISION'!$A$1:$KZ$3000,$C59,11+3*MIN(BV$3,$D$2-1)))))</f>
        <v/>
      </c>
      <c r="BW59" s="93">
        <f>IF(OR($C59="",$B$2="",$D$2=0),0,IF(BW$3&lt;0,0,N(INDEX('CURVA PREVISION'!$A$1:$KZ$3000,$C59,11+3*MIN(BW$3,$D$2-1)))))</f>
        <v/>
      </c>
    </row>
    <row r="60">
      <c r="A60" s="50">
        <f>A18</f>
        <v/>
      </c>
      <c r="B60" s="50">
        <f>B18</f>
        <v/>
      </c>
      <c r="C60" s="66">
        <f>C18</f>
        <v/>
      </c>
      <c r="D60" s="93">
        <f>IF(OR($C60="",$B$2="",$D$2=0),0,IF(D$3&lt;0,0,N(INDEX('CURVA PREVISION'!$A$1:$KZ$3000,$C60,11+3*MIN(D$3,$D$2-1)))))</f>
        <v/>
      </c>
      <c r="E60" s="93">
        <f>IF(OR($C60="",$B$2="",$D$2=0),0,IF(E$3&lt;0,0,N(INDEX('CURVA PREVISION'!$A$1:$KZ$3000,$C60,11+3*MIN(E$3,$D$2-1)))))</f>
        <v/>
      </c>
      <c r="F60" s="93">
        <f>IF(OR($C60="",$B$2="",$D$2=0),0,IF(F$3&lt;0,0,N(INDEX('CURVA PREVISION'!$A$1:$KZ$3000,$C60,11+3*MIN(F$3,$D$2-1)))))</f>
        <v/>
      </c>
      <c r="G60" s="93">
        <f>IF(OR($C60="",$B$2="",$D$2=0),0,IF(G$3&lt;0,0,N(INDEX('CURVA PREVISION'!$A$1:$KZ$3000,$C60,11+3*MIN(G$3,$D$2-1)))))</f>
        <v/>
      </c>
      <c r="H60" s="93">
        <f>IF(OR($C60="",$B$2="",$D$2=0),0,IF(H$3&lt;0,0,N(INDEX('CURVA PREVISION'!$A$1:$KZ$3000,$C60,11+3*MIN(H$3,$D$2-1)))))</f>
        <v/>
      </c>
      <c r="I60" s="93">
        <f>IF(OR($C60="",$B$2="",$D$2=0),0,IF(I$3&lt;0,0,N(INDEX('CURVA PREVISION'!$A$1:$KZ$3000,$C60,11+3*MIN(I$3,$D$2-1)))))</f>
        <v/>
      </c>
      <c r="J60" s="93">
        <f>IF(OR($C60="",$B$2="",$D$2=0),0,IF(J$3&lt;0,0,N(INDEX('CURVA PREVISION'!$A$1:$KZ$3000,$C60,11+3*MIN(J$3,$D$2-1)))))</f>
        <v/>
      </c>
      <c r="K60" s="93">
        <f>IF(OR($C60="",$B$2="",$D$2=0),0,IF(K$3&lt;0,0,N(INDEX('CURVA PREVISION'!$A$1:$KZ$3000,$C60,11+3*MIN(K$3,$D$2-1)))))</f>
        <v/>
      </c>
      <c r="L60" s="93">
        <f>IF(OR($C60="",$B$2="",$D$2=0),0,IF(L$3&lt;0,0,N(INDEX('CURVA PREVISION'!$A$1:$KZ$3000,$C60,11+3*MIN(L$3,$D$2-1)))))</f>
        <v/>
      </c>
      <c r="M60" s="93">
        <f>IF(OR($C60="",$B$2="",$D$2=0),0,IF(M$3&lt;0,0,N(INDEX('CURVA PREVISION'!$A$1:$KZ$3000,$C60,11+3*MIN(M$3,$D$2-1)))))</f>
        <v/>
      </c>
      <c r="N60" s="93">
        <f>IF(OR($C60="",$B$2="",$D$2=0),0,IF(N$3&lt;0,0,N(INDEX('CURVA PREVISION'!$A$1:$KZ$3000,$C60,11+3*MIN(N$3,$D$2-1)))))</f>
        <v/>
      </c>
      <c r="O60" s="93">
        <f>IF(OR($C60="",$B$2="",$D$2=0),0,IF(O$3&lt;0,0,N(INDEX('CURVA PREVISION'!$A$1:$KZ$3000,$C60,11+3*MIN(O$3,$D$2-1)))))</f>
        <v/>
      </c>
      <c r="P60" s="93">
        <f>IF(OR($C60="",$B$2="",$D$2=0),0,IF(P$3&lt;0,0,N(INDEX('CURVA PREVISION'!$A$1:$KZ$3000,$C60,11+3*MIN(P$3,$D$2-1)))))</f>
        <v/>
      </c>
      <c r="Q60" s="93">
        <f>IF(OR($C60="",$B$2="",$D$2=0),0,IF(Q$3&lt;0,0,N(INDEX('CURVA PREVISION'!$A$1:$KZ$3000,$C60,11+3*MIN(Q$3,$D$2-1)))))</f>
        <v/>
      </c>
      <c r="R60" s="93">
        <f>IF(OR($C60="",$B$2="",$D$2=0),0,IF(R$3&lt;0,0,N(INDEX('CURVA PREVISION'!$A$1:$KZ$3000,$C60,11+3*MIN(R$3,$D$2-1)))))</f>
        <v/>
      </c>
      <c r="S60" s="93">
        <f>IF(OR($C60="",$B$2="",$D$2=0),0,IF(S$3&lt;0,0,N(INDEX('CURVA PREVISION'!$A$1:$KZ$3000,$C60,11+3*MIN(S$3,$D$2-1)))))</f>
        <v/>
      </c>
      <c r="T60" s="93">
        <f>IF(OR($C60="",$B$2="",$D$2=0),0,IF(T$3&lt;0,0,N(INDEX('CURVA PREVISION'!$A$1:$KZ$3000,$C60,11+3*MIN(T$3,$D$2-1)))))</f>
        <v/>
      </c>
      <c r="U60" s="93">
        <f>IF(OR($C60="",$B$2="",$D$2=0),0,IF(U$3&lt;0,0,N(INDEX('CURVA PREVISION'!$A$1:$KZ$3000,$C60,11+3*MIN(U$3,$D$2-1)))))</f>
        <v/>
      </c>
      <c r="V60" s="93">
        <f>IF(OR($C60="",$B$2="",$D$2=0),0,IF(V$3&lt;0,0,N(INDEX('CURVA PREVISION'!$A$1:$KZ$3000,$C60,11+3*MIN(V$3,$D$2-1)))))</f>
        <v/>
      </c>
      <c r="W60" s="93">
        <f>IF(OR($C60="",$B$2="",$D$2=0),0,IF(W$3&lt;0,0,N(INDEX('CURVA PREVISION'!$A$1:$KZ$3000,$C60,11+3*MIN(W$3,$D$2-1)))))</f>
        <v/>
      </c>
      <c r="X60" s="93">
        <f>IF(OR($C60="",$B$2="",$D$2=0),0,IF(X$3&lt;0,0,N(INDEX('CURVA PREVISION'!$A$1:$KZ$3000,$C60,11+3*MIN(X$3,$D$2-1)))))</f>
        <v/>
      </c>
      <c r="Y60" s="93">
        <f>IF(OR($C60="",$B$2="",$D$2=0),0,IF(Y$3&lt;0,0,N(INDEX('CURVA PREVISION'!$A$1:$KZ$3000,$C60,11+3*MIN(Y$3,$D$2-1)))))</f>
        <v/>
      </c>
      <c r="Z60" s="93">
        <f>IF(OR($C60="",$B$2="",$D$2=0),0,IF(Z$3&lt;0,0,N(INDEX('CURVA PREVISION'!$A$1:$KZ$3000,$C60,11+3*MIN(Z$3,$D$2-1)))))</f>
        <v/>
      </c>
      <c r="AA60" s="93">
        <f>IF(OR($C60="",$B$2="",$D$2=0),0,IF(AA$3&lt;0,0,N(INDEX('CURVA PREVISION'!$A$1:$KZ$3000,$C60,11+3*MIN(AA$3,$D$2-1)))))</f>
        <v/>
      </c>
      <c r="AB60" s="93">
        <f>IF(OR($C60="",$B$2="",$D$2=0),0,IF(AB$3&lt;0,0,N(INDEX('CURVA PREVISION'!$A$1:$KZ$3000,$C60,11+3*MIN(AB$3,$D$2-1)))))</f>
        <v/>
      </c>
      <c r="AC60" s="93">
        <f>IF(OR($C60="",$B$2="",$D$2=0),0,IF(AC$3&lt;0,0,N(INDEX('CURVA PREVISION'!$A$1:$KZ$3000,$C60,11+3*MIN(AC$3,$D$2-1)))))</f>
        <v/>
      </c>
      <c r="AD60" s="93">
        <f>IF(OR($C60="",$B$2="",$D$2=0),0,IF(AD$3&lt;0,0,N(INDEX('CURVA PREVISION'!$A$1:$KZ$3000,$C60,11+3*MIN(AD$3,$D$2-1)))))</f>
        <v/>
      </c>
      <c r="AE60" s="93">
        <f>IF(OR($C60="",$B$2="",$D$2=0),0,IF(AE$3&lt;0,0,N(INDEX('CURVA PREVISION'!$A$1:$KZ$3000,$C60,11+3*MIN(AE$3,$D$2-1)))))</f>
        <v/>
      </c>
      <c r="AF60" s="93">
        <f>IF(OR($C60="",$B$2="",$D$2=0),0,IF(AF$3&lt;0,0,N(INDEX('CURVA PREVISION'!$A$1:$KZ$3000,$C60,11+3*MIN(AF$3,$D$2-1)))))</f>
        <v/>
      </c>
      <c r="AG60" s="93">
        <f>IF(OR($C60="",$B$2="",$D$2=0),0,IF(AG$3&lt;0,0,N(INDEX('CURVA PREVISION'!$A$1:$KZ$3000,$C60,11+3*MIN(AG$3,$D$2-1)))))</f>
        <v/>
      </c>
      <c r="AH60" s="93">
        <f>IF(OR($C60="",$B$2="",$D$2=0),0,IF(AH$3&lt;0,0,N(INDEX('CURVA PREVISION'!$A$1:$KZ$3000,$C60,11+3*MIN(AH$3,$D$2-1)))))</f>
        <v/>
      </c>
      <c r="AI60" s="93">
        <f>IF(OR($C60="",$B$2="",$D$2=0),0,IF(AI$3&lt;0,0,N(INDEX('CURVA PREVISION'!$A$1:$KZ$3000,$C60,11+3*MIN(AI$3,$D$2-1)))))</f>
        <v/>
      </c>
      <c r="AJ60" s="93">
        <f>IF(OR($C60="",$B$2="",$D$2=0),0,IF(AJ$3&lt;0,0,N(INDEX('CURVA PREVISION'!$A$1:$KZ$3000,$C60,11+3*MIN(AJ$3,$D$2-1)))))</f>
        <v/>
      </c>
      <c r="AK60" s="93">
        <f>IF(OR($C60="",$B$2="",$D$2=0),0,IF(AK$3&lt;0,0,N(INDEX('CURVA PREVISION'!$A$1:$KZ$3000,$C60,11+3*MIN(AK$3,$D$2-1)))))</f>
        <v/>
      </c>
      <c r="AL60" s="93">
        <f>IF(OR($C60="",$B$2="",$D$2=0),0,IF(AL$3&lt;0,0,N(INDEX('CURVA PREVISION'!$A$1:$KZ$3000,$C60,11+3*MIN(AL$3,$D$2-1)))))</f>
        <v/>
      </c>
      <c r="AM60" s="93">
        <f>IF(OR($C60="",$B$2="",$D$2=0),0,IF(AM$3&lt;0,0,N(INDEX('CURVA PREVISION'!$A$1:$KZ$3000,$C60,11+3*MIN(AM$3,$D$2-1)))))</f>
        <v/>
      </c>
      <c r="AN60" s="93">
        <f>IF(OR($C60="",$B$2="",$D$2=0),0,IF(AN$3&lt;0,0,N(INDEX('CURVA PREVISION'!$A$1:$KZ$3000,$C60,11+3*MIN(AN$3,$D$2-1)))))</f>
        <v/>
      </c>
      <c r="AO60" s="93">
        <f>IF(OR($C60="",$B$2="",$D$2=0),0,IF(AO$3&lt;0,0,N(INDEX('CURVA PREVISION'!$A$1:$KZ$3000,$C60,11+3*MIN(AO$3,$D$2-1)))))</f>
        <v/>
      </c>
      <c r="AP60" s="93">
        <f>IF(OR($C60="",$B$2="",$D$2=0),0,IF(AP$3&lt;0,0,N(INDEX('CURVA PREVISION'!$A$1:$KZ$3000,$C60,11+3*MIN(AP$3,$D$2-1)))))</f>
        <v/>
      </c>
      <c r="AQ60" s="93">
        <f>IF(OR($C60="",$B$2="",$D$2=0),0,IF(AQ$3&lt;0,0,N(INDEX('CURVA PREVISION'!$A$1:$KZ$3000,$C60,11+3*MIN(AQ$3,$D$2-1)))))</f>
        <v/>
      </c>
      <c r="AR60" s="93">
        <f>IF(OR($C60="",$B$2="",$D$2=0),0,IF(AR$3&lt;0,0,N(INDEX('CURVA PREVISION'!$A$1:$KZ$3000,$C60,11+3*MIN(AR$3,$D$2-1)))))</f>
        <v/>
      </c>
      <c r="AS60" s="93">
        <f>IF(OR($C60="",$B$2="",$D$2=0),0,IF(AS$3&lt;0,0,N(INDEX('CURVA PREVISION'!$A$1:$KZ$3000,$C60,11+3*MIN(AS$3,$D$2-1)))))</f>
        <v/>
      </c>
      <c r="AT60" s="93">
        <f>IF(OR($C60="",$B$2="",$D$2=0),0,IF(AT$3&lt;0,0,N(INDEX('CURVA PREVISION'!$A$1:$KZ$3000,$C60,11+3*MIN(AT$3,$D$2-1)))))</f>
        <v/>
      </c>
      <c r="AU60" s="93">
        <f>IF(OR($C60="",$B$2="",$D$2=0),0,IF(AU$3&lt;0,0,N(INDEX('CURVA PREVISION'!$A$1:$KZ$3000,$C60,11+3*MIN(AU$3,$D$2-1)))))</f>
        <v/>
      </c>
      <c r="AV60" s="93">
        <f>IF(OR($C60="",$B$2="",$D$2=0),0,IF(AV$3&lt;0,0,N(INDEX('CURVA PREVISION'!$A$1:$KZ$3000,$C60,11+3*MIN(AV$3,$D$2-1)))))</f>
        <v/>
      </c>
      <c r="AW60" s="93">
        <f>IF(OR($C60="",$B$2="",$D$2=0),0,IF(AW$3&lt;0,0,N(INDEX('CURVA PREVISION'!$A$1:$KZ$3000,$C60,11+3*MIN(AW$3,$D$2-1)))))</f>
        <v/>
      </c>
      <c r="AX60" s="93">
        <f>IF(OR($C60="",$B$2="",$D$2=0),0,IF(AX$3&lt;0,0,N(INDEX('CURVA PREVISION'!$A$1:$KZ$3000,$C60,11+3*MIN(AX$3,$D$2-1)))))</f>
        <v/>
      </c>
      <c r="AY60" s="93">
        <f>IF(OR($C60="",$B$2="",$D$2=0),0,IF(AY$3&lt;0,0,N(INDEX('CURVA PREVISION'!$A$1:$KZ$3000,$C60,11+3*MIN(AY$3,$D$2-1)))))</f>
        <v/>
      </c>
      <c r="AZ60" s="93">
        <f>IF(OR($C60="",$B$2="",$D$2=0),0,IF(AZ$3&lt;0,0,N(INDEX('CURVA PREVISION'!$A$1:$KZ$3000,$C60,11+3*MIN(AZ$3,$D$2-1)))))</f>
        <v/>
      </c>
      <c r="BA60" s="93">
        <f>IF(OR($C60="",$B$2="",$D$2=0),0,IF(BA$3&lt;0,0,N(INDEX('CURVA PREVISION'!$A$1:$KZ$3000,$C60,11+3*MIN(BA$3,$D$2-1)))))</f>
        <v/>
      </c>
      <c r="BB60" s="93">
        <f>IF(OR($C60="",$B$2="",$D$2=0),0,IF(BB$3&lt;0,0,N(INDEX('CURVA PREVISION'!$A$1:$KZ$3000,$C60,11+3*MIN(BB$3,$D$2-1)))))</f>
        <v/>
      </c>
      <c r="BC60" s="93">
        <f>IF(OR($C60="",$B$2="",$D$2=0),0,IF(BC$3&lt;0,0,N(INDEX('CURVA PREVISION'!$A$1:$KZ$3000,$C60,11+3*MIN(BC$3,$D$2-1)))))</f>
        <v/>
      </c>
      <c r="BD60" s="93">
        <f>IF(OR($C60="",$B$2="",$D$2=0),0,IF(BD$3&lt;0,0,N(INDEX('CURVA PREVISION'!$A$1:$KZ$3000,$C60,11+3*MIN(BD$3,$D$2-1)))))</f>
        <v/>
      </c>
      <c r="BE60" s="93">
        <f>IF(OR($C60="",$B$2="",$D$2=0),0,IF(BE$3&lt;0,0,N(INDEX('CURVA PREVISION'!$A$1:$KZ$3000,$C60,11+3*MIN(BE$3,$D$2-1)))))</f>
        <v/>
      </c>
      <c r="BF60" s="93">
        <f>IF(OR($C60="",$B$2="",$D$2=0),0,IF(BF$3&lt;0,0,N(INDEX('CURVA PREVISION'!$A$1:$KZ$3000,$C60,11+3*MIN(BF$3,$D$2-1)))))</f>
        <v/>
      </c>
      <c r="BG60" s="93">
        <f>IF(OR($C60="",$B$2="",$D$2=0),0,IF(BG$3&lt;0,0,N(INDEX('CURVA PREVISION'!$A$1:$KZ$3000,$C60,11+3*MIN(BG$3,$D$2-1)))))</f>
        <v/>
      </c>
      <c r="BH60" s="93">
        <f>IF(OR($C60="",$B$2="",$D$2=0),0,IF(BH$3&lt;0,0,N(INDEX('CURVA PREVISION'!$A$1:$KZ$3000,$C60,11+3*MIN(BH$3,$D$2-1)))))</f>
        <v/>
      </c>
      <c r="BI60" s="93">
        <f>IF(OR($C60="",$B$2="",$D$2=0),0,IF(BI$3&lt;0,0,N(INDEX('CURVA PREVISION'!$A$1:$KZ$3000,$C60,11+3*MIN(BI$3,$D$2-1)))))</f>
        <v/>
      </c>
      <c r="BJ60" s="93">
        <f>IF(OR($C60="",$B$2="",$D$2=0),0,IF(BJ$3&lt;0,0,N(INDEX('CURVA PREVISION'!$A$1:$KZ$3000,$C60,11+3*MIN(BJ$3,$D$2-1)))))</f>
        <v/>
      </c>
      <c r="BK60" s="93">
        <f>IF(OR($C60="",$B$2="",$D$2=0),0,IF(BK$3&lt;0,0,N(INDEX('CURVA PREVISION'!$A$1:$KZ$3000,$C60,11+3*MIN(BK$3,$D$2-1)))))</f>
        <v/>
      </c>
      <c r="BL60" s="93">
        <f>IF(OR($C60="",$B$2="",$D$2=0),0,IF(BL$3&lt;0,0,N(INDEX('CURVA PREVISION'!$A$1:$KZ$3000,$C60,11+3*MIN(BL$3,$D$2-1)))))</f>
        <v/>
      </c>
      <c r="BM60" s="93">
        <f>IF(OR($C60="",$B$2="",$D$2=0),0,IF(BM$3&lt;0,0,N(INDEX('CURVA PREVISION'!$A$1:$KZ$3000,$C60,11+3*MIN(BM$3,$D$2-1)))))</f>
        <v/>
      </c>
      <c r="BN60" s="93">
        <f>IF(OR($C60="",$B$2="",$D$2=0),0,IF(BN$3&lt;0,0,N(INDEX('CURVA PREVISION'!$A$1:$KZ$3000,$C60,11+3*MIN(BN$3,$D$2-1)))))</f>
        <v/>
      </c>
      <c r="BO60" s="93">
        <f>IF(OR($C60="",$B$2="",$D$2=0),0,IF(BO$3&lt;0,0,N(INDEX('CURVA PREVISION'!$A$1:$KZ$3000,$C60,11+3*MIN(BO$3,$D$2-1)))))</f>
        <v/>
      </c>
      <c r="BP60" s="93">
        <f>IF(OR($C60="",$B$2="",$D$2=0),0,IF(BP$3&lt;0,0,N(INDEX('CURVA PREVISION'!$A$1:$KZ$3000,$C60,11+3*MIN(BP$3,$D$2-1)))))</f>
        <v/>
      </c>
      <c r="BQ60" s="93">
        <f>IF(OR($C60="",$B$2="",$D$2=0),0,IF(BQ$3&lt;0,0,N(INDEX('CURVA PREVISION'!$A$1:$KZ$3000,$C60,11+3*MIN(BQ$3,$D$2-1)))))</f>
        <v/>
      </c>
      <c r="BR60" s="93">
        <f>IF(OR($C60="",$B$2="",$D$2=0),0,IF(BR$3&lt;0,0,N(INDEX('CURVA PREVISION'!$A$1:$KZ$3000,$C60,11+3*MIN(BR$3,$D$2-1)))))</f>
        <v/>
      </c>
      <c r="BS60" s="93">
        <f>IF(OR($C60="",$B$2="",$D$2=0),0,IF(BS$3&lt;0,0,N(INDEX('CURVA PREVISION'!$A$1:$KZ$3000,$C60,11+3*MIN(BS$3,$D$2-1)))))</f>
        <v/>
      </c>
      <c r="BT60" s="93">
        <f>IF(OR($C60="",$B$2="",$D$2=0),0,IF(BT$3&lt;0,0,N(INDEX('CURVA PREVISION'!$A$1:$KZ$3000,$C60,11+3*MIN(BT$3,$D$2-1)))))</f>
        <v/>
      </c>
      <c r="BU60" s="93">
        <f>IF(OR($C60="",$B$2="",$D$2=0),0,IF(BU$3&lt;0,0,N(INDEX('CURVA PREVISION'!$A$1:$KZ$3000,$C60,11+3*MIN(BU$3,$D$2-1)))))</f>
        <v/>
      </c>
      <c r="BV60" s="93">
        <f>IF(OR($C60="",$B$2="",$D$2=0),0,IF(BV$3&lt;0,0,N(INDEX('CURVA PREVISION'!$A$1:$KZ$3000,$C60,11+3*MIN(BV$3,$D$2-1)))))</f>
        <v/>
      </c>
      <c r="BW60" s="93">
        <f>IF(OR($C60="",$B$2="",$D$2=0),0,IF(BW$3&lt;0,0,N(INDEX('CURVA PREVISION'!$A$1:$KZ$3000,$C60,11+3*MIN(BW$3,$D$2-1)))))</f>
        <v/>
      </c>
    </row>
    <row r="61">
      <c r="A61" s="50">
        <f>A19</f>
        <v/>
      </c>
      <c r="B61" s="50">
        <f>B19</f>
        <v/>
      </c>
      <c r="C61" s="66">
        <f>C19</f>
        <v/>
      </c>
      <c r="D61" s="93">
        <f>IF(OR($C61="",$B$2="",$D$2=0),0,IF(D$3&lt;0,0,N(INDEX('CURVA PREVISION'!$A$1:$KZ$3000,$C61,11+3*MIN(D$3,$D$2-1)))))</f>
        <v/>
      </c>
      <c r="E61" s="93">
        <f>IF(OR($C61="",$B$2="",$D$2=0),0,IF(E$3&lt;0,0,N(INDEX('CURVA PREVISION'!$A$1:$KZ$3000,$C61,11+3*MIN(E$3,$D$2-1)))))</f>
        <v/>
      </c>
      <c r="F61" s="93">
        <f>IF(OR($C61="",$B$2="",$D$2=0),0,IF(F$3&lt;0,0,N(INDEX('CURVA PREVISION'!$A$1:$KZ$3000,$C61,11+3*MIN(F$3,$D$2-1)))))</f>
        <v/>
      </c>
      <c r="G61" s="93">
        <f>IF(OR($C61="",$B$2="",$D$2=0),0,IF(G$3&lt;0,0,N(INDEX('CURVA PREVISION'!$A$1:$KZ$3000,$C61,11+3*MIN(G$3,$D$2-1)))))</f>
        <v/>
      </c>
      <c r="H61" s="93">
        <f>IF(OR($C61="",$B$2="",$D$2=0),0,IF(H$3&lt;0,0,N(INDEX('CURVA PREVISION'!$A$1:$KZ$3000,$C61,11+3*MIN(H$3,$D$2-1)))))</f>
        <v/>
      </c>
      <c r="I61" s="93">
        <f>IF(OR($C61="",$B$2="",$D$2=0),0,IF(I$3&lt;0,0,N(INDEX('CURVA PREVISION'!$A$1:$KZ$3000,$C61,11+3*MIN(I$3,$D$2-1)))))</f>
        <v/>
      </c>
      <c r="J61" s="93">
        <f>IF(OR($C61="",$B$2="",$D$2=0),0,IF(J$3&lt;0,0,N(INDEX('CURVA PREVISION'!$A$1:$KZ$3000,$C61,11+3*MIN(J$3,$D$2-1)))))</f>
        <v/>
      </c>
      <c r="K61" s="93">
        <f>IF(OR($C61="",$B$2="",$D$2=0),0,IF(K$3&lt;0,0,N(INDEX('CURVA PREVISION'!$A$1:$KZ$3000,$C61,11+3*MIN(K$3,$D$2-1)))))</f>
        <v/>
      </c>
      <c r="L61" s="93">
        <f>IF(OR($C61="",$B$2="",$D$2=0),0,IF(L$3&lt;0,0,N(INDEX('CURVA PREVISION'!$A$1:$KZ$3000,$C61,11+3*MIN(L$3,$D$2-1)))))</f>
        <v/>
      </c>
      <c r="M61" s="93">
        <f>IF(OR($C61="",$B$2="",$D$2=0),0,IF(M$3&lt;0,0,N(INDEX('CURVA PREVISION'!$A$1:$KZ$3000,$C61,11+3*MIN(M$3,$D$2-1)))))</f>
        <v/>
      </c>
      <c r="N61" s="93">
        <f>IF(OR($C61="",$B$2="",$D$2=0),0,IF(N$3&lt;0,0,N(INDEX('CURVA PREVISION'!$A$1:$KZ$3000,$C61,11+3*MIN(N$3,$D$2-1)))))</f>
        <v/>
      </c>
      <c r="O61" s="93">
        <f>IF(OR($C61="",$B$2="",$D$2=0),0,IF(O$3&lt;0,0,N(INDEX('CURVA PREVISION'!$A$1:$KZ$3000,$C61,11+3*MIN(O$3,$D$2-1)))))</f>
        <v/>
      </c>
      <c r="P61" s="93">
        <f>IF(OR($C61="",$B$2="",$D$2=0),0,IF(P$3&lt;0,0,N(INDEX('CURVA PREVISION'!$A$1:$KZ$3000,$C61,11+3*MIN(P$3,$D$2-1)))))</f>
        <v/>
      </c>
      <c r="Q61" s="93">
        <f>IF(OR($C61="",$B$2="",$D$2=0),0,IF(Q$3&lt;0,0,N(INDEX('CURVA PREVISION'!$A$1:$KZ$3000,$C61,11+3*MIN(Q$3,$D$2-1)))))</f>
        <v/>
      </c>
      <c r="R61" s="93">
        <f>IF(OR($C61="",$B$2="",$D$2=0),0,IF(R$3&lt;0,0,N(INDEX('CURVA PREVISION'!$A$1:$KZ$3000,$C61,11+3*MIN(R$3,$D$2-1)))))</f>
        <v/>
      </c>
      <c r="S61" s="93">
        <f>IF(OR($C61="",$B$2="",$D$2=0),0,IF(S$3&lt;0,0,N(INDEX('CURVA PREVISION'!$A$1:$KZ$3000,$C61,11+3*MIN(S$3,$D$2-1)))))</f>
        <v/>
      </c>
      <c r="T61" s="93">
        <f>IF(OR($C61="",$B$2="",$D$2=0),0,IF(T$3&lt;0,0,N(INDEX('CURVA PREVISION'!$A$1:$KZ$3000,$C61,11+3*MIN(T$3,$D$2-1)))))</f>
        <v/>
      </c>
      <c r="U61" s="93">
        <f>IF(OR($C61="",$B$2="",$D$2=0),0,IF(U$3&lt;0,0,N(INDEX('CURVA PREVISION'!$A$1:$KZ$3000,$C61,11+3*MIN(U$3,$D$2-1)))))</f>
        <v/>
      </c>
      <c r="V61" s="93">
        <f>IF(OR($C61="",$B$2="",$D$2=0),0,IF(V$3&lt;0,0,N(INDEX('CURVA PREVISION'!$A$1:$KZ$3000,$C61,11+3*MIN(V$3,$D$2-1)))))</f>
        <v/>
      </c>
      <c r="W61" s="93">
        <f>IF(OR($C61="",$B$2="",$D$2=0),0,IF(W$3&lt;0,0,N(INDEX('CURVA PREVISION'!$A$1:$KZ$3000,$C61,11+3*MIN(W$3,$D$2-1)))))</f>
        <v/>
      </c>
      <c r="X61" s="93">
        <f>IF(OR($C61="",$B$2="",$D$2=0),0,IF(X$3&lt;0,0,N(INDEX('CURVA PREVISION'!$A$1:$KZ$3000,$C61,11+3*MIN(X$3,$D$2-1)))))</f>
        <v/>
      </c>
      <c r="Y61" s="93">
        <f>IF(OR($C61="",$B$2="",$D$2=0),0,IF(Y$3&lt;0,0,N(INDEX('CURVA PREVISION'!$A$1:$KZ$3000,$C61,11+3*MIN(Y$3,$D$2-1)))))</f>
        <v/>
      </c>
      <c r="Z61" s="93">
        <f>IF(OR($C61="",$B$2="",$D$2=0),0,IF(Z$3&lt;0,0,N(INDEX('CURVA PREVISION'!$A$1:$KZ$3000,$C61,11+3*MIN(Z$3,$D$2-1)))))</f>
        <v/>
      </c>
      <c r="AA61" s="93">
        <f>IF(OR($C61="",$B$2="",$D$2=0),0,IF(AA$3&lt;0,0,N(INDEX('CURVA PREVISION'!$A$1:$KZ$3000,$C61,11+3*MIN(AA$3,$D$2-1)))))</f>
        <v/>
      </c>
      <c r="AB61" s="93">
        <f>IF(OR($C61="",$B$2="",$D$2=0),0,IF(AB$3&lt;0,0,N(INDEX('CURVA PREVISION'!$A$1:$KZ$3000,$C61,11+3*MIN(AB$3,$D$2-1)))))</f>
        <v/>
      </c>
      <c r="AC61" s="93">
        <f>IF(OR($C61="",$B$2="",$D$2=0),0,IF(AC$3&lt;0,0,N(INDEX('CURVA PREVISION'!$A$1:$KZ$3000,$C61,11+3*MIN(AC$3,$D$2-1)))))</f>
        <v/>
      </c>
      <c r="AD61" s="93">
        <f>IF(OR($C61="",$B$2="",$D$2=0),0,IF(AD$3&lt;0,0,N(INDEX('CURVA PREVISION'!$A$1:$KZ$3000,$C61,11+3*MIN(AD$3,$D$2-1)))))</f>
        <v/>
      </c>
      <c r="AE61" s="93">
        <f>IF(OR($C61="",$B$2="",$D$2=0),0,IF(AE$3&lt;0,0,N(INDEX('CURVA PREVISION'!$A$1:$KZ$3000,$C61,11+3*MIN(AE$3,$D$2-1)))))</f>
        <v/>
      </c>
      <c r="AF61" s="93">
        <f>IF(OR($C61="",$B$2="",$D$2=0),0,IF(AF$3&lt;0,0,N(INDEX('CURVA PREVISION'!$A$1:$KZ$3000,$C61,11+3*MIN(AF$3,$D$2-1)))))</f>
        <v/>
      </c>
      <c r="AG61" s="93">
        <f>IF(OR($C61="",$B$2="",$D$2=0),0,IF(AG$3&lt;0,0,N(INDEX('CURVA PREVISION'!$A$1:$KZ$3000,$C61,11+3*MIN(AG$3,$D$2-1)))))</f>
        <v/>
      </c>
      <c r="AH61" s="93">
        <f>IF(OR($C61="",$B$2="",$D$2=0),0,IF(AH$3&lt;0,0,N(INDEX('CURVA PREVISION'!$A$1:$KZ$3000,$C61,11+3*MIN(AH$3,$D$2-1)))))</f>
        <v/>
      </c>
      <c r="AI61" s="93">
        <f>IF(OR($C61="",$B$2="",$D$2=0),0,IF(AI$3&lt;0,0,N(INDEX('CURVA PREVISION'!$A$1:$KZ$3000,$C61,11+3*MIN(AI$3,$D$2-1)))))</f>
        <v/>
      </c>
      <c r="AJ61" s="93">
        <f>IF(OR($C61="",$B$2="",$D$2=0),0,IF(AJ$3&lt;0,0,N(INDEX('CURVA PREVISION'!$A$1:$KZ$3000,$C61,11+3*MIN(AJ$3,$D$2-1)))))</f>
        <v/>
      </c>
      <c r="AK61" s="93">
        <f>IF(OR($C61="",$B$2="",$D$2=0),0,IF(AK$3&lt;0,0,N(INDEX('CURVA PREVISION'!$A$1:$KZ$3000,$C61,11+3*MIN(AK$3,$D$2-1)))))</f>
        <v/>
      </c>
      <c r="AL61" s="93">
        <f>IF(OR($C61="",$B$2="",$D$2=0),0,IF(AL$3&lt;0,0,N(INDEX('CURVA PREVISION'!$A$1:$KZ$3000,$C61,11+3*MIN(AL$3,$D$2-1)))))</f>
        <v/>
      </c>
      <c r="AM61" s="93">
        <f>IF(OR($C61="",$B$2="",$D$2=0),0,IF(AM$3&lt;0,0,N(INDEX('CURVA PREVISION'!$A$1:$KZ$3000,$C61,11+3*MIN(AM$3,$D$2-1)))))</f>
        <v/>
      </c>
      <c r="AN61" s="93">
        <f>IF(OR($C61="",$B$2="",$D$2=0),0,IF(AN$3&lt;0,0,N(INDEX('CURVA PREVISION'!$A$1:$KZ$3000,$C61,11+3*MIN(AN$3,$D$2-1)))))</f>
        <v/>
      </c>
      <c r="AO61" s="93">
        <f>IF(OR($C61="",$B$2="",$D$2=0),0,IF(AO$3&lt;0,0,N(INDEX('CURVA PREVISION'!$A$1:$KZ$3000,$C61,11+3*MIN(AO$3,$D$2-1)))))</f>
        <v/>
      </c>
      <c r="AP61" s="93">
        <f>IF(OR($C61="",$B$2="",$D$2=0),0,IF(AP$3&lt;0,0,N(INDEX('CURVA PREVISION'!$A$1:$KZ$3000,$C61,11+3*MIN(AP$3,$D$2-1)))))</f>
        <v/>
      </c>
      <c r="AQ61" s="93">
        <f>IF(OR($C61="",$B$2="",$D$2=0),0,IF(AQ$3&lt;0,0,N(INDEX('CURVA PREVISION'!$A$1:$KZ$3000,$C61,11+3*MIN(AQ$3,$D$2-1)))))</f>
        <v/>
      </c>
      <c r="AR61" s="93">
        <f>IF(OR($C61="",$B$2="",$D$2=0),0,IF(AR$3&lt;0,0,N(INDEX('CURVA PREVISION'!$A$1:$KZ$3000,$C61,11+3*MIN(AR$3,$D$2-1)))))</f>
        <v/>
      </c>
      <c r="AS61" s="93">
        <f>IF(OR($C61="",$B$2="",$D$2=0),0,IF(AS$3&lt;0,0,N(INDEX('CURVA PREVISION'!$A$1:$KZ$3000,$C61,11+3*MIN(AS$3,$D$2-1)))))</f>
        <v/>
      </c>
      <c r="AT61" s="93">
        <f>IF(OR($C61="",$B$2="",$D$2=0),0,IF(AT$3&lt;0,0,N(INDEX('CURVA PREVISION'!$A$1:$KZ$3000,$C61,11+3*MIN(AT$3,$D$2-1)))))</f>
        <v/>
      </c>
      <c r="AU61" s="93">
        <f>IF(OR($C61="",$B$2="",$D$2=0),0,IF(AU$3&lt;0,0,N(INDEX('CURVA PREVISION'!$A$1:$KZ$3000,$C61,11+3*MIN(AU$3,$D$2-1)))))</f>
        <v/>
      </c>
      <c r="AV61" s="93">
        <f>IF(OR($C61="",$B$2="",$D$2=0),0,IF(AV$3&lt;0,0,N(INDEX('CURVA PREVISION'!$A$1:$KZ$3000,$C61,11+3*MIN(AV$3,$D$2-1)))))</f>
        <v/>
      </c>
      <c r="AW61" s="93">
        <f>IF(OR($C61="",$B$2="",$D$2=0),0,IF(AW$3&lt;0,0,N(INDEX('CURVA PREVISION'!$A$1:$KZ$3000,$C61,11+3*MIN(AW$3,$D$2-1)))))</f>
        <v/>
      </c>
      <c r="AX61" s="93">
        <f>IF(OR($C61="",$B$2="",$D$2=0),0,IF(AX$3&lt;0,0,N(INDEX('CURVA PREVISION'!$A$1:$KZ$3000,$C61,11+3*MIN(AX$3,$D$2-1)))))</f>
        <v/>
      </c>
      <c r="AY61" s="93">
        <f>IF(OR($C61="",$B$2="",$D$2=0),0,IF(AY$3&lt;0,0,N(INDEX('CURVA PREVISION'!$A$1:$KZ$3000,$C61,11+3*MIN(AY$3,$D$2-1)))))</f>
        <v/>
      </c>
      <c r="AZ61" s="93">
        <f>IF(OR($C61="",$B$2="",$D$2=0),0,IF(AZ$3&lt;0,0,N(INDEX('CURVA PREVISION'!$A$1:$KZ$3000,$C61,11+3*MIN(AZ$3,$D$2-1)))))</f>
        <v/>
      </c>
      <c r="BA61" s="93">
        <f>IF(OR($C61="",$B$2="",$D$2=0),0,IF(BA$3&lt;0,0,N(INDEX('CURVA PREVISION'!$A$1:$KZ$3000,$C61,11+3*MIN(BA$3,$D$2-1)))))</f>
        <v/>
      </c>
      <c r="BB61" s="93">
        <f>IF(OR($C61="",$B$2="",$D$2=0),0,IF(BB$3&lt;0,0,N(INDEX('CURVA PREVISION'!$A$1:$KZ$3000,$C61,11+3*MIN(BB$3,$D$2-1)))))</f>
        <v/>
      </c>
      <c r="BC61" s="93">
        <f>IF(OR($C61="",$B$2="",$D$2=0),0,IF(BC$3&lt;0,0,N(INDEX('CURVA PREVISION'!$A$1:$KZ$3000,$C61,11+3*MIN(BC$3,$D$2-1)))))</f>
        <v/>
      </c>
      <c r="BD61" s="93">
        <f>IF(OR($C61="",$B$2="",$D$2=0),0,IF(BD$3&lt;0,0,N(INDEX('CURVA PREVISION'!$A$1:$KZ$3000,$C61,11+3*MIN(BD$3,$D$2-1)))))</f>
        <v/>
      </c>
      <c r="BE61" s="93">
        <f>IF(OR($C61="",$B$2="",$D$2=0),0,IF(BE$3&lt;0,0,N(INDEX('CURVA PREVISION'!$A$1:$KZ$3000,$C61,11+3*MIN(BE$3,$D$2-1)))))</f>
        <v/>
      </c>
      <c r="BF61" s="93">
        <f>IF(OR($C61="",$B$2="",$D$2=0),0,IF(BF$3&lt;0,0,N(INDEX('CURVA PREVISION'!$A$1:$KZ$3000,$C61,11+3*MIN(BF$3,$D$2-1)))))</f>
        <v/>
      </c>
      <c r="BG61" s="93">
        <f>IF(OR($C61="",$B$2="",$D$2=0),0,IF(BG$3&lt;0,0,N(INDEX('CURVA PREVISION'!$A$1:$KZ$3000,$C61,11+3*MIN(BG$3,$D$2-1)))))</f>
        <v/>
      </c>
      <c r="BH61" s="93">
        <f>IF(OR($C61="",$B$2="",$D$2=0),0,IF(BH$3&lt;0,0,N(INDEX('CURVA PREVISION'!$A$1:$KZ$3000,$C61,11+3*MIN(BH$3,$D$2-1)))))</f>
        <v/>
      </c>
      <c r="BI61" s="93">
        <f>IF(OR($C61="",$B$2="",$D$2=0),0,IF(BI$3&lt;0,0,N(INDEX('CURVA PREVISION'!$A$1:$KZ$3000,$C61,11+3*MIN(BI$3,$D$2-1)))))</f>
        <v/>
      </c>
      <c r="BJ61" s="93">
        <f>IF(OR($C61="",$B$2="",$D$2=0),0,IF(BJ$3&lt;0,0,N(INDEX('CURVA PREVISION'!$A$1:$KZ$3000,$C61,11+3*MIN(BJ$3,$D$2-1)))))</f>
        <v/>
      </c>
      <c r="BK61" s="93">
        <f>IF(OR($C61="",$B$2="",$D$2=0),0,IF(BK$3&lt;0,0,N(INDEX('CURVA PREVISION'!$A$1:$KZ$3000,$C61,11+3*MIN(BK$3,$D$2-1)))))</f>
        <v/>
      </c>
      <c r="BL61" s="93">
        <f>IF(OR($C61="",$B$2="",$D$2=0),0,IF(BL$3&lt;0,0,N(INDEX('CURVA PREVISION'!$A$1:$KZ$3000,$C61,11+3*MIN(BL$3,$D$2-1)))))</f>
        <v/>
      </c>
      <c r="BM61" s="93">
        <f>IF(OR($C61="",$B$2="",$D$2=0),0,IF(BM$3&lt;0,0,N(INDEX('CURVA PREVISION'!$A$1:$KZ$3000,$C61,11+3*MIN(BM$3,$D$2-1)))))</f>
        <v/>
      </c>
      <c r="BN61" s="93">
        <f>IF(OR($C61="",$B$2="",$D$2=0),0,IF(BN$3&lt;0,0,N(INDEX('CURVA PREVISION'!$A$1:$KZ$3000,$C61,11+3*MIN(BN$3,$D$2-1)))))</f>
        <v/>
      </c>
      <c r="BO61" s="93">
        <f>IF(OR($C61="",$B$2="",$D$2=0),0,IF(BO$3&lt;0,0,N(INDEX('CURVA PREVISION'!$A$1:$KZ$3000,$C61,11+3*MIN(BO$3,$D$2-1)))))</f>
        <v/>
      </c>
      <c r="BP61" s="93">
        <f>IF(OR($C61="",$B$2="",$D$2=0),0,IF(BP$3&lt;0,0,N(INDEX('CURVA PREVISION'!$A$1:$KZ$3000,$C61,11+3*MIN(BP$3,$D$2-1)))))</f>
        <v/>
      </c>
      <c r="BQ61" s="93">
        <f>IF(OR($C61="",$B$2="",$D$2=0),0,IF(BQ$3&lt;0,0,N(INDEX('CURVA PREVISION'!$A$1:$KZ$3000,$C61,11+3*MIN(BQ$3,$D$2-1)))))</f>
        <v/>
      </c>
      <c r="BR61" s="93">
        <f>IF(OR($C61="",$B$2="",$D$2=0),0,IF(BR$3&lt;0,0,N(INDEX('CURVA PREVISION'!$A$1:$KZ$3000,$C61,11+3*MIN(BR$3,$D$2-1)))))</f>
        <v/>
      </c>
      <c r="BS61" s="93">
        <f>IF(OR($C61="",$B$2="",$D$2=0),0,IF(BS$3&lt;0,0,N(INDEX('CURVA PREVISION'!$A$1:$KZ$3000,$C61,11+3*MIN(BS$3,$D$2-1)))))</f>
        <v/>
      </c>
      <c r="BT61" s="93">
        <f>IF(OR($C61="",$B$2="",$D$2=0),0,IF(BT$3&lt;0,0,N(INDEX('CURVA PREVISION'!$A$1:$KZ$3000,$C61,11+3*MIN(BT$3,$D$2-1)))))</f>
        <v/>
      </c>
      <c r="BU61" s="93">
        <f>IF(OR($C61="",$B$2="",$D$2=0),0,IF(BU$3&lt;0,0,N(INDEX('CURVA PREVISION'!$A$1:$KZ$3000,$C61,11+3*MIN(BU$3,$D$2-1)))))</f>
        <v/>
      </c>
      <c r="BV61" s="93">
        <f>IF(OR($C61="",$B$2="",$D$2=0),0,IF(BV$3&lt;0,0,N(INDEX('CURVA PREVISION'!$A$1:$KZ$3000,$C61,11+3*MIN(BV$3,$D$2-1)))))</f>
        <v/>
      </c>
      <c r="BW61" s="93">
        <f>IF(OR($C61="",$B$2="",$D$2=0),0,IF(BW$3&lt;0,0,N(INDEX('CURVA PREVISION'!$A$1:$KZ$3000,$C61,11+3*MIN(BW$3,$D$2-1)))))</f>
        <v/>
      </c>
    </row>
    <row r="62">
      <c r="A62" s="50">
        <f>A20</f>
        <v/>
      </c>
      <c r="B62" s="50">
        <f>B20</f>
        <v/>
      </c>
      <c r="C62" s="66">
        <f>C20</f>
        <v/>
      </c>
      <c r="D62" s="93">
        <f>IF(OR($C62="",$B$2="",$D$2=0),0,IF(D$3&lt;0,0,N(INDEX('CURVA PREVISION'!$A$1:$KZ$3000,$C62,11+3*MIN(D$3,$D$2-1)))))</f>
        <v/>
      </c>
      <c r="E62" s="93">
        <f>IF(OR($C62="",$B$2="",$D$2=0),0,IF(E$3&lt;0,0,N(INDEX('CURVA PREVISION'!$A$1:$KZ$3000,$C62,11+3*MIN(E$3,$D$2-1)))))</f>
        <v/>
      </c>
      <c r="F62" s="93">
        <f>IF(OR($C62="",$B$2="",$D$2=0),0,IF(F$3&lt;0,0,N(INDEX('CURVA PREVISION'!$A$1:$KZ$3000,$C62,11+3*MIN(F$3,$D$2-1)))))</f>
        <v/>
      </c>
      <c r="G62" s="93">
        <f>IF(OR($C62="",$B$2="",$D$2=0),0,IF(G$3&lt;0,0,N(INDEX('CURVA PREVISION'!$A$1:$KZ$3000,$C62,11+3*MIN(G$3,$D$2-1)))))</f>
        <v/>
      </c>
      <c r="H62" s="93">
        <f>IF(OR($C62="",$B$2="",$D$2=0),0,IF(H$3&lt;0,0,N(INDEX('CURVA PREVISION'!$A$1:$KZ$3000,$C62,11+3*MIN(H$3,$D$2-1)))))</f>
        <v/>
      </c>
      <c r="I62" s="93">
        <f>IF(OR($C62="",$B$2="",$D$2=0),0,IF(I$3&lt;0,0,N(INDEX('CURVA PREVISION'!$A$1:$KZ$3000,$C62,11+3*MIN(I$3,$D$2-1)))))</f>
        <v/>
      </c>
      <c r="J62" s="93">
        <f>IF(OR($C62="",$B$2="",$D$2=0),0,IF(J$3&lt;0,0,N(INDEX('CURVA PREVISION'!$A$1:$KZ$3000,$C62,11+3*MIN(J$3,$D$2-1)))))</f>
        <v/>
      </c>
      <c r="K62" s="93">
        <f>IF(OR($C62="",$B$2="",$D$2=0),0,IF(K$3&lt;0,0,N(INDEX('CURVA PREVISION'!$A$1:$KZ$3000,$C62,11+3*MIN(K$3,$D$2-1)))))</f>
        <v/>
      </c>
      <c r="L62" s="93">
        <f>IF(OR($C62="",$B$2="",$D$2=0),0,IF(L$3&lt;0,0,N(INDEX('CURVA PREVISION'!$A$1:$KZ$3000,$C62,11+3*MIN(L$3,$D$2-1)))))</f>
        <v/>
      </c>
      <c r="M62" s="93">
        <f>IF(OR($C62="",$B$2="",$D$2=0),0,IF(M$3&lt;0,0,N(INDEX('CURVA PREVISION'!$A$1:$KZ$3000,$C62,11+3*MIN(M$3,$D$2-1)))))</f>
        <v/>
      </c>
      <c r="N62" s="93">
        <f>IF(OR($C62="",$B$2="",$D$2=0),0,IF(N$3&lt;0,0,N(INDEX('CURVA PREVISION'!$A$1:$KZ$3000,$C62,11+3*MIN(N$3,$D$2-1)))))</f>
        <v/>
      </c>
      <c r="O62" s="93">
        <f>IF(OR($C62="",$B$2="",$D$2=0),0,IF(O$3&lt;0,0,N(INDEX('CURVA PREVISION'!$A$1:$KZ$3000,$C62,11+3*MIN(O$3,$D$2-1)))))</f>
        <v/>
      </c>
      <c r="P62" s="93">
        <f>IF(OR($C62="",$B$2="",$D$2=0),0,IF(P$3&lt;0,0,N(INDEX('CURVA PREVISION'!$A$1:$KZ$3000,$C62,11+3*MIN(P$3,$D$2-1)))))</f>
        <v/>
      </c>
      <c r="Q62" s="93">
        <f>IF(OR($C62="",$B$2="",$D$2=0),0,IF(Q$3&lt;0,0,N(INDEX('CURVA PREVISION'!$A$1:$KZ$3000,$C62,11+3*MIN(Q$3,$D$2-1)))))</f>
        <v/>
      </c>
      <c r="R62" s="93">
        <f>IF(OR($C62="",$B$2="",$D$2=0),0,IF(R$3&lt;0,0,N(INDEX('CURVA PREVISION'!$A$1:$KZ$3000,$C62,11+3*MIN(R$3,$D$2-1)))))</f>
        <v/>
      </c>
      <c r="S62" s="93">
        <f>IF(OR($C62="",$B$2="",$D$2=0),0,IF(S$3&lt;0,0,N(INDEX('CURVA PREVISION'!$A$1:$KZ$3000,$C62,11+3*MIN(S$3,$D$2-1)))))</f>
        <v/>
      </c>
      <c r="T62" s="93">
        <f>IF(OR($C62="",$B$2="",$D$2=0),0,IF(T$3&lt;0,0,N(INDEX('CURVA PREVISION'!$A$1:$KZ$3000,$C62,11+3*MIN(T$3,$D$2-1)))))</f>
        <v/>
      </c>
      <c r="U62" s="93">
        <f>IF(OR($C62="",$B$2="",$D$2=0),0,IF(U$3&lt;0,0,N(INDEX('CURVA PREVISION'!$A$1:$KZ$3000,$C62,11+3*MIN(U$3,$D$2-1)))))</f>
        <v/>
      </c>
      <c r="V62" s="93">
        <f>IF(OR($C62="",$B$2="",$D$2=0),0,IF(V$3&lt;0,0,N(INDEX('CURVA PREVISION'!$A$1:$KZ$3000,$C62,11+3*MIN(V$3,$D$2-1)))))</f>
        <v/>
      </c>
      <c r="W62" s="93">
        <f>IF(OR($C62="",$B$2="",$D$2=0),0,IF(W$3&lt;0,0,N(INDEX('CURVA PREVISION'!$A$1:$KZ$3000,$C62,11+3*MIN(W$3,$D$2-1)))))</f>
        <v/>
      </c>
      <c r="X62" s="93">
        <f>IF(OR($C62="",$B$2="",$D$2=0),0,IF(X$3&lt;0,0,N(INDEX('CURVA PREVISION'!$A$1:$KZ$3000,$C62,11+3*MIN(X$3,$D$2-1)))))</f>
        <v/>
      </c>
      <c r="Y62" s="93">
        <f>IF(OR($C62="",$B$2="",$D$2=0),0,IF(Y$3&lt;0,0,N(INDEX('CURVA PREVISION'!$A$1:$KZ$3000,$C62,11+3*MIN(Y$3,$D$2-1)))))</f>
        <v/>
      </c>
      <c r="Z62" s="93">
        <f>IF(OR($C62="",$B$2="",$D$2=0),0,IF(Z$3&lt;0,0,N(INDEX('CURVA PREVISION'!$A$1:$KZ$3000,$C62,11+3*MIN(Z$3,$D$2-1)))))</f>
        <v/>
      </c>
      <c r="AA62" s="93">
        <f>IF(OR($C62="",$B$2="",$D$2=0),0,IF(AA$3&lt;0,0,N(INDEX('CURVA PREVISION'!$A$1:$KZ$3000,$C62,11+3*MIN(AA$3,$D$2-1)))))</f>
        <v/>
      </c>
      <c r="AB62" s="93">
        <f>IF(OR($C62="",$B$2="",$D$2=0),0,IF(AB$3&lt;0,0,N(INDEX('CURVA PREVISION'!$A$1:$KZ$3000,$C62,11+3*MIN(AB$3,$D$2-1)))))</f>
        <v/>
      </c>
      <c r="AC62" s="93">
        <f>IF(OR($C62="",$B$2="",$D$2=0),0,IF(AC$3&lt;0,0,N(INDEX('CURVA PREVISION'!$A$1:$KZ$3000,$C62,11+3*MIN(AC$3,$D$2-1)))))</f>
        <v/>
      </c>
      <c r="AD62" s="93">
        <f>IF(OR($C62="",$B$2="",$D$2=0),0,IF(AD$3&lt;0,0,N(INDEX('CURVA PREVISION'!$A$1:$KZ$3000,$C62,11+3*MIN(AD$3,$D$2-1)))))</f>
        <v/>
      </c>
      <c r="AE62" s="93">
        <f>IF(OR($C62="",$B$2="",$D$2=0),0,IF(AE$3&lt;0,0,N(INDEX('CURVA PREVISION'!$A$1:$KZ$3000,$C62,11+3*MIN(AE$3,$D$2-1)))))</f>
        <v/>
      </c>
      <c r="AF62" s="93">
        <f>IF(OR($C62="",$B$2="",$D$2=0),0,IF(AF$3&lt;0,0,N(INDEX('CURVA PREVISION'!$A$1:$KZ$3000,$C62,11+3*MIN(AF$3,$D$2-1)))))</f>
        <v/>
      </c>
      <c r="AG62" s="93">
        <f>IF(OR($C62="",$B$2="",$D$2=0),0,IF(AG$3&lt;0,0,N(INDEX('CURVA PREVISION'!$A$1:$KZ$3000,$C62,11+3*MIN(AG$3,$D$2-1)))))</f>
        <v/>
      </c>
      <c r="AH62" s="93">
        <f>IF(OR($C62="",$B$2="",$D$2=0),0,IF(AH$3&lt;0,0,N(INDEX('CURVA PREVISION'!$A$1:$KZ$3000,$C62,11+3*MIN(AH$3,$D$2-1)))))</f>
        <v/>
      </c>
      <c r="AI62" s="93">
        <f>IF(OR($C62="",$B$2="",$D$2=0),0,IF(AI$3&lt;0,0,N(INDEX('CURVA PREVISION'!$A$1:$KZ$3000,$C62,11+3*MIN(AI$3,$D$2-1)))))</f>
        <v/>
      </c>
      <c r="AJ62" s="93">
        <f>IF(OR($C62="",$B$2="",$D$2=0),0,IF(AJ$3&lt;0,0,N(INDEX('CURVA PREVISION'!$A$1:$KZ$3000,$C62,11+3*MIN(AJ$3,$D$2-1)))))</f>
        <v/>
      </c>
      <c r="AK62" s="93">
        <f>IF(OR($C62="",$B$2="",$D$2=0),0,IF(AK$3&lt;0,0,N(INDEX('CURVA PREVISION'!$A$1:$KZ$3000,$C62,11+3*MIN(AK$3,$D$2-1)))))</f>
        <v/>
      </c>
      <c r="AL62" s="93">
        <f>IF(OR($C62="",$B$2="",$D$2=0),0,IF(AL$3&lt;0,0,N(INDEX('CURVA PREVISION'!$A$1:$KZ$3000,$C62,11+3*MIN(AL$3,$D$2-1)))))</f>
        <v/>
      </c>
      <c r="AM62" s="93">
        <f>IF(OR($C62="",$B$2="",$D$2=0),0,IF(AM$3&lt;0,0,N(INDEX('CURVA PREVISION'!$A$1:$KZ$3000,$C62,11+3*MIN(AM$3,$D$2-1)))))</f>
        <v/>
      </c>
      <c r="AN62" s="93">
        <f>IF(OR($C62="",$B$2="",$D$2=0),0,IF(AN$3&lt;0,0,N(INDEX('CURVA PREVISION'!$A$1:$KZ$3000,$C62,11+3*MIN(AN$3,$D$2-1)))))</f>
        <v/>
      </c>
      <c r="AO62" s="93">
        <f>IF(OR($C62="",$B$2="",$D$2=0),0,IF(AO$3&lt;0,0,N(INDEX('CURVA PREVISION'!$A$1:$KZ$3000,$C62,11+3*MIN(AO$3,$D$2-1)))))</f>
        <v/>
      </c>
      <c r="AP62" s="93">
        <f>IF(OR($C62="",$B$2="",$D$2=0),0,IF(AP$3&lt;0,0,N(INDEX('CURVA PREVISION'!$A$1:$KZ$3000,$C62,11+3*MIN(AP$3,$D$2-1)))))</f>
        <v/>
      </c>
      <c r="AQ62" s="93">
        <f>IF(OR($C62="",$B$2="",$D$2=0),0,IF(AQ$3&lt;0,0,N(INDEX('CURVA PREVISION'!$A$1:$KZ$3000,$C62,11+3*MIN(AQ$3,$D$2-1)))))</f>
        <v/>
      </c>
      <c r="AR62" s="93">
        <f>IF(OR($C62="",$B$2="",$D$2=0),0,IF(AR$3&lt;0,0,N(INDEX('CURVA PREVISION'!$A$1:$KZ$3000,$C62,11+3*MIN(AR$3,$D$2-1)))))</f>
        <v/>
      </c>
      <c r="AS62" s="93">
        <f>IF(OR($C62="",$B$2="",$D$2=0),0,IF(AS$3&lt;0,0,N(INDEX('CURVA PREVISION'!$A$1:$KZ$3000,$C62,11+3*MIN(AS$3,$D$2-1)))))</f>
        <v/>
      </c>
      <c r="AT62" s="93">
        <f>IF(OR($C62="",$B$2="",$D$2=0),0,IF(AT$3&lt;0,0,N(INDEX('CURVA PREVISION'!$A$1:$KZ$3000,$C62,11+3*MIN(AT$3,$D$2-1)))))</f>
        <v/>
      </c>
      <c r="AU62" s="93">
        <f>IF(OR($C62="",$B$2="",$D$2=0),0,IF(AU$3&lt;0,0,N(INDEX('CURVA PREVISION'!$A$1:$KZ$3000,$C62,11+3*MIN(AU$3,$D$2-1)))))</f>
        <v/>
      </c>
      <c r="AV62" s="93">
        <f>IF(OR($C62="",$B$2="",$D$2=0),0,IF(AV$3&lt;0,0,N(INDEX('CURVA PREVISION'!$A$1:$KZ$3000,$C62,11+3*MIN(AV$3,$D$2-1)))))</f>
        <v/>
      </c>
      <c r="AW62" s="93">
        <f>IF(OR($C62="",$B$2="",$D$2=0),0,IF(AW$3&lt;0,0,N(INDEX('CURVA PREVISION'!$A$1:$KZ$3000,$C62,11+3*MIN(AW$3,$D$2-1)))))</f>
        <v/>
      </c>
      <c r="AX62" s="93">
        <f>IF(OR($C62="",$B$2="",$D$2=0),0,IF(AX$3&lt;0,0,N(INDEX('CURVA PREVISION'!$A$1:$KZ$3000,$C62,11+3*MIN(AX$3,$D$2-1)))))</f>
        <v/>
      </c>
      <c r="AY62" s="93">
        <f>IF(OR($C62="",$B$2="",$D$2=0),0,IF(AY$3&lt;0,0,N(INDEX('CURVA PREVISION'!$A$1:$KZ$3000,$C62,11+3*MIN(AY$3,$D$2-1)))))</f>
        <v/>
      </c>
      <c r="AZ62" s="93">
        <f>IF(OR($C62="",$B$2="",$D$2=0),0,IF(AZ$3&lt;0,0,N(INDEX('CURVA PREVISION'!$A$1:$KZ$3000,$C62,11+3*MIN(AZ$3,$D$2-1)))))</f>
        <v/>
      </c>
      <c r="BA62" s="93">
        <f>IF(OR($C62="",$B$2="",$D$2=0),0,IF(BA$3&lt;0,0,N(INDEX('CURVA PREVISION'!$A$1:$KZ$3000,$C62,11+3*MIN(BA$3,$D$2-1)))))</f>
        <v/>
      </c>
      <c r="BB62" s="93">
        <f>IF(OR($C62="",$B$2="",$D$2=0),0,IF(BB$3&lt;0,0,N(INDEX('CURVA PREVISION'!$A$1:$KZ$3000,$C62,11+3*MIN(BB$3,$D$2-1)))))</f>
        <v/>
      </c>
      <c r="BC62" s="93">
        <f>IF(OR($C62="",$B$2="",$D$2=0),0,IF(BC$3&lt;0,0,N(INDEX('CURVA PREVISION'!$A$1:$KZ$3000,$C62,11+3*MIN(BC$3,$D$2-1)))))</f>
        <v/>
      </c>
      <c r="BD62" s="93">
        <f>IF(OR($C62="",$B$2="",$D$2=0),0,IF(BD$3&lt;0,0,N(INDEX('CURVA PREVISION'!$A$1:$KZ$3000,$C62,11+3*MIN(BD$3,$D$2-1)))))</f>
        <v/>
      </c>
      <c r="BE62" s="93">
        <f>IF(OR($C62="",$B$2="",$D$2=0),0,IF(BE$3&lt;0,0,N(INDEX('CURVA PREVISION'!$A$1:$KZ$3000,$C62,11+3*MIN(BE$3,$D$2-1)))))</f>
        <v/>
      </c>
      <c r="BF62" s="93">
        <f>IF(OR($C62="",$B$2="",$D$2=0),0,IF(BF$3&lt;0,0,N(INDEX('CURVA PREVISION'!$A$1:$KZ$3000,$C62,11+3*MIN(BF$3,$D$2-1)))))</f>
        <v/>
      </c>
      <c r="BG62" s="93">
        <f>IF(OR($C62="",$B$2="",$D$2=0),0,IF(BG$3&lt;0,0,N(INDEX('CURVA PREVISION'!$A$1:$KZ$3000,$C62,11+3*MIN(BG$3,$D$2-1)))))</f>
        <v/>
      </c>
      <c r="BH62" s="93">
        <f>IF(OR($C62="",$B$2="",$D$2=0),0,IF(BH$3&lt;0,0,N(INDEX('CURVA PREVISION'!$A$1:$KZ$3000,$C62,11+3*MIN(BH$3,$D$2-1)))))</f>
        <v/>
      </c>
      <c r="BI62" s="93">
        <f>IF(OR($C62="",$B$2="",$D$2=0),0,IF(BI$3&lt;0,0,N(INDEX('CURVA PREVISION'!$A$1:$KZ$3000,$C62,11+3*MIN(BI$3,$D$2-1)))))</f>
        <v/>
      </c>
      <c r="BJ62" s="93">
        <f>IF(OR($C62="",$B$2="",$D$2=0),0,IF(BJ$3&lt;0,0,N(INDEX('CURVA PREVISION'!$A$1:$KZ$3000,$C62,11+3*MIN(BJ$3,$D$2-1)))))</f>
        <v/>
      </c>
      <c r="BK62" s="93">
        <f>IF(OR($C62="",$B$2="",$D$2=0),0,IF(BK$3&lt;0,0,N(INDEX('CURVA PREVISION'!$A$1:$KZ$3000,$C62,11+3*MIN(BK$3,$D$2-1)))))</f>
        <v/>
      </c>
      <c r="BL62" s="93">
        <f>IF(OR($C62="",$B$2="",$D$2=0),0,IF(BL$3&lt;0,0,N(INDEX('CURVA PREVISION'!$A$1:$KZ$3000,$C62,11+3*MIN(BL$3,$D$2-1)))))</f>
        <v/>
      </c>
      <c r="BM62" s="93">
        <f>IF(OR($C62="",$B$2="",$D$2=0),0,IF(BM$3&lt;0,0,N(INDEX('CURVA PREVISION'!$A$1:$KZ$3000,$C62,11+3*MIN(BM$3,$D$2-1)))))</f>
        <v/>
      </c>
      <c r="BN62" s="93">
        <f>IF(OR($C62="",$B$2="",$D$2=0),0,IF(BN$3&lt;0,0,N(INDEX('CURVA PREVISION'!$A$1:$KZ$3000,$C62,11+3*MIN(BN$3,$D$2-1)))))</f>
        <v/>
      </c>
      <c r="BO62" s="93">
        <f>IF(OR($C62="",$B$2="",$D$2=0),0,IF(BO$3&lt;0,0,N(INDEX('CURVA PREVISION'!$A$1:$KZ$3000,$C62,11+3*MIN(BO$3,$D$2-1)))))</f>
        <v/>
      </c>
      <c r="BP62" s="93">
        <f>IF(OR($C62="",$B$2="",$D$2=0),0,IF(BP$3&lt;0,0,N(INDEX('CURVA PREVISION'!$A$1:$KZ$3000,$C62,11+3*MIN(BP$3,$D$2-1)))))</f>
        <v/>
      </c>
      <c r="BQ62" s="93">
        <f>IF(OR($C62="",$B$2="",$D$2=0),0,IF(BQ$3&lt;0,0,N(INDEX('CURVA PREVISION'!$A$1:$KZ$3000,$C62,11+3*MIN(BQ$3,$D$2-1)))))</f>
        <v/>
      </c>
      <c r="BR62" s="93">
        <f>IF(OR($C62="",$B$2="",$D$2=0),0,IF(BR$3&lt;0,0,N(INDEX('CURVA PREVISION'!$A$1:$KZ$3000,$C62,11+3*MIN(BR$3,$D$2-1)))))</f>
        <v/>
      </c>
      <c r="BS62" s="93">
        <f>IF(OR($C62="",$B$2="",$D$2=0),0,IF(BS$3&lt;0,0,N(INDEX('CURVA PREVISION'!$A$1:$KZ$3000,$C62,11+3*MIN(BS$3,$D$2-1)))))</f>
        <v/>
      </c>
      <c r="BT62" s="93">
        <f>IF(OR($C62="",$B$2="",$D$2=0),0,IF(BT$3&lt;0,0,N(INDEX('CURVA PREVISION'!$A$1:$KZ$3000,$C62,11+3*MIN(BT$3,$D$2-1)))))</f>
        <v/>
      </c>
      <c r="BU62" s="93">
        <f>IF(OR($C62="",$B$2="",$D$2=0),0,IF(BU$3&lt;0,0,N(INDEX('CURVA PREVISION'!$A$1:$KZ$3000,$C62,11+3*MIN(BU$3,$D$2-1)))))</f>
        <v/>
      </c>
      <c r="BV62" s="93">
        <f>IF(OR($C62="",$B$2="",$D$2=0),0,IF(BV$3&lt;0,0,N(INDEX('CURVA PREVISION'!$A$1:$KZ$3000,$C62,11+3*MIN(BV$3,$D$2-1)))))</f>
        <v/>
      </c>
      <c r="BW62" s="93">
        <f>IF(OR($C62="",$B$2="",$D$2=0),0,IF(BW$3&lt;0,0,N(INDEX('CURVA PREVISION'!$A$1:$KZ$3000,$C62,11+3*MIN(BW$3,$D$2-1)))))</f>
        <v/>
      </c>
    </row>
    <row r="63">
      <c r="A63" s="50">
        <f>A21</f>
        <v/>
      </c>
      <c r="B63" s="50">
        <f>B21</f>
        <v/>
      </c>
      <c r="C63" s="66">
        <f>C21</f>
        <v/>
      </c>
      <c r="D63" s="93">
        <f>IF(OR($C63="",$B$2="",$D$2=0),0,IF(D$3&lt;0,0,N(INDEX('CURVA PREVISION'!$A$1:$KZ$3000,$C63,11+3*MIN(D$3,$D$2-1)))))</f>
        <v/>
      </c>
      <c r="E63" s="93">
        <f>IF(OR($C63="",$B$2="",$D$2=0),0,IF(E$3&lt;0,0,N(INDEX('CURVA PREVISION'!$A$1:$KZ$3000,$C63,11+3*MIN(E$3,$D$2-1)))))</f>
        <v/>
      </c>
      <c r="F63" s="93">
        <f>IF(OR($C63="",$B$2="",$D$2=0),0,IF(F$3&lt;0,0,N(INDEX('CURVA PREVISION'!$A$1:$KZ$3000,$C63,11+3*MIN(F$3,$D$2-1)))))</f>
        <v/>
      </c>
      <c r="G63" s="93">
        <f>IF(OR($C63="",$B$2="",$D$2=0),0,IF(G$3&lt;0,0,N(INDEX('CURVA PREVISION'!$A$1:$KZ$3000,$C63,11+3*MIN(G$3,$D$2-1)))))</f>
        <v/>
      </c>
      <c r="H63" s="93">
        <f>IF(OR($C63="",$B$2="",$D$2=0),0,IF(H$3&lt;0,0,N(INDEX('CURVA PREVISION'!$A$1:$KZ$3000,$C63,11+3*MIN(H$3,$D$2-1)))))</f>
        <v/>
      </c>
      <c r="I63" s="93">
        <f>IF(OR($C63="",$B$2="",$D$2=0),0,IF(I$3&lt;0,0,N(INDEX('CURVA PREVISION'!$A$1:$KZ$3000,$C63,11+3*MIN(I$3,$D$2-1)))))</f>
        <v/>
      </c>
      <c r="J63" s="93">
        <f>IF(OR($C63="",$B$2="",$D$2=0),0,IF(J$3&lt;0,0,N(INDEX('CURVA PREVISION'!$A$1:$KZ$3000,$C63,11+3*MIN(J$3,$D$2-1)))))</f>
        <v/>
      </c>
      <c r="K63" s="93">
        <f>IF(OR($C63="",$B$2="",$D$2=0),0,IF(K$3&lt;0,0,N(INDEX('CURVA PREVISION'!$A$1:$KZ$3000,$C63,11+3*MIN(K$3,$D$2-1)))))</f>
        <v/>
      </c>
      <c r="L63" s="93">
        <f>IF(OR($C63="",$B$2="",$D$2=0),0,IF(L$3&lt;0,0,N(INDEX('CURVA PREVISION'!$A$1:$KZ$3000,$C63,11+3*MIN(L$3,$D$2-1)))))</f>
        <v/>
      </c>
      <c r="M63" s="93">
        <f>IF(OR($C63="",$B$2="",$D$2=0),0,IF(M$3&lt;0,0,N(INDEX('CURVA PREVISION'!$A$1:$KZ$3000,$C63,11+3*MIN(M$3,$D$2-1)))))</f>
        <v/>
      </c>
      <c r="N63" s="93">
        <f>IF(OR($C63="",$B$2="",$D$2=0),0,IF(N$3&lt;0,0,N(INDEX('CURVA PREVISION'!$A$1:$KZ$3000,$C63,11+3*MIN(N$3,$D$2-1)))))</f>
        <v/>
      </c>
      <c r="O63" s="93">
        <f>IF(OR($C63="",$B$2="",$D$2=0),0,IF(O$3&lt;0,0,N(INDEX('CURVA PREVISION'!$A$1:$KZ$3000,$C63,11+3*MIN(O$3,$D$2-1)))))</f>
        <v/>
      </c>
      <c r="P63" s="93">
        <f>IF(OR($C63="",$B$2="",$D$2=0),0,IF(P$3&lt;0,0,N(INDEX('CURVA PREVISION'!$A$1:$KZ$3000,$C63,11+3*MIN(P$3,$D$2-1)))))</f>
        <v/>
      </c>
      <c r="Q63" s="93">
        <f>IF(OR($C63="",$B$2="",$D$2=0),0,IF(Q$3&lt;0,0,N(INDEX('CURVA PREVISION'!$A$1:$KZ$3000,$C63,11+3*MIN(Q$3,$D$2-1)))))</f>
        <v/>
      </c>
      <c r="R63" s="93">
        <f>IF(OR($C63="",$B$2="",$D$2=0),0,IF(R$3&lt;0,0,N(INDEX('CURVA PREVISION'!$A$1:$KZ$3000,$C63,11+3*MIN(R$3,$D$2-1)))))</f>
        <v/>
      </c>
      <c r="S63" s="93">
        <f>IF(OR($C63="",$B$2="",$D$2=0),0,IF(S$3&lt;0,0,N(INDEX('CURVA PREVISION'!$A$1:$KZ$3000,$C63,11+3*MIN(S$3,$D$2-1)))))</f>
        <v/>
      </c>
      <c r="T63" s="93">
        <f>IF(OR($C63="",$B$2="",$D$2=0),0,IF(T$3&lt;0,0,N(INDEX('CURVA PREVISION'!$A$1:$KZ$3000,$C63,11+3*MIN(T$3,$D$2-1)))))</f>
        <v/>
      </c>
      <c r="U63" s="93">
        <f>IF(OR($C63="",$B$2="",$D$2=0),0,IF(U$3&lt;0,0,N(INDEX('CURVA PREVISION'!$A$1:$KZ$3000,$C63,11+3*MIN(U$3,$D$2-1)))))</f>
        <v/>
      </c>
      <c r="V63" s="93">
        <f>IF(OR($C63="",$B$2="",$D$2=0),0,IF(V$3&lt;0,0,N(INDEX('CURVA PREVISION'!$A$1:$KZ$3000,$C63,11+3*MIN(V$3,$D$2-1)))))</f>
        <v/>
      </c>
      <c r="W63" s="93">
        <f>IF(OR($C63="",$B$2="",$D$2=0),0,IF(W$3&lt;0,0,N(INDEX('CURVA PREVISION'!$A$1:$KZ$3000,$C63,11+3*MIN(W$3,$D$2-1)))))</f>
        <v/>
      </c>
      <c r="X63" s="93">
        <f>IF(OR($C63="",$B$2="",$D$2=0),0,IF(X$3&lt;0,0,N(INDEX('CURVA PREVISION'!$A$1:$KZ$3000,$C63,11+3*MIN(X$3,$D$2-1)))))</f>
        <v/>
      </c>
      <c r="Y63" s="93">
        <f>IF(OR($C63="",$B$2="",$D$2=0),0,IF(Y$3&lt;0,0,N(INDEX('CURVA PREVISION'!$A$1:$KZ$3000,$C63,11+3*MIN(Y$3,$D$2-1)))))</f>
        <v/>
      </c>
      <c r="Z63" s="93">
        <f>IF(OR($C63="",$B$2="",$D$2=0),0,IF(Z$3&lt;0,0,N(INDEX('CURVA PREVISION'!$A$1:$KZ$3000,$C63,11+3*MIN(Z$3,$D$2-1)))))</f>
        <v/>
      </c>
      <c r="AA63" s="93">
        <f>IF(OR($C63="",$B$2="",$D$2=0),0,IF(AA$3&lt;0,0,N(INDEX('CURVA PREVISION'!$A$1:$KZ$3000,$C63,11+3*MIN(AA$3,$D$2-1)))))</f>
        <v/>
      </c>
      <c r="AB63" s="93">
        <f>IF(OR($C63="",$B$2="",$D$2=0),0,IF(AB$3&lt;0,0,N(INDEX('CURVA PREVISION'!$A$1:$KZ$3000,$C63,11+3*MIN(AB$3,$D$2-1)))))</f>
        <v/>
      </c>
      <c r="AC63" s="93">
        <f>IF(OR($C63="",$B$2="",$D$2=0),0,IF(AC$3&lt;0,0,N(INDEX('CURVA PREVISION'!$A$1:$KZ$3000,$C63,11+3*MIN(AC$3,$D$2-1)))))</f>
        <v/>
      </c>
      <c r="AD63" s="93">
        <f>IF(OR($C63="",$B$2="",$D$2=0),0,IF(AD$3&lt;0,0,N(INDEX('CURVA PREVISION'!$A$1:$KZ$3000,$C63,11+3*MIN(AD$3,$D$2-1)))))</f>
        <v/>
      </c>
      <c r="AE63" s="93">
        <f>IF(OR($C63="",$B$2="",$D$2=0),0,IF(AE$3&lt;0,0,N(INDEX('CURVA PREVISION'!$A$1:$KZ$3000,$C63,11+3*MIN(AE$3,$D$2-1)))))</f>
        <v/>
      </c>
      <c r="AF63" s="93">
        <f>IF(OR($C63="",$B$2="",$D$2=0),0,IF(AF$3&lt;0,0,N(INDEX('CURVA PREVISION'!$A$1:$KZ$3000,$C63,11+3*MIN(AF$3,$D$2-1)))))</f>
        <v/>
      </c>
      <c r="AG63" s="93">
        <f>IF(OR($C63="",$B$2="",$D$2=0),0,IF(AG$3&lt;0,0,N(INDEX('CURVA PREVISION'!$A$1:$KZ$3000,$C63,11+3*MIN(AG$3,$D$2-1)))))</f>
        <v/>
      </c>
      <c r="AH63" s="93">
        <f>IF(OR($C63="",$B$2="",$D$2=0),0,IF(AH$3&lt;0,0,N(INDEX('CURVA PREVISION'!$A$1:$KZ$3000,$C63,11+3*MIN(AH$3,$D$2-1)))))</f>
        <v/>
      </c>
      <c r="AI63" s="93">
        <f>IF(OR($C63="",$B$2="",$D$2=0),0,IF(AI$3&lt;0,0,N(INDEX('CURVA PREVISION'!$A$1:$KZ$3000,$C63,11+3*MIN(AI$3,$D$2-1)))))</f>
        <v/>
      </c>
      <c r="AJ63" s="93">
        <f>IF(OR($C63="",$B$2="",$D$2=0),0,IF(AJ$3&lt;0,0,N(INDEX('CURVA PREVISION'!$A$1:$KZ$3000,$C63,11+3*MIN(AJ$3,$D$2-1)))))</f>
        <v/>
      </c>
      <c r="AK63" s="93">
        <f>IF(OR($C63="",$B$2="",$D$2=0),0,IF(AK$3&lt;0,0,N(INDEX('CURVA PREVISION'!$A$1:$KZ$3000,$C63,11+3*MIN(AK$3,$D$2-1)))))</f>
        <v/>
      </c>
      <c r="AL63" s="93">
        <f>IF(OR($C63="",$B$2="",$D$2=0),0,IF(AL$3&lt;0,0,N(INDEX('CURVA PREVISION'!$A$1:$KZ$3000,$C63,11+3*MIN(AL$3,$D$2-1)))))</f>
        <v/>
      </c>
      <c r="AM63" s="93">
        <f>IF(OR($C63="",$B$2="",$D$2=0),0,IF(AM$3&lt;0,0,N(INDEX('CURVA PREVISION'!$A$1:$KZ$3000,$C63,11+3*MIN(AM$3,$D$2-1)))))</f>
        <v/>
      </c>
      <c r="AN63" s="93">
        <f>IF(OR($C63="",$B$2="",$D$2=0),0,IF(AN$3&lt;0,0,N(INDEX('CURVA PREVISION'!$A$1:$KZ$3000,$C63,11+3*MIN(AN$3,$D$2-1)))))</f>
        <v/>
      </c>
      <c r="AO63" s="93">
        <f>IF(OR($C63="",$B$2="",$D$2=0),0,IF(AO$3&lt;0,0,N(INDEX('CURVA PREVISION'!$A$1:$KZ$3000,$C63,11+3*MIN(AO$3,$D$2-1)))))</f>
        <v/>
      </c>
      <c r="AP63" s="93">
        <f>IF(OR($C63="",$B$2="",$D$2=0),0,IF(AP$3&lt;0,0,N(INDEX('CURVA PREVISION'!$A$1:$KZ$3000,$C63,11+3*MIN(AP$3,$D$2-1)))))</f>
        <v/>
      </c>
      <c r="AQ63" s="93">
        <f>IF(OR($C63="",$B$2="",$D$2=0),0,IF(AQ$3&lt;0,0,N(INDEX('CURVA PREVISION'!$A$1:$KZ$3000,$C63,11+3*MIN(AQ$3,$D$2-1)))))</f>
        <v/>
      </c>
      <c r="AR63" s="93">
        <f>IF(OR($C63="",$B$2="",$D$2=0),0,IF(AR$3&lt;0,0,N(INDEX('CURVA PREVISION'!$A$1:$KZ$3000,$C63,11+3*MIN(AR$3,$D$2-1)))))</f>
        <v/>
      </c>
      <c r="AS63" s="93">
        <f>IF(OR($C63="",$B$2="",$D$2=0),0,IF(AS$3&lt;0,0,N(INDEX('CURVA PREVISION'!$A$1:$KZ$3000,$C63,11+3*MIN(AS$3,$D$2-1)))))</f>
        <v/>
      </c>
      <c r="AT63" s="93">
        <f>IF(OR($C63="",$B$2="",$D$2=0),0,IF(AT$3&lt;0,0,N(INDEX('CURVA PREVISION'!$A$1:$KZ$3000,$C63,11+3*MIN(AT$3,$D$2-1)))))</f>
        <v/>
      </c>
      <c r="AU63" s="93">
        <f>IF(OR($C63="",$B$2="",$D$2=0),0,IF(AU$3&lt;0,0,N(INDEX('CURVA PREVISION'!$A$1:$KZ$3000,$C63,11+3*MIN(AU$3,$D$2-1)))))</f>
        <v/>
      </c>
      <c r="AV63" s="93">
        <f>IF(OR($C63="",$B$2="",$D$2=0),0,IF(AV$3&lt;0,0,N(INDEX('CURVA PREVISION'!$A$1:$KZ$3000,$C63,11+3*MIN(AV$3,$D$2-1)))))</f>
        <v/>
      </c>
      <c r="AW63" s="93">
        <f>IF(OR($C63="",$B$2="",$D$2=0),0,IF(AW$3&lt;0,0,N(INDEX('CURVA PREVISION'!$A$1:$KZ$3000,$C63,11+3*MIN(AW$3,$D$2-1)))))</f>
        <v/>
      </c>
      <c r="AX63" s="93">
        <f>IF(OR($C63="",$B$2="",$D$2=0),0,IF(AX$3&lt;0,0,N(INDEX('CURVA PREVISION'!$A$1:$KZ$3000,$C63,11+3*MIN(AX$3,$D$2-1)))))</f>
        <v/>
      </c>
      <c r="AY63" s="93">
        <f>IF(OR($C63="",$B$2="",$D$2=0),0,IF(AY$3&lt;0,0,N(INDEX('CURVA PREVISION'!$A$1:$KZ$3000,$C63,11+3*MIN(AY$3,$D$2-1)))))</f>
        <v/>
      </c>
      <c r="AZ63" s="93">
        <f>IF(OR($C63="",$B$2="",$D$2=0),0,IF(AZ$3&lt;0,0,N(INDEX('CURVA PREVISION'!$A$1:$KZ$3000,$C63,11+3*MIN(AZ$3,$D$2-1)))))</f>
        <v/>
      </c>
      <c r="BA63" s="93">
        <f>IF(OR($C63="",$B$2="",$D$2=0),0,IF(BA$3&lt;0,0,N(INDEX('CURVA PREVISION'!$A$1:$KZ$3000,$C63,11+3*MIN(BA$3,$D$2-1)))))</f>
        <v/>
      </c>
      <c r="BB63" s="93">
        <f>IF(OR($C63="",$B$2="",$D$2=0),0,IF(BB$3&lt;0,0,N(INDEX('CURVA PREVISION'!$A$1:$KZ$3000,$C63,11+3*MIN(BB$3,$D$2-1)))))</f>
        <v/>
      </c>
      <c r="BC63" s="93">
        <f>IF(OR($C63="",$B$2="",$D$2=0),0,IF(BC$3&lt;0,0,N(INDEX('CURVA PREVISION'!$A$1:$KZ$3000,$C63,11+3*MIN(BC$3,$D$2-1)))))</f>
        <v/>
      </c>
      <c r="BD63" s="93">
        <f>IF(OR($C63="",$B$2="",$D$2=0),0,IF(BD$3&lt;0,0,N(INDEX('CURVA PREVISION'!$A$1:$KZ$3000,$C63,11+3*MIN(BD$3,$D$2-1)))))</f>
        <v/>
      </c>
      <c r="BE63" s="93">
        <f>IF(OR($C63="",$B$2="",$D$2=0),0,IF(BE$3&lt;0,0,N(INDEX('CURVA PREVISION'!$A$1:$KZ$3000,$C63,11+3*MIN(BE$3,$D$2-1)))))</f>
        <v/>
      </c>
      <c r="BF63" s="93">
        <f>IF(OR($C63="",$B$2="",$D$2=0),0,IF(BF$3&lt;0,0,N(INDEX('CURVA PREVISION'!$A$1:$KZ$3000,$C63,11+3*MIN(BF$3,$D$2-1)))))</f>
        <v/>
      </c>
      <c r="BG63" s="93">
        <f>IF(OR($C63="",$B$2="",$D$2=0),0,IF(BG$3&lt;0,0,N(INDEX('CURVA PREVISION'!$A$1:$KZ$3000,$C63,11+3*MIN(BG$3,$D$2-1)))))</f>
        <v/>
      </c>
      <c r="BH63" s="93">
        <f>IF(OR($C63="",$B$2="",$D$2=0),0,IF(BH$3&lt;0,0,N(INDEX('CURVA PREVISION'!$A$1:$KZ$3000,$C63,11+3*MIN(BH$3,$D$2-1)))))</f>
        <v/>
      </c>
      <c r="BI63" s="93">
        <f>IF(OR($C63="",$B$2="",$D$2=0),0,IF(BI$3&lt;0,0,N(INDEX('CURVA PREVISION'!$A$1:$KZ$3000,$C63,11+3*MIN(BI$3,$D$2-1)))))</f>
        <v/>
      </c>
      <c r="BJ63" s="93">
        <f>IF(OR($C63="",$B$2="",$D$2=0),0,IF(BJ$3&lt;0,0,N(INDEX('CURVA PREVISION'!$A$1:$KZ$3000,$C63,11+3*MIN(BJ$3,$D$2-1)))))</f>
        <v/>
      </c>
      <c r="BK63" s="93">
        <f>IF(OR($C63="",$B$2="",$D$2=0),0,IF(BK$3&lt;0,0,N(INDEX('CURVA PREVISION'!$A$1:$KZ$3000,$C63,11+3*MIN(BK$3,$D$2-1)))))</f>
        <v/>
      </c>
      <c r="BL63" s="93">
        <f>IF(OR($C63="",$B$2="",$D$2=0),0,IF(BL$3&lt;0,0,N(INDEX('CURVA PREVISION'!$A$1:$KZ$3000,$C63,11+3*MIN(BL$3,$D$2-1)))))</f>
        <v/>
      </c>
      <c r="BM63" s="93">
        <f>IF(OR($C63="",$B$2="",$D$2=0),0,IF(BM$3&lt;0,0,N(INDEX('CURVA PREVISION'!$A$1:$KZ$3000,$C63,11+3*MIN(BM$3,$D$2-1)))))</f>
        <v/>
      </c>
      <c r="BN63" s="93">
        <f>IF(OR($C63="",$B$2="",$D$2=0),0,IF(BN$3&lt;0,0,N(INDEX('CURVA PREVISION'!$A$1:$KZ$3000,$C63,11+3*MIN(BN$3,$D$2-1)))))</f>
        <v/>
      </c>
      <c r="BO63" s="93">
        <f>IF(OR($C63="",$B$2="",$D$2=0),0,IF(BO$3&lt;0,0,N(INDEX('CURVA PREVISION'!$A$1:$KZ$3000,$C63,11+3*MIN(BO$3,$D$2-1)))))</f>
        <v/>
      </c>
      <c r="BP63" s="93">
        <f>IF(OR($C63="",$B$2="",$D$2=0),0,IF(BP$3&lt;0,0,N(INDEX('CURVA PREVISION'!$A$1:$KZ$3000,$C63,11+3*MIN(BP$3,$D$2-1)))))</f>
        <v/>
      </c>
      <c r="BQ63" s="93">
        <f>IF(OR($C63="",$B$2="",$D$2=0),0,IF(BQ$3&lt;0,0,N(INDEX('CURVA PREVISION'!$A$1:$KZ$3000,$C63,11+3*MIN(BQ$3,$D$2-1)))))</f>
        <v/>
      </c>
      <c r="BR63" s="93">
        <f>IF(OR($C63="",$B$2="",$D$2=0),0,IF(BR$3&lt;0,0,N(INDEX('CURVA PREVISION'!$A$1:$KZ$3000,$C63,11+3*MIN(BR$3,$D$2-1)))))</f>
        <v/>
      </c>
      <c r="BS63" s="93">
        <f>IF(OR($C63="",$B$2="",$D$2=0),0,IF(BS$3&lt;0,0,N(INDEX('CURVA PREVISION'!$A$1:$KZ$3000,$C63,11+3*MIN(BS$3,$D$2-1)))))</f>
        <v/>
      </c>
      <c r="BT63" s="93">
        <f>IF(OR($C63="",$B$2="",$D$2=0),0,IF(BT$3&lt;0,0,N(INDEX('CURVA PREVISION'!$A$1:$KZ$3000,$C63,11+3*MIN(BT$3,$D$2-1)))))</f>
        <v/>
      </c>
      <c r="BU63" s="93">
        <f>IF(OR($C63="",$B$2="",$D$2=0),0,IF(BU$3&lt;0,0,N(INDEX('CURVA PREVISION'!$A$1:$KZ$3000,$C63,11+3*MIN(BU$3,$D$2-1)))))</f>
        <v/>
      </c>
      <c r="BV63" s="93">
        <f>IF(OR($C63="",$B$2="",$D$2=0),0,IF(BV$3&lt;0,0,N(INDEX('CURVA PREVISION'!$A$1:$KZ$3000,$C63,11+3*MIN(BV$3,$D$2-1)))))</f>
        <v/>
      </c>
      <c r="BW63" s="93">
        <f>IF(OR($C63="",$B$2="",$D$2=0),0,IF(BW$3&lt;0,0,N(INDEX('CURVA PREVISION'!$A$1:$KZ$3000,$C63,11+3*MIN(BW$3,$D$2-1)))))</f>
        <v/>
      </c>
    </row>
    <row r="64">
      <c r="A64" s="50">
        <f>A22</f>
        <v/>
      </c>
      <c r="B64" s="50">
        <f>B22</f>
        <v/>
      </c>
      <c r="C64" s="66">
        <f>C22</f>
        <v/>
      </c>
      <c r="D64" s="93">
        <f>IF(OR($C64="",$B$2="",$D$2=0),0,IF(D$3&lt;0,0,N(INDEX('CURVA PREVISION'!$A$1:$KZ$3000,$C64,11+3*MIN(D$3,$D$2-1)))))</f>
        <v/>
      </c>
      <c r="E64" s="93">
        <f>IF(OR($C64="",$B$2="",$D$2=0),0,IF(E$3&lt;0,0,N(INDEX('CURVA PREVISION'!$A$1:$KZ$3000,$C64,11+3*MIN(E$3,$D$2-1)))))</f>
        <v/>
      </c>
      <c r="F64" s="93">
        <f>IF(OR($C64="",$B$2="",$D$2=0),0,IF(F$3&lt;0,0,N(INDEX('CURVA PREVISION'!$A$1:$KZ$3000,$C64,11+3*MIN(F$3,$D$2-1)))))</f>
        <v/>
      </c>
      <c r="G64" s="93">
        <f>IF(OR($C64="",$B$2="",$D$2=0),0,IF(G$3&lt;0,0,N(INDEX('CURVA PREVISION'!$A$1:$KZ$3000,$C64,11+3*MIN(G$3,$D$2-1)))))</f>
        <v/>
      </c>
      <c r="H64" s="93">
        <f>IF(OR($C64="",$B$2="",$D$2=0),0,IF(H$3&lt;0,0,N(INDEX('CURVA PREVISION'!$A$1:$KZ$3000,$C64,11+3*MIN(H$3,$D$2-1)))))</f>
        <v/>
      </c>
      <c r="I64" s="93">
        <f>IF(OR($C64="",$B$2="",$D$2=0),0,IF(I$3&lt;0,0,N(INDEX('CURVA PREVISION'!$A$1:$KZ$3000,$C64,11+3*MIN(I$3,$D$2-1)))))</f>
        <v/>
      </c>
      <c r="J64" s="93">
        <f>IF(OR($C64="",$B$2="",$D$2=0),0,IF(J$3&lt;0,0,N(INDEX('CURVA PREVISION'!$A$1:$KZ$3000,$C64,11+3*MIN(J$3,$D$2-1)))))</f>
        <v/>
      </c>
      <c r="K64" s="93">
        <f>IF(OR($C64="",$B$2="",$D$2=0),0,IF(K$3&lt;0,0,N(INDEX('CURVA PREVISION'!$A$1:$KZ$3000,$C64,11+3*MIN(K$3,$D$2-1)))))</f>
        <v/>
      </c>
      <c r="L64" s="93">
        <f>IF(OR($C64="",$B$2="",$D$2=0),0,IF(L$3&lt;0,0,N(INDEX('CURVA PREVISION'!$A$1:$KZ$3000,$C64,11+3*MIN(L$3,$D$2-1)))))</f>
        <v/>
      </c>
      <c r="M64" s="93">
        <f>IF(OR($C64="",$B$2="",$D$2=0),0,IF(M$3&lt;0,0,N(INDEX('CURVA PREVISION'!$A$1:$KZ$3000,$C64,11+3*MIN(M$3,$D$2-1)))))</f>
        <v/>
      </c>
      <c r="N64" s="93">
        <f>IF(OR($C64="",$B$2="",$D$2=0),0,IF(N$3&lt;0,0,N(INDEX('CURVA PREVISION'!$A$1:$KZ$3000,$C64,11+3*MIN(N$3,$D$2-1)))))</f>
        <v/>
      </c>
      <c r="O64" s="93">
        <f>IF(OR($C64="",$B$2="",$D$2=0),0,IF(O$3&lt;0,0,N(INDEX('CURVA PREVISION'!$A$1:$KZ$3000,$C64,11+3*MIN(O$3,$D$2-1)))))</f>
        <v/>
      </c>
      <c r="P64" s="93">
        <f>IF(OR($C64="",$B$2="",$D$2=0),0,IF(P$3&lt;0,0,N(INDEX('CURVA PREVISION'!$A$1:$KZ$3000,$C64,11+3*MIN(P$3,$D$2-1)))))</f>
        <v/>
      </c>
      <c r="Q64" s="93">
        <f>IF(OR($C64="",$B$2="",$D$2=0),0,IF(Q$3&lt;0,0,N(INDEX('CURVA PREVISION'!$A$1:$KZ$3000,$C64,11+3*MIN(Q$3,$D$2-1)))))</f>
        <v/>
      </c>
      <c r="R64" s="93">
        <f>IF(OR($C64="",$B$2="",$D$2=0),0,IF(R$3&lt;0,0,N(INDEX('CURVA PREVISION'!$A$1:$KZ$3000,$C64,11+3*MIN(R$3,$D$2-1)))))</f>
        <v/>
      </c>
      <c r="S64" s="93">
        <f>IF(OR($C64="",$B$2="",$D$2=0),0,IF(S$3&lt;0,0,N(INDEX('CURVA PREVISION'!$A$1:$KZ$3000,$C64,11+3*MIN(S$3,$D$2-1)))))</f>
        <v/>
      </c>
      <c r="T64" s="93">
        <f>IF(OR($C64="",$B$2="",$D$2=0),0,IF(T$3&lt;0,0,N(INDEX('CURVA PREVISION'!$A$1:$KZ$3000,$C64,11+3*MIN(T$3,$D$2-1)))))</f>
        <v/>
      </c>
      <c r="U64" s="93">
        <f>IF(OR($C64="",$B$2="",$D$2=0),0,IF(U$3&lt;0,0,N(INDEX('CURVA PREVISION'!$A$1:$KZ$3000,$C64,11+3*MIN(U$3,$D$2-1)))))</f>
        <v/>
      </c>
      <c r="V64" s="93">
        <f>IF(OR($C64="",$B$2="",$D$2=0),0,IF(V$3&lt;0,0,N(INDEX('CURVA PREVISION'!$A$1:$KZ$3000,$C64,11+3*MIN(V$3,$D$2-1)))))</f>
        <v/>
      </c>
      <c r="W64" s="93">
        <f>IF(OR($C64="",$B$2="",$D$2=0),0,IF(W$3&lt;0,0,N(INDEX('CURVA PREVISION'!$A$1:$KZ$3000,$C64,11+3*MIN(W$3,$D$2-1)))))</f>
        <v/>
      </c>
      <c r="X64" s="93">
        <f>IF(OR($C64="",$B$2="",$D$2=0),0,IF(X$3&lt;0,0,N(INDEX('CURVA PREVISION'!$A$1:$KZ$3000,$C64,11+3*MIN(X$3,$D$2-1)))))</f>
        <v/>
      </c>
      <c r="Y64" s="93">
        <f>IF(OR($C64="",$B$2="",$D$2=0),0,IF(Y$3&lt;0,0,N(INDEX('CURVA PREVISION'!$A$1:$KZ$3000,$C64,11+3*MIN(Y$3,$D$2-1)))))</f>
        <v/>
      </c>
      <c r="Z64" s="93">
        <f>IF(OR($C64="",$B$2="",$D$2=0),0,IF(Z$3&lt;0,0,N(INDEX('CURVA PREVISION'!$A$1:$KZ$3000,$C64,11+3*MIN(Z$3,$D$2-1)))))</f>
        <v/>
      </c>
      <c r="AA64" s="93">
        <f>IF(OR($C64="",$B$2="",$D$2=0),0,IF(AA$3&lt;0,0,N(INDEX('CURVA PREVISION'!$A$1:$KZ$3000,$C64,11+3*MIN(AA$3,$D$2-1)))))</f>
        <v/>
      </c>
      <c r="AB64" s="93">
        <f>IF(OR($C64="",$B$2="",$D$2=0),0,IF(AB$3&lt;0,0,N(INDEX('CURVA PREVISION'!$A$1:$KZ$3000,$C64,11+3*MIN(AB$3,$D$2-1)))))</f>
        <v/>
      </c>
      <c r="AC64" s="93">
        <f>IF(OR($C64="",$B$2="",$D$2=0),0,IF(AC$3&lt;0,0,N(INDEX('CURVA PREVISION'!$A$1:$KZ$3000,$C64,11+3*MIN(AC$3,$D$2-1)))))</f>
        <v/>
      </c>
      <c r="AD64" s="93">
        <f>IF(OR($C64="",$B$2="",$D$2=0),0,IF(AD$3&lt;0,0,N(INDEX('CURVA PREVISION'!$A$1:$KZ$3000,$C64,11+3*MIN(AD$3,$D$2-1)))))</f>
        <v/>
      </c>
      <c r="AE64" s="93">
        <f>IF(OR($C64="",$B$2="",$D$2=0),0,IF(AE$3&lt;0,0,N(INDEX('CURVA PREVISION'!$A$1:$KZ$3000,$C64,11+3*MIN(AE$3,$D$2-1)))))</f>
        <v/>
      </c>
      <c r="AF64" s="93">
        <f>IF(OR($C64="",$B$2="",$D$2=0),0,IF(AF$3&lt;0,0,N(INDEX('CURVA PREVISION'!$A$1:$KZ$3000,$C64,11+3*MIN(AF$3,$D$2-1)))))</f>
        <v/>
      </c>
      <c r="AG64" s="93">
        <f>IF(OR($C64="",$B$2="",$D$2=0),0,IF(AG$3&lt;0,0,N(INDEX('CURVA PREVISION'!$A$1:$KZ$3000,$C64,11+3*MIN(AG$3,$D$2-1)))))</f>
        <v/>
      </c>
      <c r="AH64" s="93">
        <f>IF(OR($C64="",$B$2="",$D$2=0),0,IF(AH$3&lt;0,0,N(INDEX('CURVA PREVISION'!$A$1:$KZ$3000,$C64,11+3*MIN(AH$3,$D$2-1)))))</f>
        <v/>
      </c>
      <c r="AI64" s="93">
        <f>IF(OR($C64="",$B$2="",$D$2=0),0,IF(AI$3&lt;0,0,N(INDEX('CURVA PREVISION'!$A$1:$KZ$3000,$C64,11+3*MIN(AI$3,$D$2-1)))))</f>
        <v/>
      </c>
      <c r="AJ64" s="93">
        <f>IF(OR($C64="",$B$2="",$D$2=0),0,IF(AJ$3&lt;0,0,N(INDEX('CURVA PREVISION'!$A$1:$KZ$3000,$C64,11+3*MIN(AJ$3,$D$2-1)))))</f>
        <v/>
      </c>
      <c r="AK64" s="93">
        <f>IF(OR($C64="",$B$2="",$D$2=0),0,IF(AK$3&lt;0,0,N(INDEX('CURVA PREVISION'!$A$1:$KZ$3000,$C64,11+3*MIN(AK$3,$D$2-1)))))</f>
        <v/>
      </c>
      <c r="AL64" s="93">
        <f>IF(OR($C64="",$B$2="",$D$2=0),0,IF(AL$3&lt;0,0,N(INDEX('CURVA PREVISION'!$A$1:$KZ$3000,$C64,11+3*MIN(AL$3,$D$2-1)))))</f>
        <v/>
      </c>
      <c r="AM64" s="93">
        <f>IF(OR($C64="",$B$2="",$D$2=0),0,IF(AM$3&lt;0,0,N(INDEX('CURVA PREVISION'!$A$1:$KZ$3000,$C64,11+3*MIN(AM$3,$D$2-1)))))</f>
        <v/>
      </c>
      <c r="AN64" s="93">
        <f>IF(OR($C64="",$B$2="",$D$2=0),0,IF(AN$3&lt;0,0,N(INDEX('CURVA PREVISION'!$A$1:$KZ$3000,$C64,11+3*MIN(AN$3,$D$2-1)))))</f>
        <v/>
      </c>
      <c r="AO64" s="93">
        <f>IF(OR($C64="",$B$2="",$D$2=0),0,IF(AO$3&lt;0,0,N(INDEX('CURVA PREVISION'!$A$1:$KZ$3000,$C64,11+3*MIN(AO$3,$D$2-1)))))</f>
        <v/>
      </c>
      <c r="AP64" s="93">
        <f>IF(OR($C64="",$B$2="",$D$2=0),0,IF(AP$3&lt;0,0,N(INDEX('CURVA PREVISION'!$A$1:$KZ$3000,$C64,11+3*MIN(AP$3,$D$2-1)))))</f>
        <v/>
      </c>
      <c r="AQ64" s="93">
        <f>IF(OR($C64="",$B$2="",$D$2=0),0,IF(AQ$3&lt;0,0,N(INDEX('CURVA PREVISION'!$A$1:$KZ$3000,$C64,11+3*MIN(AQ$3,$D$2-1)))))</f>
        <v/>
      </c>
      <c r="AR64" s="93">
        <f>IF(OR($C64="",$B$2="",$D$2=0),0,IF(AR$3&lt;0,0,N(INDEX('CURVA PREVISION'!$A$1:$KZ$3000,$C64,11+3*MIN(AR$3,$D$2-1)))))</f>
        <v/>
      </c>
      <c r="AS64" s="93">
        <f>IF(OR($C64="",$B$2="",$D$2=0),0,IF(AS$3&lt;0,0,N(INDEX('CURVA PREVISION'!$A$1:$KZ$3000,$C64,11+3*MIN(AS$3,$D$2-1)))))</f>
        <v/>
      </c>
      <c r="AT64" s="93">
        <f>IF(OR($C64="",$B$2="",$D$2=0),0,IF(AT$3&lt;0,0,N(INDEX('CURVA PREVISION'!$A$1:$KZ$3000,$C64,11+3*MIN(AT$3,$D$2-1)))))</f>
        <v/>
      </c>
      <c r="AU64" s="93">
        <f>IF(OR($C64="",$B$2="",$D$2=0),0,IF(AU$3&lt;0,0,N(INDEX('CURVA PREVISION'!$A$1:$KZ$3000,$C64,11+3*MIN(AU$3,$D$2-1)))))</f>
        <v/>
      </c>
      <c r="AV64" s="93">
        <f>IF(OR($C64="",$B$2="",$D$2=0),0,IF(AV$3&lt;0,0,N(INDEX('CURVA PREVISION'!$A$1:$KZ$3000,$C64,11+3*MIN(AV$3,$D$2-1)))))</f>
        <v/>
      </c>
      <c r="AW64" s="93">
        <f>IF(OR($C64="",$B$2="",$D$2=0),0,IF(AW$3&lt;0,0,N(INDEX('CURVA PREVISION'!$A$1:$KZ$3000,$C64,11+3*MIN(AW$3,$D$2-1)))))</f>
        <v/>
      </c>
      <c r="AX64" s="93">
        <f>IF(OR($C64="",$B$2="",$D$2=0),0,IF(AX$3&lt;0,0,N(INDEX('CURVA PREVISION'!$A$1:$KZ$3000,$C64,11+3*MIN(AX$3,$D$2-1)))))</f>
        <v/>
      </c>
      <c r="AY64" s="93">
        <f>IF(OR($C64="",$B$2="",$D$2=0),0,IF(AY$3&lt;0,0,N(INDEX('CURVA PREVISION'!$A$1:$KZ$3000,$C64,11+3*MIN(AY$3,$D$2-1)))))</f>
        <v/>
      </c>
      <c r="AZ64" s="93">
        <f>IF(OR($C64="",$B$2="",$D$2=0),0,IF(AZ$3&lt;0,0,N(INDEX('CURVA PREVISION'!$A$1:$KZ$3000,$C64,11+3*MIN(AZ$3,$D$2-1)))))</f>
        <v/>
      </c>
      <c r="BA64" s="93">
        <f>IF(OR($C64="",$B$2="",$D$2=0),0,IF(BA$3&lt;0,0,N(INDEX('CURVA PREVISION'!$A$1:$KZ$3000,$C64,11+3*MIN(BA$3,$D$2-1)))))</f>
        <v/>
      </c>
      <c r="BB64" s="93">
        <f>IF(OR($C64="",$B$2="",$D$2=0),0,IF(BB$3&lt;0,0,N(INDEX('CURVA PREVISION'!$A$1:$KZ$3000,$C64,11+3*MIN(BB$3,$D$2-1)))))</f>
        <v/>
      </c>
      <c r="BC64" s="93">
        <f>IF(OR($C64="",$B$2="",$D$2=0),0,IF(BC$3&lt;0,0,N(INDEX('CURVA PREVISION'!$A$1:$KZ$3000,$C64,11+3*MIN(BC$3,$D$2-1)))))</f>
        <v/>
      </c>
      <c r="BD64" s="93">
        <f>IF(OR($C64="",$B$2="",$D$2=0),0,IF(BD$3&lt;0,0,N(INDEX('CURVA PREVISION'!$A$1:$KZ$3000,$C64,11+3*MIN(BD$3,$D$2-1)))))</f>
        <v/>
      </c>
      <c r="BE64" s="93">
        <f>IF(OR($C64="",$B$2="",$D$2=0),0,IF(BE$3&lt;0,0,N(INDEX('CURVA PREVISION'!$A$1:$KZ$3000,$C64,11+3*MIN(BE$3,$D$2-1)))))</f>
        <v/>
      </c>
      <c r="BF64" s="93">
        <f>IF(OR($C64="",$B$2="",$D$2=0),0,IF(BF$3&lt;0,0,N(INDEX('CURVA PREVISION'!$A$1:$KZ$3000,$C64,11+3*MIN(BF$3,$D$2-1)))))</f>
        <v/>
      </c>
      <c r="BG64" s="93">
        <f>IF(OR($C64="",$B$2="",$D$2=0),0,IF(BG$3&lt;0,0,N(INDEX('CURVA PREVISION'!$A$1:$KZ$3000,$C64,11+3*MIN(BG$3,$D$2-1)))))</f>
        <v/>
      </c>
      <c r="BH64" s="93">
        <f>IF(OR($C64="",$B$2="",$D$2=0),0,IF(BH$3&lt;0,0,N(INDEX('CURVA PREVISION'!$A$1:$KZ$3000,$C64,11+3*MIN(BH$3,$D$2-1)))))</f>
        <v/>
      </c>
      <c r="BI64" s="93">
        <f>IF(OR($C64="",$B$2="",$D$2=0),0,IF(BI$3&lt;0,0,N(INDEX('CURVA PREVISION'!$A$1:$KZ$3000,$C64,11+3*MIN(BI$3,$D$2-1)))))</f>
        <v/>
      </c>
      <c r="BJ64" s="93">
        <f>IF(OR($C64="",$B$2="",$D$2=0),0,IF(BJ$3&lt;0,0,N(INDEX('CURVA PREVISION'!$A$1:$KZ$3000,$C64,11+3*MIN(BJ$3,$D$2-1)))))</f>
        <v/>
      </c>
      <c r="BK64" s="93">
        <f>IF(OR($C64="",$B$2="",$D$2=0),0,IF(BK$3&lt;0,0,N(INDEX('CURVA PREVISION'!$A$1:$KZ$3000,$C64,11+3*MIN(BK$3,$D$2-1)))))</f>
        <v/>
      </c>
      <c r="BL64" s="93">
        <f>IF(OR($C64="",$B$2="",$D$2=0),0,IF(BL$3&lt;0,0,N(INDEX('CURVA PREVISION'!$A$1:$KZ$3000,$C64,11+3*MIN(BL$3,$D$2-1)))))</f>
        <v/>
      </c>
      <c r="BM64" s="93">
        <f>IF(OR($C64="",$B$2="",$D$2=0),0,IF(BM$3&lt;0,0,N(INDEX('CURVA PREVISION'!$A$1:$KZ$3000,$C64,11+3*MIN(BM$3,$D$2-1)))))</f>
        <v/>
      </c>
      <c r="BN64" s="93">
        <f>IF(OR($C64="",$B$2="",$D$2=0),0,IF(BN$3&lt;0,0,N(INDEX('CURVA PREVISION'!$A$1:$KZ$3000,$C64,11+3*MIN(BN$3,$D$2-1)))))</f>
        <v/>
      </c>
      <c r="BO64" s="93">
        <f>IF(OR($C64="",$B$2="",$D$2=0),0,IF(BO$3&lt;0,0,N(INDEX('CURVA PREVISION'!$A$1:$KZ$3000,$C64,11+3*MIN(BO$3,$D$2-1)))))</f>
        <v/>
      </c>
      <c r="BP64" s="93">
        <f>IF(OR($C64="",$B$2="",$D$2=0),0,IF(BP$3&lt;0,0,N(INDEX('CURVA PREVISION'!$A$1:$KZ$3000,$C64,11+3*MIN(BP$3,$D$2-1)))))</f>
        <v/>
      </c>
      <c r="BQ64" s="93">
        <f>IF(OR($C64="",$B$2="",$D$2=0),0,IF(BQ$3&lt;0,0,N(INDEX('CURVA PREVISION'!$A$1:$KZ$3000,$C64,11+3*MIN(BQ$3,$D$2-1)))))</f>
        <v/>
      </c>
      <c r="BR64" s="93">
        <f>IF(OR($C64="",$B$2="",$D$2=0),0,IF(BR$3&lt;0,0,N(INDEX('CURVA PREVISION'!$A$1:$KZ$3000,$C64,11+3*MIN(BR$3,$D$2-1)))))</f>
        <v/>
      </c>
      <c r="BS64" s="93">
        <f>IF(OR($C64="",$B$2="",$D$2=0),0,IF(BS$3&lt;0,0,N(INDEX('CURVA PREVISION'!$A$1:$KZ$3000,$C64,11+3*MIN(BS$3,$D$2-1)))))</f>
        <v/>
      </c>
      <c r="BT64" s="93">
        <f>IF(OR($C64="",$B$2="",$D$2=0),0,IF(BT$3&lt;0,0,N(INDEX('CURVA PREVISION'!$A$1:$KZ$3000,$C64,11+3*MIN(BT$3,$D$2-1)))))</f>
        <v/>
      </c>
      <c r="BU64" s="93">
        <f>IF(OR($C64="",$B$2="",$D$2=0),0,IF(BU$3&lt;0,0,N(INDEX('CURVA PREVISION'!$A$1:$KZ$3000,$C64,11+3*MIN(BU$3,$D$2-1)))))</f>
        <v/>
      </c>
      <c r="BV64" s="93">
        <f>IF(OR($C64="",$B$2="",$D$2=0),0,IF(BV$3&lt;0,0,N(INDEX('CURVA PREVISION'!$A$1:$KZ$3000,$C64,11+3*MIN(BV$3,$D$2-1)))))</f>
        <v/>
      </c>
      <c r="BW64" s="93">
        <f>IF(OR($C64="",$B$2="",$D$2=0),0,IF(BW$3&lt;0,0,N(INDEX('CURVA PREVISION'!$A$1:$KZ$3000,$C64,11+3*MIN(BW$3,$D$2-1)))))</f>
        <v/>
      </c>
    </row>
    <row r="65">
      <c r="A65" s="50">
        <f>A23</f>
        <v/>
      </c>
      <c r="B65" s="50">
        <f>B23</f>
        <v/>
      </c>
      <c r="C65" s="66">
        <f>C23</f>
        <v/>
      </c>
      <c r="D65" s="93">
        <f>IF(OR($C65="",$B$2="",$D$2=0),0,IF(D$3&lt;0,0,N(INDEX('CURVA PREVISION'!$A$1:$KZ$3000,$C65,11+3*MIN(D$3,$D$2-1)))))</f>
        <v/>
      </c>
      <c r="E65" s="93">
        <f>IF(OR($C65="",$B$2="",$D$2=0),0,IF(E$3&lt;0,0,N(INDEX('CURVA PREVISION'!$A$1:$KZ$3000,$C65,11+3*MIN(E$3,$D$2-1)))))</f>
        <v/>
      </c>
      <c r="F65" s="93">
        <f>IF(OR($C65="",$B$2="",$D$2=0),0,IF(F$3&lt;0,0,N(INDEX('CURVA PREVISION'!$A$1:$KZ$3000,$C65,11+3*MIN(F$3,$D$2-1)))))</f>
        <v/>
      </c>
      <c r="G65" s="93">
        <f>IF(OR($C65="",$B$2="",$D$2=0),0,IF(G$3&lt;0,0,N(INDEX('CURVA PREVISION'!$A$1:$KZ$3000,$C65,11+3*MIN(G$3,$D$2-1)))))</f>
        <v/>
      </c>
      <c r="H65" s="93">
        <f>IF(OR($C65="",$B$2="",$D$2=0),0,IF(H$3&lt;0,0,N(INDEX('CURVA PREVISION'!$A$1:$KZ$3000,$C65,11+3*MIN(H$3,$D$2-1)))))</f>
        <v/>
      </c>
      <c r="I65" s="93">
        <f>IF(OR($C65="",$B$2="",$D$2=0),0,IF(I$3&lt;0,0,N(INDEX('CURVA PREVISION'!$A$1:$KZ$3000,$C65,11+3*MIN(I$3,$D$2-1)))))</f>
        <v/>
      </c>
      <c r="J65" s="93">
        <f>IF(OR($C65="",$B$2="",$D$2=0),0,IF(J$3&lt;0,0,N(INDEX('CURVA PREVISION'!$A$1:$KZ$3000,$C65,11+3*MIN(J$3,$D$2-1)))))</f>
        <v/>
      </c>
      <c r="K65" s="93">
        <f>IF(OR($C65="",$B$2="",$D$2=0),0,IF(K$3&lt;0,0,N(INDEX('CURVA PREVISION'!$A$1:$KZ$3000,$C65,11+3*MIN(K$3,$D$2-1)))))</f>
        <v/>
      </c>
      <c r="L65" s="93">
        <f>IF(OR($C65="",$B$2="",$D$2=0),0,IF(L$3&lt;0,0,N(INDEX('CURVA PREVISION'!$A$1:$KZ$3000,$C65,11+3*MIN(L$3,$D$2-1)))))</f>
        <v/>
      </c>
      <c r="M65" s="93">
        <f>IF(OR($C65="",$B$2="",$D$2=0),0,IF(M$3&lt;0,0,N(INDEX('CURVA PREVISION'!$A$1:$KZ$3000,$C65,11+3*MIN(M$3,$D$2-1)))))</f>
        <v/>
      </c>
      <c r="N65" s="93">
        <f>IF(OR($C65="",$B$2="",$D$2=0),0,IF(N$3&lt;0,0,N(INDEX('CURVA PREVISION'!$A$1:$KZ$3000,$C65,11+3*MIN(N$3,$D$2-1)))))</f>
        <v/>
      </c>
      <c r="O65" s="93">
        <f>IF(OR($C65="",$B$2="",$D$2=0),0,IF(O$3&lt;0,0,N(INDEX('CURVA PREVISION'!$A$1:$KZ$3000,$C65,11+3*MIN(O$3,$D$2-1)))))</f>
        <v/>
      </c>
      <c r="P65" s="93">
        <f>IF(OR($C65="",$B$2="",$D$2=0),0,IF(P$3&lt;0,0,N(INDEX('CURVA PREVISION'!$A$1:$KZ$3000,$C65,11+3*MIN(P$3,$D$2-1)))))</f>
        <v/>
      </c>
      <c r="Q65" s="93">
        <f>IF(OR($C65="",$B$2="",$D$2=0),0,IF(Q$3&lt;0,0,N(INDEX('CURVA PREVISION'!$A$1:$KZ$3000,$C65,11+3*MIN(Q$3,$D$2-1)))))</f>
        <v/>
      </c>
      <c r="R65" s="93">
        <f>IF(OR($C65="",$B$2="",$D$2=0),0,IF(R$3&lt;0,0,N(INDEX('CURVA PREVISION'!$A$1:$KZ$3000,$C65,11+3*MIN(R$3,$D$2-1)))))</f>
        <v/>
      </c>
      <c r="S65" s="93">
        <f>IF(OR($C65="",$B$2="",$D$2=0),0,IF(S$3&lt;0,0,N(INDEX('CURVA PREVISION'!$A$1:$KZ$3000,$C65,11+3*MIN(S$3,$D$2-1)))))</f>
        <v/>
      </c>
      <c r="T65" s="93">
        <f>IF(OR($C65="",$B$2="",$D$2=0),0,IF(T$3&lt;0,0,N(INDEX('CURVA PREVISION'!$A$1:$KZ$3000,$C65,11+3*MIN(T$3,$D$2-1)))))</f>
        <v/>
      </c>
      <c r="U65" s="93">
        <f>IF(OR($C65="",$B$2="",$D$2=0),0,IF(U$3&lt;0,0,N(INDEX('CURVA PREVISION'!$A$1:$KZ$3000,$C65,11+3*MIN(U$3,$D$2-1)))))</f>
        <v/>
      </c>
      <c r="V65" s="93">
        <f>IF(OR($C65="",$B$2="",$D$2=0),0,IF(V$3&lt;0,0,N(INDEX('CURVA PREVISION'!$A$1:$KZ$3000,$C65,11+3*MIN(V$3,$D$2-1)))))</f>
        <v/>
      </c>
      <c r="W65" s="93">
        <f>IF(OR($C65="",$B$2="",$D$2=0),0,IF(W$3&lt;0,0,N(INDEX('CURVA PREVISION'!$A$1:$KZ$3000,$C65,11+3*MIN(W$3,$D$2-1)))))</f>
        <v/>
      </c>
      <c r="X65" s="93">
        <f>IF(OR($C65="",$B$2="",$D$2=0),0,IF(X$3&lt;0,0,N(INDEX('CURVA PREVISION'!$A$1:$KZ$3000,$C65,11+3*MIN(X$3,$D$2-1)))))</f>
        <v/>
      </c>
      <c r="Y65" s="93">
        <f>IF(OR($C65="",$B$2="",$D$2=0),0,IF(Y$3&lt;0,0,N(INDEX('CURVA PREVISION'!$A$1:$KZ$3000,$C65,11+3*MIN(Y$3,$D$2-1)))))</f>
        <v/>
      </c>
      <c r="Z65" s="93">
        <f>IF(OR($C65="",$B$2="",$D$2=0),0,IF(Z$3&lt;0,0,N(INDEX('CURVA PREVISION'!$A$1:$KZ$3000,$C65,11+3*MIN(Z$3,$D$2-1)))))</f>
        <v/>
      </c>
      <c r="AA65" s="93">
        <f>IF(OR($C65="",$B$2="",$D$2=0),0,IF(AA$3&lt;0,0,N(INDEX('CURVA PREVISION'!$A$1:$KZ$3000,$C65,11+3*MIN(AA$3,$D$2-1)))))</f>
        <v/>
      </c>
      <c r="AB65" s="93">
        <f>IF(OR($C65="",$B$2="",$D$2=0),0,IF(AB$3&lt;0,0,N(INDEX('CURVA PREVISION'!$A$1:$KZ$3000,$C65,11+3*MIN(AB$3,$D$2-1)))))</f>
        <v/>
      </c>
      <c r="AC65" s="93">
        <f>IF(OR($C65="",$B$2="",$D$2=0),0,IF(AC$3&lt;0,0,N(INDEX('CURVA PREVISION'!$A$1:$KZ$3000,$C65,11+3*MIN(AC$3,$D$2-1)))))</f>
        <v/>
      </c>
      <c r="AD65" s="93">
        <f>IF(OR($C65="",$B$2="",$D$2=0),0,IF(AD$3&lt;0,0,N(INDEX('CURVA PREVISION'!$A$1:$KZ$3000,$C65,11+3*MIN(AD$3,$D$2-1)))))</f>
        <v/>
      </c>
      <c r="AE65" s="93">
        <f>IF(OR($C65="",$B$2="",$D$2=0),0,IF(AE$3&lt;0,0,N(INDEX('CURVA PREVISION'!$A$1:$KZ$3000,$C65,11+3*MIN(AE$3,$D$2-1)))))</f>
        <v/>
      </c>
      <c r="AF65" s="93">
        <f>IF(OR($C65="",$B$2="",$D$2=0),0,IF(AF$3&lt;0,0,N(INDEX('CURVA PREVISION'!$A$1:$KZ$3000,$C65,11+3*MIN(AF$3,$D$2-1)))))</f>
        <v/>
      </c>
      <c r="AG65" s="93">
        <f>IF(OR($C65="",$B$2="",$D$2=0),0,IF(AG$3&lt;0,0,N(INDEX('CURVA PREVISION'!$A$1:$KZ$3000,$C65,11+3*MIN(AG$3,$D$2-1)))))</f>
        <v/>
      </c>
      <c r="AH65" s="93">
        <f>IF(OR($C65="",$B$2="",$D$2=0),0,IF(AH$3&lt;0,0,N(INDEX('CURVA PREVISION'!$A$1:$KZ$3000,$C65,11+3*MIN(AH$3,$D$2-1)))))</f>
        <v/>
      </c>
      <c r="AI65" s="93">
        <f>IF(OR($C65="",$B$2="",$D$2=0),0,IF(AI$3&lt;0,0,N(INDEX('CURVA PREVISION'!$A$1:$KZ$3000,$C65,11+3*MIN(AI$3,$D$2-1)))))</f>
        <v/>
      </c>
      <c r="AJ65" s="93">
        <f>IF(OR($C65="",$B$2="",$D$2=0),0,IF(AJ$3&lt;0,0,N(INDEX('CURVA PREVISION'!$A$1:$KZ$3000,$C65,11+3*MIN(AJ$3,$D$2-1)))))</f>
        <v/>
      </c>
      <c r="AK65" s="93">
        <f>IF(OR($C65="",$B$2="",$D$2=0),0,IF(AK$3&lt;0,0,N(INDEX('CURVA PREVISION'!$A$1:$KZ$3000,$C65,11+3*MIN(AK$3,$D$2-1)))))</f>
        <v/>
      </c>
      <c r="AL65" s="93">
        <f>IF(OR($C65="",$B$2="",$D$2=0),0,IF(AL$3&lt;0,0,N(INDEX('CURVA PREVISION'!$A$1:$KZ$3000,$C65,11+3*MIN(AL$3,$D$2-1)))))</f>
        <v/>
      </c>
      <c r="AM65" s="93">
        <f>IF(OR($C65="",$B$2="",$D$2=0),0,IF(AM$3&lt;0,0,N(INDEX('CURVA PREVISION'!$A$1:$KZ$3000,$C65,11+3*MIN(AM$3,$D$2-1)))))</f>
        <v/>
      </c>
      <c r="AN65" s="93">
        <f>IF(OR($C65="",$B$2="",$D$2=0),0,IF(AN$3&lt;0,0,N(INDEX('CURVA PREVISION'!$A$1:$KZ$3000,$C65,11+3*MIN(AN$3,$D$2-1)))))</f>
        <v/>
      </c>
      <c r="AO65" s="93">
        <f>IF(OR($C65="",$B$2="",$D$2=0),0,IF(AO$3&lt;0,0,N(INDEX('CURVA PREVISION'!$A$1:$KZ$3000,$C65,11+3*MIN(AO$3,$D$2-1)))))</f>
        <v/>
      </c>
      <c r="AP65" s="93">
        <f>IF(OR($C65="",$B$2="",$D$2=0),0,IF(AP$3&lt;0,0,N(INDEX('CURVA PREVISION'!$A$1:$KZ$3000,$C65,11+3*MIN(AP$3,$D$2-1)))))</f>
        <v/>
      </c>
      <c r="AQ65" s="93">
        <f>IF(OR($C65="",$B$2="",$D$2=0),0,IF(AQ$3&lt;0,0,N(INDEX('CURVA PREVISION'!$A$1:$KZ$3000,$C65,11+3*MIN(AQ$3,$D$2-1)))))</f>
        <v/>
      </c>
      <c r="AR65" s="93">
        <f>IF(OR($C65="",$B$2="",$D$2=0),0,IF(AR$3&lt;0,0,N(INDEX('CURVA PREVISION'!$A$1:$KZ$3000,$C65,11+3*MIN(AR$3,$D$2-1)))))</f>
        <v/>
      </c>
      <c r="AS65" s="93">
        <f>IF(OR($C65="",$B$2="",$D$2=0),0,IF(AS$3&lt;0,0,N(INDEX('CURVA PREVISION'!$A$1:$KZ$3000,$C65,11+3*MIN(AS$3,$D$2-1)))))</f>
        <v/>
      </c>
      <c r="AT65" s="93">
        <f>IF(OR($C65="",$B$2="",$D$2=0),0,IF(AT$3&lt;0,0,N(INDEX('CURVA PREVISION'!$A$1:$KZ$3000,$C65,11+3*MIN(AT$3,$D$2-1)))))</f>
        <v/>
      </c>
      <c r="AU65" s="93">
        <f>IF(OR($C65="",$B$2="",$D$2=0),0,IF(AU$3&lt;0,0,N(INDEX('CURVA PREVISION'!$A$1:$KZ$3000,$C65,11+3*MIN(AU$3,$D$2-1)))))</f>
        <v/>
      </c>
      <c r="AV65" s="93">
        <f>IF(OR($C65="",$B$2="",$D$2=0),0,IF(AV$3&lt;0,0,N(INDEX('CURVA PREVISION'!$A$1:$KZ$3000,$C65,11+3*MIN(AV$3,$D$2-1)))))</f>
        <v/>
      </c>
      <c r="AW65" s="93">
        <f>IF(OR($C65="",$B$2="",$D$2=0),0,IF(AW$3&lt;0,0,N(INDEX('CURVA PREVISION'!$A$1:$KZ$3000,$C65,11+3*MIN(AW$3,$D$2-1)))))</f>
        <v/>
      </c>
      <c r="AX65" s="93">
        <f>IF(OR($C65="",$B$2="",$D$2=0),0,IF(AX$3&lt;0,0,N(INDEX('CURVA PREVISION'!$A$1:$KZ$3000,$C65,11+3*MIN(AX$3,$D$2-1)))))</f>
        <v/>
      </c>
      <c r="AY65" s="93">
        <f>IF(OR($C65="",$B$2="",$D$2=0),0,IF(AY$3&lt;0,0,N(INDEX('CURVA PREVISION'!$A$1:$KZ$3000,$C65,11+3*MIN(AY$3,$D$2-1)))))</f>
        <v/>
      </c>
      <c r="AZ65" s="93">
        <f>IF(OR($C65="",$B$2="",$D$2=0),0,IF(AZ$3&lt;0,0,N(INDEX('CURVA PREVISION'!$A$1:$KZ$3000,$C65,11+3*MIN(AZ$3,$D$2-1)))))</f>
        <v/>
      </c>
      <c r="BA65" s="93">
        <f>IF(OR($C65="",$B$2="",$D$2=0),0,IF(BA$3&lt;0,0,N(INDEX('CURVA PREVISION'!$A$1:$KZ$3000,$C65,11+3*MIN(BA$3,$D$2-1)))))</f>
        <v/>
      </c>
      <c r="BB65" s="93">
        <f>IF(OR($C65="",$B$2="",$D$2=0),0,IF(BB$3&lt;0,0,N(INDEX('CURVA PREVISION'!$A$1:$KZ$3000,$C65,11+3*MIN(BB$3,$D$2-1)))))</f>
        <v/>
      </c>
      <c r="BC65" s="93">
        <f>IF(OR($C65="",$B$2="",$D$2=0),0,IF(BC$3&lt;0,0,N(INDEX('CURVA PREVISION'!$A$1:$KZ$3000,$C65,11+3*MIN(BC$3,$D$2-1)))))</f>
        <v/>
      </c>
      <c r="BD65" s="93">
        <f>IF(OR($C65="",$B$2="",$D$2=0),0,IF(BD$3&lt;0,0,N(INDEX('CURVA PREVISION'!$A$1:$KZ$3000,$C65,11+3*MIN(BD$3,$D$2-1)))))</f>
        <v/>
      </c>
      <c r="BE65" s="93">
        <f>IF(OR($C65="",$B$2="",$D$2=0),0,IF(BE$3&lt;0,0,N(INDEX('CURVA PREVISION'!$A$1:$KZ$3000,$C65,11+3*MIN(BE$3,$D$2-1)))))</f>
        <v/>
      </c>
      <c r="BF65" s="93">
        <f>IF(OR($C65="",$B$2="",$D$2=0),0,IF(BF$3&lt;0,0,N(INDEX('CURVA PREVISION'!$A$1:$KZ$3000,$C65,11+3*MIN(BF$3,$D$2-1)))))</f>
        <v/>
      </c>
      <c r="BG65" s="93">
        <f>IF(OR($C65="",$B$2="",$D$2=0),0,IF(BG$3&lt;0,0,N(INDEX('CURVA PREVISION'!$A$1:$KZ$3000,$C65,11+3*MIN(BG$3,$D$2-1)))))</f>
        <v/>
      </c>
      <c r="BH65" s="93">
        <f>IF(OR($C65="",$B$2="",$D$2=0),0,IF(BH$3&lt;0,0,N(INDEX('CURVA PREVISION'!$A$1:$KZ$3000,$C65,11+3*MIN(BH$3,$D$2-1)))))</f>
        <v/>
      </c>
      <c r="BI65" s="93">
        <f>IF(OR($C65="",$B$2="",$D$2=0),0,IF(BI$3&lt;0,0,N(INDEX('CURVA PREVISION'!$A$1:$KZ$3000,$C65,11+3*MIN(BI$3,$D$2-1)))))</f>
        <v/>
      </c>
      <c r="BJ65" s="93">
        <f>IF(OR($C65="",$B$2="",$D$2=0),0,IF(BJ$3&lt;0,0,N(INDEX('CURVA PREVISION'!$A$1:$KZ$3000,$C65,11+3*MIN(BJ$3,$D$2-1)))))</f>
        <v/>
      </c>
      <c r="BK65" s="93">
        <f>IF(OR($C65="",$B$2="",$D$2=0),0,IF(BK$3&lt;0,0,N(INDEX('CURVA PREVISION'!$A$1:$KZ$3000,$C65,11+3*MIN(BK$3,$D$2-1)))))</f>
        <v/>
      </c>
      <c r="BL65" s="93">
        <f>IF(OR($C65="",$B$2="",$D$2=0),0,IF(BL$3&lt;0,0,N(INDEX('CURVA PREVISION'!$A$1:$KZ$3000,$C65,11+3*MIN(BL$3,$D$2-1)))))</f>
        <v/>
      </c>
      <c r="BM65" s="93">
        <f>IF(OR($C65="",$B$2="",$D$2=0),0,IF(BM$3&lt;0,0,N(INDEX('CURVA PREVISION'!$A$1:$KZ$3000,$C65,11+3*MIN(BM$3,$D$2-1)))))</f>
        <v/>
      </c>
      <c r="BN65" s="93">
        <f>IF(OR($C65="",$B$2="",$D$2=0),0,IF(BN$3&lt;0,0,N(INDEX('CURVA PREVISION'!$A$1:$KZ$3000,$C65,11+3*MIN(BN$3,$D$2-1)))))</f>
        <v/>
      </c>
      <c r="BO65" s="93">
        <f>IF(OR($C65="",$B$2="",$D$2=0),0,IF(BO$3&lt;0,0,N(INDEX('CURVA PREVISION'!$A$1:$KZ$3000,$C65,11+3*MIN(BO$3,$D$2-1)))))</f>
        <v/>
      </c>
      <c r="BP65" s="93">
        <f>IF(OR($C65="",$B$2="",$D$2=0),0,IF(BP$3&lt;0,0,N(INDEX('CURVA PREVISION'!$A$1:$KZ$3000,$C65,11+3*MIN(BP$3,$D$2-1)))))</f>
        <v/>
      </c>
      <c r="BQ65" s="93">
        <f>IF(OR($C65="",$B$2="",$D$2=0),0,IF(BQ$3&lt;0,0,N(INDEX('CURVA PREVISION'!$A$1:$KZ$3000,$C65,11+3*MIN(BQ$3,$D$2-1)))))</f>
        <v/>
      </c>
      <c r="BR65" s="93">
        <f>IF(OR($C65="",$B$2="",$D$2=0),0,IF(BR$3&lt;0,0,N(INDEX('CURVA PREVISION'!$A$1:$KZ$3000,$C65,11+3*MIN(BR$3,$D$2-1)))))</f>
        <v/>
      </c>
      <c r="BS65" s="93">
        <f>IF(OR($C65="",$B$2="",$D$2=0),0,IF(BS$3&lt;0,0,N(INDEX('CURVA PREVISION'!$A$1:$KZ$3000,$C65,11+3*MIN(BS$3,$D$2-1)))))</f>
        <v/>
      </c>
      <c r="BT65" s="93">
        <f>IF(OR($C65="",$B$2="",$D$2=0),0,IF(BT$3&lt;0,0,N(INDEX('CURVA PREVISION'!$A$1:$KZ$3000,$C65,11+3*MIN(BT$3,$D$2-1)))))</f>
        <v/>
      </c>
      <c r="BU65" s="93">
        <f>IF(OR($C65="",$B$2="",$D$2=0),0,IF(BU$3&lt;0,0,N(INDEX('CURVA PREVISION'!$A$1:$KZ$3000,$C65,11+3*MIN(BU$3,$D$2-1)))))</f>
        <v/>
      </c>
      <c r="BV65" s="93">
        <f>IF(OR($C65="",$B$2="",$D$2=0),0,IF(BV$3&lt;0,0,N(INDEX('CURVA PREVISION'!$A$1:$KZ$3000,$C65,11+3*MIN(BV$3,$D$2-1)))))</f>
        <v/>
      </c>
      <c r="BW65" s="93">
        <f>IF(OR($C65="",$B$2="",$D$2=0),0,IF(BW$3&lt;0,0,N(INDEX('CURVA PREVISION'!$A$1:$KZ$3000,$C65,11+3*MIN(BW$3,$D$2-1)))))</f>
        <v/>
      </c>
    </row>
    <row r="66">
      <c r="A66" s="50">
        <f>A24</f>
        <v/>
      </c>
      <c r="B66" s="50">
        <f>B24</f>
        <v/>
      </c>
      <c r="C66" s="66">
        <f>C24</f>
        <v/>
      </c>
      <c r="D66" s="93">
        <f>IF(OR($C66="",$B$2="",$D$2=0),0,IF(D$3&lt;0,0,N(INDEX('CURVA PREVISION'!$A$1:$KZ$3000,$C66,11+3*MIN(D$3,$D$2-1)))))</f>
        <v/>
      </c>
      <c r="E66" s="93">
        <f>IF(OR($C66="",$B$2="",$D$2=0),0,IF(E$3&lt;0,0,N(INDEX('CURVA PREVISION'!$A$1:$KZ$3000,$C66,11+3*MIN(E$3,$D$2-1)))))</f>
        <v/>
      </c>
      <c r="F66" s="93">
        <f>IF(OR($C66="",$B$2="",$D$2=0),0,IF(F$3&lt;0,0,N(INDEX('CURVA PREVISION'!$A$1:$KZ$3000,$C66,11+3*MIN(F$3,$D$2-1)))))</f>
        <v/>
      </c>
      <c r="G66" s="93">
        <f>IF(OR($C66="",$B$2="",$D$2=0),0,IF(G$3&lt;0,0,N(INDEX('CURVA PREVISION'!$A$1:$KZ$3000,$C66,11+3*MIN(G$3,$D$2-1)))))</f>
        <v/>
      </c>
      <c r="H66" s="93">
        <f>IF(OR($C66="",$B$2="",$D$2=0),0,IF(H$3&lt;0,0,N(INDEX('CURVA PREVISION'!$A$1:$KZ$3000,$C66,11+3*MIN(H$3,$D$2-1)))))</f>
        <v/>
      </c>
      <c r="I66" s="93">
        <f>IF(OR($C66="",$B$2="",$D$2=0),0,IF(I$3&lt;0,0,N(INDEX('CURVA PREVISION'!$A$1:$KZ$3000,$C66,11+3*MIN(I$3,$D$2-1)))))</f>
        <v/>
      </c>
      <c r="J66" s="93">
        <f>IF(OR($C66="",$B$2="",$D$2=0),0,IF(J$3&lt;0,0,N(INDEX('CURVA PREVISION'!$A$1:$KZ$3000,$C66,11+3*MIN(J$3,$D$2-1)))))</f>
        <v/>
      </c>
      <c r="K66" s="93">
        <f>IF(OR($C66="",$B$2="",$D$2=0),0,IF(K$3&lt;0,0,N(INDEX('CURVA PREVISION'!$A$1:$KZ$3000,$C66,11+3*MIN(K$3,$D$2-1)))))</f>
        <v/>
      </c>
      <c r="L66" s="93">
        <f>IF(OR($C66="",$B$2="",$D$2=0),0,IF(L$3&lt;0,0,N(INDEX('CURVA PREVISION'!$A$1:$KZ$3000,$C66,11+3*MIN(L$3,$D$2-1)))))</f>
        <v/>
      </c>
      <c r="M66" s="93">
        <f>IF(OR($C66="",$B$2="",$D$2=0),0,IF(M$3&lt;0,0,N(INDEX('CURVA PREVISION'!$A$1:$KZ$3000,$C66,11+3*MIN(M$3,$D$2-1)))))</f>
        <v/>
      </c>
      <c r="N66" s="93">
        <f>IF(OR($C66="",$B$2="",$D$2=0),0,IF(N$3&lt;0,0,N(INDEX('CURVA PREVISION'!$A$1:$KZ$3000,$C66,11+3*MIN(N$3,$D$2-1)))))</f>
        <v/>
      </c>
      <c r="O66" s="93">
        <f>IF(OR($C66="",$B$2="",$D$2=0),0,IF(O$3&lt;0,0,N(INDEX('CURVA PREVISION'!$A$1:$KZ$3000,$C66,11+3*MIN(O$3,$D$2-1)))))</f>
        <v/>
      </c>
      <c r="P66" s="93">
        <f>IF(OR($C66="",$B$2="",$D$2=0),0,IF(P$3&lt;0,0,N(INDEX('CURVA PREVISION'!$A$1:$KZ$3000,$C66,11+3*MIN(P$3,$D$2-1)))))</f>
        <v/>
      </c>
      <c r="Q66" s="93">
        <f>IF(OR($C66="",$B$2="",$D$2=0),0,IF(Q$3&lt;0,0,N(INDEX('CURVA PREVISION'!$A$1:$KZ$3000,$C66,11+3*MIN(Q$3,$D$2-1)))))</f>
        <v/>
      </c>
      <c r="R66" s="93">
        <f>IF(OR($C66="",$B$2="",$D$2=0),0,IF(R$3&lt;0,0,N(INDEX('CURVA PREVISION'!$A$1:$KZ$3000,$C66,11+3*MIN(R$3,$D$2-1)))))</f>
        <v/>
      </c>
      <c r="S66" s="93">
        <f>IF(OR($C66="",$B$2="",$D$2=0),0,IF(S$3&lt;0,0,N(INDEX('CURVA PREVISION'!$A$1:$KZ$3000,$C66,11+3*MIN(S$3,$D$2-1)))))</f>
        <v/>
      </c>
      <c r="T66" s="93">
        <f>IF(OR($C66="",$B$2="",$D$2=0),0,IF(T$3&lt;0,0,N(INDEX('CURVA PREVISION'!$A$1:$KZ$3000,$C66,11+3*MIN(T$3,$D$2-1)))))</f>
        <v/>
      </c>
      <c r="U66" s="93">
        <f>IF(OR($C66="",$B$2="",$D$2=0),0,IF(U$3&lt;0,0,N(INDEX('CURVA PREVISION'!$A$1:$KZ$3000,$C66,11+3*MIN(U$3,$D$2-1)))))</f>
        <v/>
      </c>
      <c r="V66" s="93">
        <f>IF(OR($C66="",$B$2="",$D$2=0),0,IF(V$3&lt;0,0,N(INDEX('CURVA PREVISION'!$A$1:$KZ$3000,$C66,11+3*MIN(V$3,$D$2-1)))))</f>
        <v/>
      </c>
      <c r="W66" s="93">
        <f>IF(OR($C66="",$B$2="",$D$2=0),0,IF(W$3&lt;0,0,N(INDEX('CURVA PREVISION'!$A$1:$KZ$3000,$C66,11+3*MIN(W$3,$D$2-1)))))</f>
        <v/>
      </c>
      <c r="X66" s="93">
        <f>IF(OR($C66="",$B$2="",$D$2=0),0,IF(X$3&lt;0,0,N(INDEX('CURVA PREVISION'!$A$1:$KZ$3000,$C66,11+3*MIN(X$3,$D$2-1)))))</f>
        <v/>
      </c>
      <c r="Y66" s="93">
        <f>IF(OR($C66="",$B$2="",$D$2=0),0,IF(Y$3&lt;0,0,N(INDEX('CURVA PREVISION'!$A$1:$KZ$3000,$C66,11+3*MIN(Y$3,$D$2-1)))))</f>
        <v/>
      </c>
      <c r="Z66" s="93">
        <f>IF(OR($C66="",$B$2="",$D$2=0),0,IF(Z$3&lt;0,0,N(INDEX('CURVA PREVISION'!$A$1:$KZ$3000,$C66,11+3*MIN(Z$3,$D$2-1)))))</f>
        <v/>
      </c>
      <c r="AA66" s="93">
        <f>IF(OR($C66="",$B$2="",$D$2=0),0,IF(AA$3&lt;0,0,N(INDEX('CURVA PREVISION'!$A$1:$KZ$3000,$C66,11+3*MIN(AA$3,$D$2-1)))))</f>
        <v/>
      </c>
      <c r="AB66" s="93">
        <f>IF(OR($C66="",$B$2="",$D$2=0),0,IF(AB$3&lt;0,0,N(INDEX('CURVA PREVISION'!$A$1:$KZ$3000,$C66,11+3*MIN(AB$3,$D$2-1)))))</f>
        <v/>
      </c>
      <c r="AC66" s="93">
        <f>IF(OR($C66="",$B$2="",$D$2=0),0,IF(AC$3&lt;0,0,N(INDEX('CURVA PREVISION'!$A$1:$KZ$3000,$C66,11+3*MIN(AC$3,$D$2-1)))))</f>
        <v/>
      </c>
      <c r="AD66" s="93">
        <f>IF(OR($C66="",$B$2="",$D$2=0),0,IF(AD$3&lt;0,0,N(INDEX('CURVA PREVISION'!$A$1:$KZ$3000,$C66,11+3*MIN(AD$3,$D$2-1)))))</f>
        <v/>
      </c>
      <c r="AE66" s="93">
        <f>IF(OR($C66="",$B$2="",$D$2=0),0,IF(AE$3&lt;0,0,N(INDEX('CURVA PREVISION'!$A$1:$KZ$3000,$C66,11+3*MIN(AE$3,$D$2-1)))))</f>
        <v/>
      </c>
      <c r="AF66" s="93">
        <f>IF(OR($C66="",$B$2="",$D$2=0),0,IF(AF$3&lt;0,0,N(INDEX('CURVA PREVISION'!$A$1:$KZ$3000,$C66,11+3*MIN(AF$3,$D$2-1)))))</f>
        <v/>
      </c>
      <c r="AG66" s="93">
        <f>IF(OR($C66="",$B$2="",$D$2=0),0,IF(AG$3&lt;0,0,N(INDEX('CURVA PREVISION'!$A$1:$KZ$3000,$C66,11+3*MIN(AG$3,$D$2-1)))))</f>
        <v/>
      </c>
      <c r="AH66" s="93">
        <f>IF(OR($C66="",$B$2="",$D$2=0),0,IF(AH$3&lt;0,0,N(INDEX('CURVA PREVISION'!$A$1:$KZ$3000,$C66,11+3*MIN(AH$3,$D$2-1)))))</f>
        <v/>
      </c>
      <c r="AI66" s="93">
        <f>IF(OR($C66="",$B$2="",$D$2=0),0,IF(AI$3&lt;0,0,N(INDEX('CURVA PREVISION'!$A$1:$KZ$3000,$C66,11+3*MIN(AI$3,$D$2-1)))))</f>
        <v/>
      </c>
      <c r="AJ66" s="93">
        <f>IF(OR($C66="",$B$2="",$D$2=0),0,IF(AJ$3&lt;0,0,N(INDEX('CURVA PREVISION'!$A$1:$KZ$3000,$C66,11+3*MIN(AJ$3,$D$2-1)))))</f>
        <v/>
      </c>
      <c r="AK66" s="93">
        <f>IF(OR($C66="",$B$2="",$D$2=0),0,IF(AK$3&lt;0,0,N(INDEX('CURVA PREVISION'!$A$1:$KZ$3000,$C66,11+3*MIN(AK$3,$D$2-1)))))</f>
        <v/>
      </c>
      <c r="AL66" s="93">
        <f>IF(OR($C66="",$B$2="",$D$2=0),0,IF(AL$3&lt;0,0,N(INDEX('CURVA PREVISION'!$A$1:$KZ$3000,$C66,11+3*MIN(AL$3,$D$2-1)))))</f>
        <v/>
      </c>
      <c r="AM66" s="93">
        <f>IF(OR($C66="",$B$2="",$D$2=0),0,IF(AM$3&lt;0,0,N(INDEX('CURVA PREVISION'!$A$1:$KZ$3000,$C66,11+3*MIN(AM$3,$D$2-1)))))</f>
        <v/>
      </c>
      <c r="AN66" s="93">
        <f>IF(OR($C66="",$B$2="",$D$2=0),0,IF(AN$3&lt;0,0,N(INDEX('CURVA PREVISION'!$A$1:$KZ$3000,$C66,11+3*MIN(AN$3,$D$2-1)))))</f>
        <v/>
      </c>
      <c r="AO66" s="93">
        <f>IF(OR($C66="",$B$2="",$D$2=0),0,IF(AO$3&lt;0,0,N(INDEX('CURVA PREVISION'!$A$1:$KZ$3000,$C66,11+3*MIN(AO$3,$D$2-1)))))</f>
        <v/>
      </c>
      <c r="AP66" s="93">
        <f>IF(OR($C66="",$B$2="",$D$2=0),0,IF(AP$3&lt;0,0,N(INDEX('CURVA PREVISION'!$A$1:$KZ$3000,$C66,11+3*MIN(AP$3,$D$2-1)))))</f>
        <v/>
      </c>
      <c r="AQ66" s="93">
        <f>IF(OR($C66="",$B$2="",$D$2=0),0,IF(AQ$3&lt;0,0,N(INDEX('CURVA PREVISION'!$A$1:$KZ$3000,$C66,11+3*MIN(AQ$3,$D$2-1)))))</f>
        <v/>
      </c>
      <c r="AR66" s="93">
        <f>IF(OR($C66="",$B$2="",$D$2=0),0,IF(AR$3&lt;0,0,N(INDEX('CURVA PREVISION'!$A$1:$KZ$3000,$C66,11+3*MIN(AR$3,$D$2-1)))))</f>
        <v/>
      </c>
      <c r="AS66" s="93">
        <f>IF(OR($C66="",$B$2="",$D$2=0),0,IF(AS$3&lt;0,0,N(INDEX('CURVA PREVISION'!$A$1:$KZ$3000,$C66,11+3*MIN(AS$3,$D$2-1)))))</f>
        <v/>
      </c>
      <c r="AT66" s="93">
        <f>IF(OR($C66="",$B$2="",$D$2=0),0,IF(AT$3&lt;0,0,N(INDEX('CURVA PREVISION'!$A$1:$KZ$3000,$C66,11+3*MIN(AT$3,$D$2-1)))))</f>
        <v/>
      </c>
      <c r="AU66" s="93">
        <f>IF(OR($C66="",$B$2="",$D$2=0),0,IF(AU$3&lt;0,0,N(INDEX('CURVA PREVISION'!$A$1:$KZ$3000,$C66,11+3*MIN(AU$3,$D$2-1)))))</f>
        <v/>
      </c>
      <c r="AV66" s="93">
        <f>IF(OR($C66="",$B$2="",$D$2=0),0,IF(AV$3&lt;0,0,N(INDEX('CURVA PREVISION'!$A$1:$KZ$3000,$C66,11+3*MIN(AV$3,$D$2-1)))))</f>
        <v/>
      </c>
      <c r="AW66" s="93">
        <f>IF(OR($C66="",$B$2="",$D$2=0),0,IF(AW$3&lt;0,0,N(INDEX('CURVA PREVISION'!$A$1:$KZ$3000,$C66,11+3*MIN(AW$3,$D$2-1)))))</f>
        <v/>
      </c>
      <c r="AX66" s="93">
        <f>IF(OR($C66="",$B$2="",$D$2=0),0,IF(AX$3&lt;0,0,N(INDEX('CURVA PREVISION'!$A$1:$KZ$3000,$C66,11+3*MIN(AX$3,$D$2-1)))))</f>
        <v/>
      </c>
      <c r="AY66" s="93">
        <f>IF(OR($C66="",$B$2="",$D$2=0),0,IF(AY$3&lt;0,0,N(INDEX('CURVA PREVISION'!$A$1:$KZ$3000,$C66,11+3*MIN(AY$3,$D$2-1)))))</f>
        <v/>
      </c>
      <c r="AZ66" s="93">
        <f>IF(OR($C66="",$B$2="",$D$2=0),0,IF(AZ$3&lt;0,0,N(INDEX('CURVA PREVISION'!$A$1:$KZ$3000,$C66,11+3*MIN(AZ$3,$D$2-1)))))</f>
        <v/>
      </c>
      <c r="BA66" s="93">
        <f>IF(OR($C66="",$B$2="",$D$2=0),0,IF(BA$3&lt;0,0,N(INDEX('CURVA PREVISION'!$A$1:$KZ$3000,$C66,11+3*MIN(BA$3,$D$2-1)))))</f>
        <v/>
      </c>
      <c r="BB66" s="93">
        <f>IF(OR($C66="",$B$2="",$D$2=0),0,IF(BB$3&lt;0,0,N(INDEX('CURVA PREVISION'!$A$1:$KZ$3000,$C66,11+3*MIN(BB$3,$D$2-1)))))</f>
        <v/>
      </c>
      <c r="BC66" s="93">
        <f>IF(OR($C66="",$B$2="",$D$2=0),0,IF(BC$3&lt;0,0,N(INDEX('CURVA PREVISION'!$A$1:$KZ$3000,$C66,11+3*MIN(BC$3,$D$2-1)))))</f>
        <v/>
      </c>
      <c r="BD66" s="93">
        <f>IF(OR($C66="",$B$2="",$D$2=0),0,IF(BD$3&lt;0,0,N(INDEX('CURVA PREVISION'!$A$1:$KZ$3000,$C66,11+3*MIN(BD$3,$D$2-1)))))</f>
        <v/>
      </c>
      <c r="BE66" s="93">
        <f>IF(OR($C66="",$B$2="",$D$2=0),0,IF(BE$3&lt;0,0,N(INDEX('CURVA PREVISION'!$A$1:$KZ$3000,$C66,11+3*MIN(BE$3,$D$2-1)))))</f>
        <v/>
      </c>
      <c r="BF66" s="93">
        <f>IF(OR($C66="",$B$2="",$D$2=0),0,IF(BF$3&lt;0,0,N(INDEX('CURVA PREVISION'!$A$1:$KZ$3000,$C66,11+3*MIN(BF$3,$D$2-1)))))</f>
        <v/>
      </c>
      <c r="BG66" s="93">
        <f>IF(OR($C66="",$B$2="",$D$2=0),0,IF(BG$3&lt;0,0,N(INDEX('CURVA PREVISION'!$A$1:$KZ$3000,$C66,11+3*MIN(BG$3,$D$2-1)))))</f>
        <v/>
      </c>
      <c r="BH66" s="93">
        <f>IF(OR($C66="",$B$2="",$D$2=0),0,IF(BH$3&lt;0,0,N(INDEX('CURVA PREVISION'!$A$1:$KZ$3000,$C66,11+3*MIN(BH$3,$D$2-1)))))</f>
        <v/>
      </c>
      <c r="BI66" s="93">
        <f>IF(OR($C66="",$B$2="",$D$2=0),0,IF(BI$3&lt;0,0,N(INDEX('CURVA PREVISION'!$A$1:$KZ$3000,$C66,11+3*MIN(BI$3,$D$2-1)))))</f>
        <v/>
      </c>
      <c r="BJ66" s="93">
        <f>IF(OR($C66="",$B$2="",$D$2=0),0,IF(BJ$3&lt;0,0,N(INDEX('CURVA PREVISION'!$A$1:$KZ$3000,$C66,11+3*MIN(BJ$3,$D$2-1)))))</f>
        <v/>
      </c>
      <c r="BK66" s="93">
        <f>IF(OR($C66="",$B$2="",$D$2=0),0,IF(BK$3&lt;0,0,N(INDEX('CURVA PREVISION'!$A$1:$KZ$3000,$C66,11+3*MIN(BK$3,$D$2-1)))))</f>
        <v/>
      </c>
      <c r="BL66" s="93">
        <f>IF(OR($C66="",$B$2="",$D$2=0),0,IF(BL$3&lt;0,0,N(INDEX('CURVA PREVISION'!$A$1:$KZ$3000,$C66,11+3*MIN(BL$3,$D$2-1)))))</f>
        <v/>
      </c>
      <c r="BM66" s="93">
        <f>IF(OR($C66="",$B$2="",$D$2=0),0,IF(BM$3&lt;0,0,N(INDEX('CURVA PREVISION'!$A$1:$KZ$3000,$C66,11+3*MIN(BM$3,$D$2-1)))))</f>
        <v/>
      </c>
      <c r="BN66" s="93">
        <f>IF(OR($C66="",$B$2="",$D$2=0),0,IF(BN$3&lt;0,0,N(INDEX('CURVA PREVISION'!$A$1:$KZ$3000,$C66,11+3*MIN(BN$3,$D$2-1)))))</f>
        <v/>
      </c>
      <c r="BO66" s="93">
        <f>IF(OR($C66="",$B$2="",$D$2=0),0,IF(BO$3&lt;0,0,N(INDEX('CURVA PREVISION'!$A$1:$KZ$3000,$C66,11+3*MIN(BO$3,$D$2-1)))))</f>
        <v/>
      </c>
      <c r="BP66" s="93">
        <f>IF(OR($C66="",$B$2="",$D$2=0),0,IF(BP$3&lt;0,0,N(INDEX('CURVA PREVISION'!$A$1:$KZ$3000,$C66,11+3*MIN(BP$3,$D$2-1)))))</f>
        <v/>
      </c>
      <c r="BQ66" s="93">
        <f>IF(OR($C66="",$B$2="",$D$2=0),0,IF(BQ$3&lt;0,0,N(INDEX('CURVA PREVISION'!$A$1:$KZ$3000,$C66,11+3*MIN(BQ$3,$D$2-1)))))</f>
        <v/>
      </c>
      <c r="BR66" s="93">
        <f>IF(OR($C66="",$B$2="",$D$2=0),0,IF(BR$3&lt;0,0,N(INDEX('CURVA PREVISION'!$A$1:$KZ$3000,$C66,11+3*MIN(BR$3,$D$2-1)))))</f>
        <v/>
      </c>
      <c r="BS66" s="93">
        <f>IF(OR($C66="",$B$2="",$D$2=0),0,IF(BS$3&lt;0,0,N(INDEX('CURVA PREVISION'!$A$1:$KZ$3000,$C66,11+3*MIN(BS$3,$D$2-1)))))</f>
        <v/>
      </c>
      <c r="BT66" s="93">
        <f>IF(OR($C66="",$B$2="",$D$2=0),0,IF(BT$3&lt;0,0,N(INDEX('CURVA PREVISION'!$A$1:$KZ$3000,$C66,11+3*MIN(BT$3,$D$2-1)))))</f>
        <v/>
      </c>
      <c r="BU66" s="93">
        <f>IF(OR($C66="",$B$2="",$D$2=0),0,IF(BU$3&lt;0,0,N(INDEX('CURVA PREVISION'!$A$1:$KZ$3000,$C66,11+3*MIN(BU$3,$D$2-1)))))</f>
        <v/>
      </c>
      <c r="BV66" s="93">
        <f>IF(OR($C66="",$B$2="",$D$2=0),0,IF(BV$3&lt;0,0,N(INDEX('CURVA PREVISION'!$A$1:$KZ$3000,$C66,11+3*MIN(BV$3,$D$2-1)))))</f>
        <v/>
      </c>
      <c r="BW66" s="93">
        <f>IF(OR($C66="",$B$2="",$D$2=0),0,IF(BW$3&lt;0,0,N(INDEX('CURVA PREVISION'!$A$1:$KZ$3000,$C66,11+3*MIN(BW$3,$D$2-1)))))</f>
        <v/>
      </c>
    </row>
    <row r="67">
      <c r="A67" s="50">
        <f>A25</f>
        <v/>
      </c>
      <c r="B67" s="50">
        <f>B25</f>
        <v/>
      </c>
      <c r="C67" s="66">
        <f>C25</f>
        <v/>
      </c>
      <c r="D67" s="93">
        <f>IF(OR($C67="",$B$2="",$D$2=0),0,IF(D$3&lt;0,0,N(INDEX('CURVA PREVISION'!$A$1:$KZ$3000,$C67,11+3*MIN(D$3,$D$2-1)))))</f>
        <v/>
      </c>
      <c r="E67" s="93">
        <f>IF(OR($C67="",$B$2="",$D$2=0),0,IF(E$3&lt;0,0,N(INDEX('CURVA PREVISION'!$A$1:$KZ$3000,$C67,11+3*MIN(E$3,$D$2-1)))))</f>
        <v/>
      </c>
      <c r="F67" s="93">
        <f>IF(OR($C67="",$B$2="",$D$2=0),0,IF(F$3&lt;0,0,N(INDEX('CURVA PREVISION'!$A$1:$KZ$3000,$C67,11+3*MIN(F$3,$D$2-1)))))</f>
        <v/>
      </c>
      <c r="G67" s="93">
        <f>IF(OR($C67="",$B$2="",$D$2=0),0,IF(G$3&lt;0,0,N(INDEX('CURVA PREVISION'!$A$1:$KZ$3000,$C67,11+3*MIN(G$3,$D$2-1)))))</f>
        <v/>
      </c>
      <c r="H67" s="93">
        <f>IF(OR($C67="",$B$2="",$D$2=0),0,IF(H$3&lt;0,0,N(INDEX('CURVA PREVISION'!$A$1:$KZ$3000,$C67,11+3*MIN(H$3,$D$2-1)))))</f>
        <v/>
      </c>
      <c r="I67" s="93">
        <f>IF(OR($C67="",$B$2="",$D$2=0),0,IF(I$3&lt;0,0,N(INDEX('CURVA PREVISION'!$A$1:$KZ$3000,$C67,11+3*MIN(I$3,$D$2-1)))))</f>
        <v/>
      </c>
      <c r="J67" s="93">
        <f>IF(OR($C67="",$B$2="",$D$2=0),0,IF(J$3&lt;0,0,N(INDEX('CURVA PREVISION'!$A$1:$KZ$3000,$C67,11+3*MIN(J$3,$D$2-1)))))</f>
        <v/>
      </c>
      <c r="K67" s="93">
        <f>IF(OR($C67="",$B$2="",$D$2=0),0,IF(K$3&lt;0,0,N(INDEX('CURVA PREVISION'!$A$1:$KZ$3000,$C67,11+3*MIN(K$3,$D$2-1)))))</f>
        <v/>
      </c>
      <c r="L67" s="93">
        <f>IF(OR($C67="",$B$2="",$D$2=0),0,IF(L$3&lt;0,0,N(INDEX('CURVA PREVISION'!$A$1:$KZ$3000,$C67,11+3*MIN(L$3,$D$2-1)))))</f>
        <v/>
      </c>
      <c r="M67" s="93">
        <f>IF(OR($C67="",$B$2="",$D$2=0),0,IF(M$3&lt;0,0,N(INDEX('CURVA PREVISION'!$A$1:$KZ$3000,$C67,11+3*MIN(M$3,$D$2-1)))))</f>
        <v/>
      </c>
      <c r="N67" s="93">
        <f>IF(OR($C67="",$B$2="",$D$2=0),0,IF(N$3&lt;0,0,N(INDEX('CURVA PREVISION'!$A$1:$KZ$3000,$C67,11+3*MIN(N$3,$D$2-1)))))</f>
        <v/>
      </c>
      <c r="O67" s="93">
        <f>IF(OR($C67="",$B$2="",$D$2=0),0,IF(O$3&lt;0,0,N(INDEX('CURVA PREVISION'!$A$1:$KZ$3000,$C67,11+3*MIN(O$3,$D$2-1)))))</f>
        <v/>
      </c>
      <c r="P67" s="93">
        <f>IF(OR($C67="",$B$2="",$D$2=0),0,IF(P$3&lt;0,0,N(INDEX('CURVA PREVISION'!$A$1:$KZ$3000,$C67,11+3*MIN(P$3,$D$2-1)))))</f>
        <v/>
      </c>
      <c r="Q67" s="93">
        <f>IF(OR($C67="",$B$2="",$D$2=0),0,IF(Q$3&lt;0,0,N(INDEX('CURVA PREVISION'!$A$1:$KZ$3000,$C67,11+3*MIN(Q$3,$D$2-1)))))</f>
        <v/>
      </c>
      <c r="R67" s="93">
        <f>IF(OR($C67="",$B$2="",$D$2=0),0,IF(R$3&lt;0,0,N(INDEX('CURVA PREVISION'!$A$1:$KZ$3000,$C67,11+3*MIN(R$3,$D$2-1)))))</f>
        <v/>
      </c>
      <c r="S67" s="93">
        <f>IF(OR($C67="",$B$2="",$D$2=0),0,IF(S$3&lt;0,0,N(INDEX('CURVA PREVISION'!$A$1:$KZ$3000,$C67,11+3*MIN(S$3,$D$2-1)))))</f>
        <v/>
      </c>
      <c r="T67" s="93">
        <f>IF(OR($C67="",$B$2="",$D$2=0),0,IF(T$3&lt;0,0,N(INDEX('CURVA PREVISION'!$A$1:$KZ$3000,$C67,11+3*MIN(T$3,$D$2-1)))))</f>
        <v/>
      </c>
      <c r="U67" s="93">
        <f>IF(OR($C67="",$B$2="",$D$2=0),0,IF(U$3&lt;0,0,N(INDEX('CURVA PREVISION'!$A$1:$KZ$3000,$C67,11+3*MIN(U$3,$D$2-1)))))</f>
        <v/>
      </c>
      <c r="V67" s="93">
        <f>IF(OR($C67="",$B$2="",$D$2=0),0,IF(V$3&lt;0,0,N(INDEX('CURVA PREVISION'!$A$1:$KZ$3000,$C67,11+3*MIN(V$3,$D$2-1)))))</f>
        <v/>
      </c>
      <c r="W67" s="93">
        <f>IF(OR($C67="",$B$2="",$D$2=0),0,IF(W$3&lt;0,0,N(INDEX('CURVA PREVISION'!$A$1:$KZ$3000,$C67,11+3*MIN(W$3,$D$2-1)))))</f>
        <v/>
      </c>
      <c r="X67" s="93">
        <f>IF(OR($C67="",$B$2="",$D$2=0),0,IF(X$3&lt;0,0,N(INDEX('CURVA PREVISION'!$A$1:$KZ$3000,$C67,11+3*MIN(X$3,$D$2-1)))))</f>
        <v/>
      </c>
      <c r="Y67" s="93">
        <f>IF(OR($C67="",$B$2="",$D$2=0),0,IF(Y$3&lt;0,0,N(INDEX('CURVA PREVISION'!$A$1:$KZ$3000,$C67,11+3*MIN(Y$3,$D$2-1)))))</f>
        <v/>
      </c>
      <c r="Z67" s="93">
        <f>IF(OR($C67="",$B$2="",$D$2=0),0,IF(Z$3&lt;0,0,N(INDEX('CURVA PREVISION'!$A$1:$KZ$3000,$C67,11+3*MIN(Z$3,$D$2-1)))))</f>
        <v/>
      </c>
      <c r="AA67" s="93">
        <f>IF(OR($C67="",$B$2="",$D$2=0),0,IF(AA$3&lt;0,0,N(INDEX('CURVA PREVISION'!$A$1:$KZ$3000,$C67,11+3*MIN(AA$3,$D$2-1)))))</f>
        <v/>
      </c>
      <c r="AB67" s="93">
        <f>IF(OR($C67="",$B$2="",$D$2=0),0,IF(AB$3&lt;0,0,N(INDEX('CURVA PREVISION'!$A$1:$KZ$3000,$C67,11+3*MIN(AB$3,$D$2-1)))))</f>
        <v/>
      </c>
      <c r="AC67" s="93">
        <f>IF(OR($C67="",$B$2="",$D$2=0),0,IF(AC$3&lt;0,0,N(INDEX('CURVA PREVISION'!$A$1:$KZ$3000,$C67,11+3*MIN(AC$3,$D$2-1)))))</f>
        <v/>
      </c>
      <c r="AD67" s="93">
        <f>IF(OR($C67="",$B$2="",$D$2=0),0,IF(AD$3&lt;0,0,N(INDEX('CURVA PREVISION'!$A$1:$KZ$3000,$C67,11+3*MIN(AD$3,$D$2-1)))))</f>
        <v/>
      </c>
      <c r="AE67" s="93">
        <f>IF(OR($C67="",$B$2="",$D$2=0),0,IF(AE$3&lt;0,0,N(INDEX('CURVA PREVISION'!$A$1:$KZ$3000,$C67,11+3*MIN(AE$3,$D$2-1)))))</f>
        <v/>
      </c>
      <c r="AF67" s="93">
        <f>IF(OR($C67="",$B$2="",$D$2=0),0,IF(AF$3&lt;0,0,N(INDEX('CURVA PREVISION'!$A$1:$KZ$3000,$C67,11+3*MIN(AF$3,$D$2-1)))))</f>
        <v/>
      </c>
      <c r="AG67" s="93">
        <f>IF(OR($C67="",$B$2="",$D$2=0),0,IF(AG$3&lt;0,0,N(INDEX('CURVA PREVISION'!$A$1:$KZ$3000,$C67,11+3*MIN(AG$3,$D$2-1)))))</f>
        <v/>
      </c>
      <c r="AH67" s="93">
        <f>IF(OR($C67="",$B$2="",$D$2=0),0,IF(AH$3&lt;0,0,N(INDEX('CURVA PREVISION'!$A$1:$KZ$3000,$C67,11+3*MIN(AH$3,$D$2-1)))))</f>
        <v/>
      </c>
      <c r="AI67" s="93">
        <f>IF(OR($C67="",$B$2="",$D$2=0),0,IF(AI$3&lt;0,0,N(INDEX('CURVA PREVISION'!$A$1:$KZ$3000,$C67,11+3*MIN(AI$3,$D$2-1)))))</f>
        <v/>
      </c>
      <c r="AJ67" s="93">
        <f>IF(OR($C67="",$B$2="",$D$2=0),0,IF(AJ$3&lt;0,0,N(INDEX('CURVA PREVISION'!$A$1:$KZ$3000,$C67,11+3*MIN(AJ$3,$D$2-1)))))</f>
        <v/>
      </c>
      <c r="AK67" s="93">
        <f>IF(OR($C67="",$B$2="",$D$2=0),0,IF(AK$3&lt;0,0,N(INDEX('CURVA PREVISION'!$A$1:$KZ$3000,$C67,11+3*MIN(AK$3,$D$2-1)))))</f>
        <v/>
      </c>
      <c r="AL67" s="93">
        <f>IF(OR($C67="",$B$2="",$D$2=0),0,IF(AL$3&lt;0,0,N(INDEX('CURVA PREVISION'!$A$1:$KZ$3000,$C67,11+3*MIN(AL$3,$D$2-1)))))</f>
        <v/>
      </c>
      <c r="AM67" s="93">
        <f>IF(OR($C67="",$B$2="",$D$2=0),0,IF(AM$3&lt;0,0,N(INDEX('CURVA PREVISION'!$A$1:$KZ$3000,$C67,11+3*MIN(AM$3,$D$2-1)))))</f>
        <v/>
      </c>
      <c r="AN67" s="93">
        <f>IF(OR($C67="",$B$2="",$D$2=0),0,IF(AN$3&lt;0,0,N(INDEX('CURVA PREVISION'!$A$1:$KZ$3000,$C67,11+3*MIN(AN$3,$D$2-1)))))</f>
        <v/>
      </c>
      <c r="AO67" s="93">
        <f>IF(OR($C67="",$B$2="",$D$2=0),0,IF(AO$3&lt;0,0,N(INDEX('CURVA PREVISION'!$A$1:$KZ$3000,$C67,11+3*MIN(AO$3,$D$2-1)))))</f>
        <v/>
      </c>
      <c r="AP67" s="93">
        <f>IF(OR($C67="",$B$2="",$D$2=0),0,IF(AP$3&lt;0,0,N(INDEX('CURVA PREVISION'!$A$1:$KZ$3000,$C67,11+3*MIN(AP$3,$D$2-1)))))</f>
        <v/>
      </c>
      <c r="AQ67" s="93">
        <f>IF(OR($C67="",$B$2="",$D$2=0),0,IF(AQ$3&lt;0,0,N(INDEX('CURVA PREVISION'!$A$1:$KZ$3000,$C67,11+3*MIN(AQ$3,$D$2-1)))))</f>
        <v/>
      </c>
      <c r="AR67" s="93">
        <f>IF(OR($C67="",$B$2="",$D$2=0),0,IF(AR$3&lt;0,0,N(INDEX('CURVA PREVISION'!$A$1:$KZ$3000,$C67,11+3*MIN(AR$3,$D$2-1)))))</f>
        <v/>
      </c>
      <c r="AS67" s="93">
        <f>IF(OR($C67="",$B$2="",$D$2=0),0,IF(AS$3&lt;0,0,N(INDEX('CURVA PREVISION'!$A$1:$KZ$3000,$C67,11+3*MIN(AS$3,$D$2-1)))))</f>
        <v/>
      </c>
      <c r="AT67" s="93">
        <f>IF(OR($C67="",$B$2="",$D$2=0),0,IF(AT$3&lt;0,0,N(INDEX('CURVA PREVISION'!$A$1:$KZ$3000,$C67,11+3*MIN(AT$3,$D$2-1)))))</f>
        <v/>
      </c>
      <c r="AU67" s="93">
        <f>IF(OR($C67="",$B$2="",$D$2=0),0,IF(AU$3&lt;0,0,N(INDEX('CURVA PREVISION'!$A$1:$KZ$3000,$C67,11+3*MIN(AU$3,$D$2-1)))))</f>
        <v/>
      </c>
      <c r="AV67" s="93">
        <f>IF(OR($C67="",$B$2="",$D$2=0),0,IF(AV$3&lt;0,0,N(INDEX('CURVA PREVISION'!$A$1:$KZ$3000,$C67,11+3*MIN(AV$3,$D$2-1)))))</f>
        <v/>
      </c>
      <c r="AW67" s="93">
        <f>IF(OR($C67="",$B$2="",$D$2=0),0,IF(AW$3&lt;0,0,N(INDEX('CURVA PREVISION'!$A$1:$KZ$3000,$C67,11+3*MIN(AW$3,$D$2-1)))))</f>
        <v/>
      </c>
      <c r="AX67" s="93">
        <f>IF(OR($C67="",$B$2="",$D$2=0),0,IF(AX$3&lt;0,0,N(INDEX('CURVA PREVISION'!$A$1:$KZ$3000,$C67,11+3*MIN(AX$3,$D$2-1)))))</f>
        <v/>
      </c>
      <c r="AY67" s="93">
        <f>IF(OR($C67="",$B$2="",$D$2=0),0,IF(AY$3&lt;0,0,N(INDEX('CURVA PREVISION'!$A$1:$KZ$3000,$C67,11+3*MIN(AY$3,$D$2-1)))))</f>
        <v/>
      </c>
      <c r="AZ67" s="93">
        <f>IF(OR($C67="",$B$2="",$D$2=0),0,IF(AZ$3&lt;0,0,N(INDEX('CURVA PREVISION'!$A$1:$KZ$3000,$C67,11+3*MIN(AZ$3,$D$2-1)))))</f>
        <v/>
      </c>
      <c r="BA67" s="93">
        <f>IF(OR($C67="",$B$2="",$D$2=0),0,IF(BA$3&lt;0,0,N(INDEX('CURVA PREVISION'!$A$1:$KZ$3000,$C67,11+3*MIN(BA$3,$D$2-1)))))</f>
        <v/>
      </c>
      <c r="BB67" s="93">
        <f>IF(OR($C67="",$B$2="",$D$2=0),0,IF(BB$3&lt;0,0,N(INDEX('CURVA PREVISION'!$A$1:$KZ$3000,$C67,11+3*MIN(BB$3,$D$2-1)))))</f>
        <v/>
      </c>
      <c r="BC67" s="93">
        <f>IF(OR($C67="",$B$2="",$D$2=0),0,IF(BC$3&lt;0,0,N(INDEX('CURVA PREVISION'!$A$1:$KZ$3000,$C67,11+3*MIN(BC$3,$D$2-1)))))</f>
        <v/>
      </c>
      <c r="BD67" s="93">
        <f>IF(OR($C67="",$B$2="",$D$2=0),0,IF(BD$3&lt;0,0,N(INDEX('CURVA PREVISION'!$A$1:$KZ$3000,$C67,11+3*MIN(BD$3,$D$2-1)))))</f>
        <v/>
      </c>
      <c r="BE67" s="93">
        <f>IF(OR($C67="",$B$2="",$D$2=0),0,IF(BE$3&lt;0,0,N(INDEX('CURVA PREVISION'!$A$1:$KZ$3000,$C67,11+3*MIN(BE$3,$D$2-1)))))</f>
        <v/>
      </c>
      <c r="BF67" s="93">
        <f>IF(OR($C67="",$B$2="",$D$2=0),0,IF(BF$3&lt;0,0,N(INDEX('CURVA PREVISION'!$A$1:$KZ$3000,$C67,11+3*MIN(BF$3,$D$2-1)))))</f>
        <v/>
      </c>
      <c r="BG67" s="93">
        <f>IF(OR($C67="",$B$2="",$D$2=0),0,IF(BG$3&lt;0,0,N(INDEX('CURVA PREVISION'!$A$1:$KZ$3000,$C67,11+3*MIN(BG$3,$D$2-1)))))</f>
        <v/>
      </c>
      <c r="BH67" s="93">
        <f>IF(OR($C67="",$B$2="",$D$2=0),0,IF(BH$3&lt;0,0,N(INDEX('CURVA PREVISION'!$A$1:$KZ$3000,$C67,11+3*MIN(BH$3,$D$2-1)))))</f>
        <v/>
      </c>
      <c r="BI67" s="93">
        <f>IF(OR($C67="",$B$2="",$D$2=0),0,IF(BI$3&lt;0,0,N(INDEX('CURVA PREVISION'!$A$1:$KZ$3000,$C67,11+3*MIN(BI$3,$D$2-1)))))</f>
        <v/>
      </c>
      <c r="BJ67" s="93">
        <f>IF(OR($C67="",$B$2="",$D$2=0),0,IF(BJ$3&lt;0,0,N(INDEX('CURVA PREVISION'!$A$1:$KZ$3000,$C67,11+3*MIN(BJ$3,$D$2-1)))))</f>
        <v/>
      </c>
      <c r="BK67" s="93">
        <f>IF(OR($C67="",$B$2="",$D$2=0),0,IF(BK$3&lt;0,0,N(INDEX('CURVA PREVISION'!$A$1:$KZ$3000,$C67,11+3*MIN(BK$3,$D$2-1)))))</f>
        <v/>
      </c>
      <c r="BL67" s="93">
        <f>IF(OR($C67="",$B$2="",$D$2=0),0,IF(BL$3&lt;0,0,N(INDEX('CURVA PREVISION'!$A$1:$KZ$3000,$C67,11+3*MIN(BL$3,$D$2-1)))))</f>
        <v/>
      </c>
      <c r="BM67" s="93">
        <f>IF(OR($C67="",$B$2="",$D$2=0),0,IF(BM$3&lt;0,0,N(INDEX('CURVA PREVISION'!$A$1:$KZ$3000,$C67,11+3*MIN(BM$3,$D$2-1)))))</f>
        <v/>
      </c>
      <c r="BN67" s="93">
        <f>IF(OR($C67="",$B$2="",$D$2=0),0,IF(BN$3&lt;0,0,N(INDEX('CURVA PREVISION'!$A$1:$KZ$3000,$C67,11+3*MIN(BN$3,$D$2-1)))))</f>
        <v/>
      </c>
      <c r="BO67" s="93">
        <f>IF(OR($C67="",$B$2="",$D$2=0),0,IF(BO$3&lt;0,0,N(INDEX('CURVA PREVISION'!$A$1:$KZ$3000,$C67,11+3*MIN(BO$3,$D$2-1)))))</f>
        <v/>
      </c>
      <c r="BP67" s="93">
        <f>IF(OR($C67="",$B$2="",$D$2=0),0,IF(BP$3&lt;0,0,N(INDEX('CURVA PREVISION'!$A$1:$KZ$3000,$C67,11+3*MIN(BP$3,$D$2-1)))))</f>
        <v/>
      </c>
      <c r="BQ67" s="93">
        <f>IF(OR($C67="",$B$2="",$D$2=0),0,IF(BQ$3&lt;0,0,N(INDEX('CURVA PREVISION'!$A$1:$KZ$3000,$C67,11+3*MIN(BQ$3,$D$2-1)))))</f>
        <v/>
      </c>
      <c r="BR67" s="93">
        <f>IF(OR($C67="",$B$2="",$D$2=0),0,IF(BR$3&lt;0,0,N(INDEX('CURVA PREVISION'!$A$1:$KZ$3000,$C67,11+3*MIN(BR$3,$D$2-1)))))</f>
        <v/>
      </c>
      <c r="BS67" s="93">
        <f>IF(OR($C67="",$B$2="",$D$2=0),0,IF(BS$3&lt;0,0,N(INDEX('CURVA PREVISION'!$A$1:$KZ$3000,$C67,11+3*MIN(BS$3,$D$2-1)))))</f>
        <v/>
      </c>
      <c r="BT67" s="93">
        <f>IF(OR($C67="",$B$2="",$D$2=0),0,IF(BT$3&lt;0,0,N(INDEX('CURVA PREVISION'!$A$1:$KZ$3000,$C67,11+3*MIN(BT$3,$D$2-1)))))</f>
        <v/>
      </c>
      <c r="BU67" s="93">
        <f>IF(OR($C67="",$B$2="",$D$2=0),0,IF(BU$3&lt;0,0,N(INDEX('CURVA PREVISION'!$A$1:$KZ$3000,$C67,11+3*MIN(BU$3,$D$2-1)))))</f>
        <v/>
      </c>
      <c r="BV67" s="93">
        <f>IF(OR($C67="",$B$2="",$D$2=0),0,IF(BV$3&lt;0,0,N(INDEX('CURVA PREVISION'!$A$1:$KZ$3000,$C67,11+3*MIN(BV$3,$D$2-1)))))</f>
        <v/>
      </c>
      <c r="BW67" s="93">
        <f>IF(OR($C67="",$B$2="",$D$2=0),0,IF(BW$3&lt;0,0,N(INDEX('CURVA PREVISION'!$A$1:$KZ$3000,$C67,11+3*MIN(BW$3,$D$2-1)))))</f>
        <v/>
      </c>
    </row>
    <row r="68">
      <c r="A68" s="50">
        <f>A26</f>
        <v/>
      </c>
      <c r="B68" s="50">
        <f>B26</f>
        <v/>
      </c>
      <c r="C68" s="66">
        <f>C26</f>
        <v/>
      </c>
      <c r="D68" s="93">
        <f>IF(OR($C68="",$B$2="",$D$2=0),0,IF(D$3&lt;0,0,N(INDEX('CURVA PREVISION'!$A$1:$KZ$3000,$C68,11+3*MIN(D$3,$D$2-1)))))</f>
        <v/>
      </c>
      <c r="E68" s="93">
        <f>IF(OR($C68="",$B$2="",$D$2=0),0,IF(E$3&lt;0,0,N(INDEX('CURVA PREVISION'!$A$1:$KZ$3000,$C68,11+3*MIN(E$3,$D$2-1)))))</f>
        <v/>
      </c>
      <c r="F68" s="93">
        <f>IF(OR($C68="",$B$2="",$D$2=0),0,IF(F$3&lt;0,0,N(INDEX('CURVA PREVISION'!$A$1:$KZ$3000,$C68,11+3*MIN(F$3,$D$2-1)))))</f>
        <v/>
      </c>
      <c r="G68" s="93">
        <f>IF(OR($C68="",$B$2="",$D$2=0),0,IF(G$3&lt;0,0,N(INDEX('CURVA PREVISION'!$A$1:$KZ$3000,$C68,11+3*MIN(G$3,$D$2-1)))))</f>
        <v/>
      </c>
      <c r="H68" s="93">
        <f>IF(OR($C68="",$B$2="",$D$2=0),0,IF(H$3&lt;0,0,N(INDEX('CURVA PREVISION'!$A$1:$KZ$3000,$C68,11+3*MIN(H$3,$D$2-1)))))</f>
        <v/>
      </c>
      <c r="I68" s="93">
        <f>IF(OR($C68="",$B$2="",$D$2=0),0,IF(I$3&lt;0,0,N(INDEX('CURVA PREVISION'!$A$1:$KZ$3000,$C68,11+3*MIN(I$3,$D$2-1)))))</f>
        <v/>
      </c>
      <c r="J68" s="93">
        <f>IF(OR($C68="",$B$2="",$D$2=0),0,IF(J$3&lt;0,0,N(INDEX('CURVA PREVISION'!$A$1:$KZ$3000,$C68,11+3*MIN(J$3,$D$2-1)))))</f>
        <v/>
      </c>
      <c r="K68" s="93">
        <f>IF(OR($C68="",$B$2="",$D$2=0),0,IF(K$3&lt;0,0,N(INDEX('CURVA PREVISION'!$A$1:$KZ$3000,$C68,11+3*MIN(K$3,$D$2-1)))))</f>
        <v/>
      </c>
      <c r="L68" s="93">
        <f>IF(OR($C68="",$B$2="",$D$2=0),0,IF(L$3&lt;0,0,N(INDEX('CURVA PREVISION'!$A$1:$KZ$3000,$C68,11+3*MIN(L$3,$D$2-1)))))</f>
        <v/>
      </c>
      <c r="M68" s="93">
        <f>IF(OR($C68="",$B$2="",$D$2=0),0,IF(M$3&lt;0,0,N(INDEX('CURVA PREVISION'!$A$1:$KZ$3000,$C68,11+3*MIN(M$3,$D$2-1)))))</f>
        <v/>
      </c>
      <c r="N68" s="93">
        <f>IF(OR($C68="",$B$2="",$D$2=0),0,IF(N$3&lt;0,0,N(INDEX('CURVA PREVISION'!$A$1:$KZ$3000,$C68,11+3*MIN(N$3,$D$2-1)))))</f>
        <v/>
      </c>
      <c r="O68" s="93">
        <f>IF(OR($C68="",$B$2="",$D$2=0),0,IF(O$3&lt;0,0,N(INDEX('CURVA PREVISION'!$A$1:$KZ$3000,$C68,11+3*MIN(O$3,$D$2-1)))))</f>
        <v/>
      </c>
      <c r="P68" s="93">
        <f>IF(OR($C68="",$B$2="",$D$2=0),0,IF(P$3&lt;0,0,N(INDEX('CURVA PREVISION'!$A$1:$KZ$3000,$C68,11+3*MIN(P$3,$D$2-1)))))</f>
        <v/>
      </c>
      <c r="Q68" s="93">
        <f>IF(OR($C68="",$B$2="",$D$2=0),0,IF(Q$3&lt;0,0,N(INDEX('CURVA PREVISION'!$A$1:$KZ$3000,$C68,11+3*MIN(Q$3,$D$2-1)))))</f>
        <v/>
      </c>
      <c r="R68" s="93">
        <f>IF(OR($C68="",$B$2="",$D$2=0),0,IF(R$3&lt;0,0,N(INDEX('CURVA PREVISION'!$A$1:$KZ$3000,$C68,11+3*MIN(R$3,$D$2-1)))))</f>
        <v/>
      </c>
      <c r="S68" s="93">
        <f>IF(OR($C68="",$B$2="",$D$2=0),0,IF(S$3&lt;0,0,N(INDEX('CURVA PREVISION'!$A$1:$KZ$3000,$C68,11+3*MIN(S$3,$D$2-1)))))</f>
        <v/>
      </c>
      <c r="T68" s="93">
        <f>IF(OR($C68="",$B$2="",$D$2=0),0,IF(T$3&lt;0,0,N(INDEX('CURVA PREVISION'!$A$1:$KZ$3000,$C68,11+3*MIN(T$3,$D$2-1)))))</f>
        <v/>
      </c>
      <c r="U68" s="93">
        <f>IF(OR($C68="",$B$2="",$D$2=0),0,IF(U$3&lt;0,0,N(INDEX('CURVA PREVISION'!$A$1:$KZ$3000,$C68,11+3*MIN(U$3,$D$2-1)))))</f>
        <v/>
      </c>
      <c r="V68" s="93">
        <f>IF(OR($C68="",$B$2="",$D$2=0),0,IF(V$3&lt;0,0,N(INDEX('CURVA PREVISION'!$A$1:$KZ$3000,$C68,11+3*MIN(V$3,$D$2-1)))))</f>
        <v/>
      </c>
      <c r="W68" s="93">
        <f>IF(OR($C68="",$B$2="",$D$2=0),0,IF(W$3&lt;0,0,N(INDEX('CURVA PREVISION'!$A$1:$KZ$3000,$C68,11+3*MIN(W$3,$D$2-1)))))</f>
        <v/>
      </c>
      <c r="X68" s="93">
        <f>IF(OR($C68="",$B$2="",$D$2=0),0,IF(X$3&lt;0,0,N(INDEX('CURVA PREVISION'!$A$1:$KZ$3000,$C68,11+3*MIN(X$3,$D$2-1)))))</f>
        <v/>
      </c>
      <c r="Y68" s="93">
        <f>IF(OR($C68="",$B$2="",$D$2=0),0,IF(Y$3&lt;0,0,N(INDEX('CURVA PREVISION'!$A$1:$KZ$3000,$C68,11+3*MIN(Y$3,$D$2-1)))))</f>
        <v/>
      </c>
      <c r="Z68" s="93">
        <f>IF(OR($C68="",$B$2="",$D$2=0),0,IF(Z$3&lt;0,0,N(INDEX('CURVA PREVISION'!$A$1:$KZ$3000,$C68,11+3*MIN(Z$3,$D$2-1)))))</f>
        <v/>
      </c>
      <c r="AA68" s="93">
        <f>IF(OR($C68="",$B$2="",$D$2=0),0,IF(AA$3&lt;0,0,N(INDEX('CURVA PREVISION'!$A$1:$KZ$3000,$C68,11+3*MIN(AA$3,$D$2-1)))))</f>
        <v/>
      </c>
      <c r="AB68" s="93">
        <f>IF(OR($C68="",$B$2="",$D$2=0),0,IF(AB$3&lt;0,0,N(INDEX('CURVA PREVISION'!$A$1:$KZ$3000,$C68,11+3*MIN(AB$3,$D$2-1)))))</f>
        <v/>
      </c>
      <c r="AC68" s="93">
        <f>IF(OR($C68="",$B$2="",$D$2=0),0,IF(AC$3&lt;0,0,N(INDEX('CURVA PREVISION'!$A$1:$KZ$3000,$C68,11+3*MIN(AC$3,$D$2-1)))))</f>
        <v/>
      </c>
      <c r="AD68" s="93">
        <f>IF(OR($C68="",$B$2="",$D$2=0),0,IF(AD$3&lt;0,0,N(INDEX('CURVA PREVISION'!$A$1:$KZ$3000,$C68,11+3*MIN(AD$3,$D$2-1)))))</f>
        <v/>
      </c>
      <c r="AE68" s="93">
        <f>IF(OR($C68="",$B$2="",$D$2=0),0,IF(AE$3&lt;0,0,N(INDEX('CURVA PREVISION'!$A$1:$KZ$3000,$C68,11+3*MIN(AE$3,$D$2-1)))))</f>
        <v/>
      </c>
      <c r="AF68" s="93">
        <f>IF(OR($C68="",$B$2="",$D$2=0),0,IF(AF$3&lt;0,0,N(INDEX('CURVA PREVISION'!$A$1:$KZ$3000,$C68,11+3*MIN(AF$3,$D$2-1)))))</f>
        <v/>
      </c>
      <c r="AG68" s="93">
        <f>IF(OR($C68="",$B$2="",$D$2=0),0,IF(AG$3&lt;0,0,N(INDEX('CURVA PREVISION'!$A$1:$KZ$3000,$C68,11+3*MIN(AG$3,$D$2-1)))))</f>
        <v/>
      </c>
      <c r="AH68" s="93">
        <f>IF(OR($C68="",$B$2="",$D$2=0),0,IF(AH$3&lt;0,0,N(INDEX('CURVA PREVISION'!$A$1:$KZ$3000,$C68,11+3*MIN(AH$3,$D$2-1)))))</f>
        <v/>
      </c>
      <c r="AI68" s="93">
        <f>IF(OR($C68="",$B$2="",$D$2=0),0,IF(AI$3&lt;0,0,N(INDEX('CURVA PREVISION'!$A$1:$KZ$3000,$C68,11+3*MIN(AI$3,$D$2-1)))))</f>
        <v/>
      </c>
      <c r="AJ68" s="93">
        <f>IF(OR($C68="",$B$2="",$D$2=0),0,IF(AJ$3&lt;0,0,N(INDEX('CURVA PREVISION'!$A$1:$KZ$3000,$C68,11+3*MIN(AJ$3,$D$2-1)))))</f>
        <v/>
      </c>
      <c r="AK68" s="93">
        <f>IF(OR($C68="",$B$2="",$D$2=0),0,IF(AK$3&lt;0,0,N(INDEX('CURVA PREVISION'!$A$1:$KZ$3000,$C68,11+3*MIN(AK$3,$D$2-1)))))</f>
        <v/>
      </c>
      <c r="AL68" s="93">
        <f>IF(OR($C68="",$B$2="",$D$2=0),0,IF(AL$3&lt;0,0,N(INDEX('CURVA PREVISION'!$A$1:$KZ$3000,$C68,11+3*MIN(AL$3,$D$2-1)))))</f>
        <v/>
      </c>
      <c r="AM68" s="93">
        <f>IF(OR($C68="",$B$2="",$D$2=0),0,IF(AM$3&lt;0,0,N(INDEX('CURVA PREVISION'!$A$1:$KZ$3000,$C68,11+3*MIN(AM$3,$D$2-1)))))</f>
        <v/>
      </c>
      <c r="AN68" s="93">
        <f>IF(OR($C68="",$B$2="",$D$2=0),0,IF(AN$3&lt;0,0,N(INDEX('CURVA PREVISION'!$A$1:$KZ$3000,$C68,11+3*MIN(AN$3,$D$2-1)))))</f>
        <v/>
      </c>
      <c r="AO68" s="93">
        <f>IF(OR($C68="",$B$2="",$D$2=0),0,IF(AO$3&lt;0,0,N(INDEX('CURVA PREVISION'!$A$1:$KZ$3000,$C68,11+3*MIN(AO$3,$D$2-1)))))</f>
        <v/>
      </c>
      <c r="AP68" s="93">
        <f>IF(OR($C68="",$B$2="",$D$2=0),0,IF(AP$3&lt;0,0,N(INDEX('CURVA PREVISION'!$A$1:$KZ$3000,$C68,11+3*MIN(AP$3,$D$2-1)))))</f>
        <v/>
      </c>
      <c r="AQ68" s="93">
        <f>IF(OR($C68="",$B$2="",$D$2=0),0,IF(AQ$3&lt;0,0,N(INDEX('CURVA PREVISION'!$A$1:$KZ$3000,$C68,11+3*MIN(AQ$3,$D$2-1)))))</f>
        <v/>
      </c>
      <c r="AR68" s="93">
        <f>IF(OR($C68="",$B$2="",$D$2=0),0,IF(AR$3&lt;0,0,N(INDEX('CURVA PREVISION'!$A$1:$KZ$3000,$C68,11+3*MIN(AR$3,$D$2-1)))))</f>
        <v/>
      </c>
      <c r="AS68" s="93">
        <f>IF(OR($C68="",$B$2="",$D$2=0),0,IF(AS$3&lt;0,0,N(INDEX('CURVA PREVISION'!$A$1:$KZ$3000,$C68,11+3*MIN(AS$3,$D$2-1)))))</f>
        <v/>
      </c>
      <c r="AT68" s="93">
        <f>IF(OR($C68="",$B$2="",$D$2=0),0,IF(AT$3&lt;0,0,N(INDEX('CURVA PREVISION'!$A$1:$KZ$3000,$C68,11+3*MIN(AT$3,$D$2-1)))))</f>
        <v/>
      </c>
      <c r="AU68" s="93">
        <f>IF(OR($C68="",$B$2="",$D$2=0),0,IF(AU$3&lt;0,0,N(INDEX('CURVA PREVISION'!$A$1:$KZ$3000,$C68,11+3*MIN(AU$3,$D$2-1)))))</f>
        <v/>
      </c>
      <c r="AV68" s="93">
        <f>IF(OR($C68="",$B$2="",$D$2=0),0,IF(AV$3&lt;0,0,N(INDEX('CURVA PREVISION'!$A$1:$KZ$3000,$C68,11+3*MIN(AV$3,$D$2-1)))))</f>
        <v/>
      </c>
      <c r="AW68" s="93">
        <f>IF(OR($C68="",$B$2="",$D$2=0),0,IF(AW$3&lt;0,0,N(INDEX('CURVA PREVISION'!$A$1:$KZ$3000,$C68,11+3*MIN(AW$3,$D$2-1)))))</f>
        <v/>
      </c>
      <c r="AX68" s="93">
        <f>IF(OR($C68="",$B$2="",$D$2=0),0,IF(AX$3&lt;0,0,N(INDEX('CURVA PREVISION'!$A$1:$KZ$3000,$C68,11+3*MIN(AX$3,$D$2-1)))))</f>
        <v/>
      </c>
      <c r="AY68" s="93">
        <f>IF(OR($C68="",$B$2="",$D$2=0),0,IF(AY$3&lt;0,0,N(INDEX('CURVA PREVISION'!$A$1:$KZ$3000,$C68,11+3*MIN(AY$3,$D$2-1)))))</f>
        <v/>
      </c>
      <c r="AZ68" s="93">
        <f>IF(OR($C68="",$B$2="",$D$2=0),0,IF(AZ$3&lt;0,0,N(INDEX('CURVA PREVISION'!$A$1:$KZ$3000,$C68,11+3*MIN(AZ$3,$D$2-1)))))</f>
        <v/>
      </c>
      <c r="BA68" s="93">
        <f>IF(OR($C68="",$B$2="",$D$2=0),0,IF(BA$3&lt;0,0,N(INDEX('CURVA PREVISION'!$A$1:$KZ$3000,$C68,11+3*MIN(BA$3,$D$2-1)))))</f>
        <v/>
      </c>
      <c r="BB68" s="93">
        <f>IF(OR($C68="",$B$2="",$D$2=0),0,IF(BB$3&lt;0,0,N(INDEX('CURVA PREVISION'!$A$1:$KZ$3000,$C68,11+3*MIN(BB$3,$D$2-1)))))</f>
        <v/>
      </c>
      <c r="BC68" s="93">
        <f>IF(OR($C68="",$B$2="",$D$2=0),0,IF(BC$3&lt;0,0,N(INDEX('CURVA PREVISION'!$A$1:$KZ$3000,$C68,11+3*MIN(BC$3,$D$2-1)))))</f>
        <v/>
      </c>
      <c r="BD68" s="93">
        <f>IF(OR($C68="",$B$2="",$D$2=0),0,IF(BD$3&lt;0,0,N(INDEX('CURVA PREVISION'!$A$1:$KZ$3000,$C68,11+3*MIN(BD$3,$D$2-1)))))</f>
        <v/>
      </c>
      <c r="BE68" s="93">
        <f>IF(OR($C68="",$B$2="",$D$2=0),0,IF(BE$3&lt;0,0,N(INDEX('CURVA PREVISION'!$A$1:$KZ$3000,$C68,11+3*MIN(BE$3,$D$2-1)))))</f>
        <v/>
      </c>
      <c r="BF68" s="93">
        <f>IF(OR($C68="",$B$2="",$D$2=0),0,IF(BF$3&lt;0,0,N(INDEX('CURVA PREVISION'!$A$1:$KZ$3000,$C68,11+3*MIN(BF$3,$D$2-1)))))</f>
        <v/>
      </c>
      <c r="BG68" s="93">
        <f>IF(OR($C68="",$B$2="",$D$2=0),0,IF(BG$3&lt;0,0,N(INDEX('CURVA PREVISION'!$A$1:$KZ$3000,$C68,11+3*MIN(BG$3,$D$2-1)))))</f>
        <v/>
      </c>
      <c r="BH68" s="93">
        <f>IF(OR($C68="",$B$2="",$D$2=0),0,IF(BH$3&lt;0,0,N(INDEX('CURVA PREVISION'!$A$1:$KZ$3000,$C68,11+3*MIN(BH$3,$D$2-1)))))</f>
        <v/>
      </c>
      <c r="BI68" s="93">
        <f>IF(OR($C68="",$B$2="",$D$2=0),0,IF(BI$3&lt;0,0,N(INDEX('CURVA PREVISION'!$A$1:$KZ$3000,$C68,11+3*MIN(BI$3,$D$2-1)))))</f>
        <v/>
      </c>
      <c r="BJ68" s="93">
        <f>IF(OR($C68="",$B$2="",$D$2=0),0,IF(BJ$3&lt;0,0,N(INDEX('CURVA PREVISION'!$A$1:$KZ$3000,$C68,11+3*MIN(BJ$3,$D$2-1)))))</f>
        <v/>
      </c>
      <c r="BK68" s="93">
        <f>IF(OR($C68="",$B$2="",$D$2=0),0,IF(BK$3&lt;0,0,N(INDEX('CURVA PREVISION'!$A$1:$KZ$3000,$C68,11+3*MIN(BK$3,$D$2-1)))))</f>
        <v/>
      </c>
      <c r="BL68" s="93">
        <f>IF(OR($C68="",$B$2="",$D$2=0),0,IF(BL$3&lt;0,0,N(INDEX('CURVA PREVISION'!$A$1:$KZ$3000,$C68,11+3*MIN(BL$3,$D$2-1)))))</f>
        <v/>
      </c>
      <c r="BM68" s="93">
        <f>IF(OR($C68="",$B$2="",$D$2=0),0,IF(BM$3&lt;0,0,N(INDEX('CURVA PREVISION'!$A$1:$KZ$3000,$C68,11+3*MIN(BM$3,$D$2-1)))))</f>
        <v/>
      </c>
      <c r="BN68" s="93">
        <f>IF(OR($C68="",$B$2="",$D$2=0),0,IF(BN$3&lt;0,0,N(INDEX('CURVA PREVISION'!$A$1:$KZ$3000,$C68,11+3*MIN(BN$3,$D$2-1)))))</f>
        <v/>
      </c>
      <c r="BO68" s="93">
        <f>IF(OR($C68="",$B$2="",$D$2=0),0,IF(BO$3&lt;0,0,N(INDEX('CURVA PREVISION'!$A$1:$KZ$3000,$C68,11+3*MIN(BO$3,$D$2-1)))))</f>
        <v/>
      </c>
      <c r="BP68" s="93">
        <f>IF(OR($C68="",$B$2="",$D$2=0),0,IF(BP$3&lt;0,0,N(INDEX('CURVA PREVISION'!$A$1:$KZ$3000,$C68,11+3*MIN(BP$3,$D$2-1)))))</f>
        <v/>
      </c>
      <c r="BQ68" s="93">
        <f>IF(OR($C68="",$B$2="",$D$2=0),0,IF(BQ$3&lt;0,0,N(INDEX('CURVA PREVISION'!$A$1:$KZ$3000,$C68,11+3*MIN(BQ$3,$D$2-1)))))</f>
        <v/>
      </c>
      <c r="BR68" s="93">
        <f>IF(OR($C68="",$B$2="",$D$2=0),0,IF(BR$3&lt;0,0,N(INDEX('CURVA PREVISION'!$A$1:$KZ$3000,$C68,11+3*MIN(BR$3,$D$2-1)))))</f>
        <v/>
      </c>
      <c r="BS68" s="93">
        <f>IF(OR($C68="",$B$2="",$D$2=0),0,IF(BS$3&lt;0,0,N(INDEX('CURVA PREVISION'!$A$1:$KZ$3000,$C68,11+3*MIN(BS$3,$D$2-1)))))</f>
        <v/>
      </c>
      <c r="BT68" s="93">
        <f>IF(OR($C68="",$B$2="",$D$2=0),0,IF(BT$3&lt;0,0,N(INDEX('CURVA PREVISION'!$A$1:$KZ$3000,$C68,11+3*MIN(BT$3,$D$2-1)))))</f>
        <v/>
      </c>
      <c r="BU68" s="93">
        <f>IF(OR($C68="",$B$2="",$D$2=0),0,IF(BU$3&lt;0,0,N(INDEX('CURVA PREVISION'!$A$1:$KZ$3000,$C68,11+3*MIN(BU$3,$D$2-1)))))</f>
        <v/>
      </c>
      <c r="BV68" s="93">
        <f>IF(OR($C68="",$B$2="",$D$2=0),0,IF(BV$3&lt;0,0,N(INDEX('CURVA PREVISION'!$A$1:$KZ$3000,$C68,11+3*MIN(BV$3,$D$2-1)))))</f>
        <v/>
      </c>
      <c r="BW68" s="93">
        <f>IF(OR($C68="",$B$2="",$D$2=0),0,IF(BW$3&lt;0,0,N(INDEX('CURVA PREVISION'!$A$1:$KZ$3000,$C68,11+3*MIN(BW$3,$D$2-1)))))</f>
        <v/>
      </c>
    </row>
    <row r="69">
      <c r="A69" s="50">
        <f>A27</f>
        <v/>
      </c>
      <c r="B69" s="50">
        <f>B27</f>
        <v/>
      </c>
      <c r="C69" s="66">
        <f>C27</f>
        <v/>
      </c>
      <c r="D69" s="93">
        <f>IF(OR($C69="",$B$2="",$D$2=0),0,IF(D$3&lt;0,0,N(INDEX('CURVA PREVISION'!$A$1:$KZ$3000,$C69,11+3*MIN(D$3,$D$2-1)))))</f>
        <v/>
      </c>
      <c r="E69" s="93">
        <f>IF(OR($C69="",$B$2="",$D$2=0),0,IF(E$3&lt;0,0,N(INDEX('CURVA PREVISION'!$A$1:$KZ$3000,$C69,11+3*MIN(E$3,$D$2-1)))))</f>
        <v/>
      </c>
      <c r="F69" s="93">
        <f>IF(OR($C69="",$B$2="",$D$2=0),0,IF(F$3&lt;0,0,N(INDEX('CURVA PREVISION'!$A$1:$KZ$3000,$C69,11+3*MIN(F$3,$D$2-1)))))</f>
        <v/>
      </c>
      <c r="G69" s="93">
        <f>IF(OR($C69="",$B$2="",$D$2=0),0,IF(G$3&lt;0,0,N(INDEX('CURVA PREVISION'!$A$1:$KZ$3000,$C69,11+3*MIN(G$3,$D$2-1)))))</f>
        <v/>
      </c>
      <c r="H69" s="93">
        <f>IF(OR($C69="",$B$2="",$D$2=0),0,IF(H$3&lt;0,0,N(INDEX('CURVA PREVISION'!$A$1:$KZ$3000,$C69,11+3*MIN(H$3,$D$2-1)))))</f>
        <v/>
      </c>
      <c r="I69" s="93">
        <f>IF(OR($C69="",$B$2="",$D$2=0),0,IF(I$3&lt;0,0,N(INDEX('CURVA PREVISION'!$A$1:$KZ$3000,$C69,11+3*MIN(I$3,$D$2-1)))))</f>
        <v/>
      </c>
      <c r="J69" s="93">
        <f>IF(OR($C69="",$B$2="",$D$2=0),0,IF(J$3&lt;0,0,N(INDEX('CURVA PREVISION'!$A$1:$KZ$3000,$C69,11+3*MIN(J$3,$D$2-1)))))</f>
        <v/>
      </c>
      <c r="K69" s="93">
        <f>IF(OR($C69="",$B$2="",$D$2=0),0,IF(K$3&lt;0,0,N(INDEX('CURVA PREVISION'!$A$1:$KZ$3000,$C69,11+3*MIN(K$3,$D$2-1)))))</f>
        <v/>
      </c>
      <c r="L69" s="93">
        <f>IF(OR($C69="",$B$2="",$D$2=0),0,IF(L$3&lt;0,0,N(INDEX('CURVA PREVISION'!$A$1:$KZ$3000,$C69,11+3*MIN(L$3,$D$2-1)))))</f>
        <v/>
      </c>
      <c r="M69" s="93">
        <f>IF(OR($C69="",$B$2="",$D$2=0),0,IF(M$3&lt;0,0,N(INDEX('CURVA PREVISION'!$A$1:$KZ$3000,$C69,11+3*MIN(M$3,$D$2-1)))))</f>
        <v/>
      </c>
      <c r="N69" s="93">
        <f>IF(OR($C69="",$B$2="",$D$2=0),0,IF(N$3&lt;0,0,N(INDEX('CURVA PREVISION'!$A$1:$KZ$3000,$C69,11+3*MIN(N$3,$D$2-1)))))</f>
        <v/>
      </c>
      <c r="O69" s="93">
        <f>IF(OR($C69="",$B$2="",$D$2=0),0,IF(O$3&lt;0,0,N(INDEX('CURVA PREVISION'!$A$1:$KZ$3000,$C69,11+3*MIN(O$3,$D$2-1)))))</f>
        <v/>
      </c>
      <c r="P69" s="93">
        <f>IF(OR($C69="",$B$2="",$D$2=0),0,IF(P$3&lt;0,0,N(INDEX('CURVA PREVISION'!$A$1:$KZ$3000,$C69,11+3*MIN(P$3,$D$2-1)))))</f>
        <v/>
      </c>
      <c r="Q69" s="93">
        <f>IF(OR($C69="",$B$2="",$D$2=0),0,IF(Q$3&lt;0,0,N(INDEX('CURVA PREVISION'!$A$1:$KZ$3000,$C69,11+3*MIN(Q$3,$D$2-1)))))</f>
        <v/>
      </c>
      <c r="R69" s="93">
        <f>IF(OR($C69="",$B$2="",$D$2=0),0,IF(R$3&lt;0,0,N(INDEX('CURVA PREVISION'!$A$1:$KZ$3000,$C69,11+3*MIN(R$3,$D$2-1)))))</f>
        <v/>
      </c>
      <c r="S69" s="93">
        <f>IF(OR($C69="",$B$2="",$D$2=0),0,IF(S$3&lt;0,0,N(INDEX('CURVA PREVISION'!$A$1:$KZ$3000,$C69,11+3*MIN(S$3,$D$2-1)))))</f>
        <v/>
      </c>
      <c r="T69" s="93">
        <f>IF(OR($C69="",$B$2="",$D$2=0),0,IF(T$3&lt;0,0,N(INDEX('CURVA PREVISION'!$A$1:$KZ$3000,$C69,11+3*MIN(T$3,$D$2-1)))))</f>
        <v/>
      </c>
      <c r="U69" s="93">
        <f>IF(OR($C69="",$B$2="",$D$2=0),0,IF(U$3&lt;0,0,N(INDEX('CURVA PREVISION'!$A$1:$KZ$3000,$C69,11+3*MIN(U$3,$D$2-1)))))</f>
        <v/>
      </c>
      <c r="V69" s="93">
        <f>IF(OR($C69="",$B$2="",$D$2=0),0,IF(V$3&lt;0,0,N(INDEX('CURVA PREVISION'!$A$1:$KZ$3000,$C69,11+3*MIN(V$3,$D$2-1)))))</f>
        <v/>
      </c>
      <c r="W69" s="93">
        <f>IF(OR($C69="",$B$2="",$D$2=0),0,IF(W$3&lt;0,0,N(INDEX('CURVA PREVISION'!$A$1:$KZ$3000,$C69,11+3*MIN(W$3,$D$2-1)))))</f>
        <v/>
      </c>
      <c r="X69" s="93">
        <f>IF(OR($C69="",$B$2="",$D$2=0),0,IF(X$3&lt;0,0,N(INDEX('CURVA PREVISION'!$A$1:$KZ$3000,$C69,11+3*MIN(X$3,$D$2-1)))))</f>
        <v/>
      </c>
      <c r="Y69" s="93">
        <f>IF(OR($C69="",$B$2="",$D$2=0),0,IF(Y$3&lt;0,0,N(INDEX('CURVA PREVISION'!$A$1:$KZ$3000,$C69,11+3*MIN(Y$3,$D$2-1)))))</f>
        <v/>
      </c>
      <c r="Z69" s="93">
        <f>IF(OR($C69="",$B$2="",$D$2=0),0,IF(Z$3&lt;0,0,N(INDEX('CURVA PREVISION'!$A$1:$KZ$3000,$C69,11+3*MIN(Z$3,$D$2-1)))))</f>
        <v/>
      </c>
      <c r="AA69" s="93">
        <f>IF(OR($C69="",$B$2="",$D$2=0),0,IF(AA$3&lt;0,0,N(INDEX('CURVA PREVISION'!$A$1:$KZ$3000,$C69,11+3*MIN(AA$3,$D$2-1)))))</f>
        <v/>
      </c>
      <c r="AB69" s="93">
        <f>IF(OR($C69="",$B$2="",$D$2=0),0,IF(AB$3&lt;0,0,N(INDEX('CURVA PREVISION'!$A$1:$KZ$3000,$C69,11+3*MIN(AB$3,$D$2-1)))))</f>
        <v/>
      </c>
      <c r="AC69" s="93">
        <f>IF(OR($C69="",$B$2="",$D$2=0),0,IF(AC$3&lt;0,0,N(INDEX('CURVA PREVISION'!$A$1:$KZ$3000,$C69,11+3*MIN(AC$3,$D$2-1)))))</f>
        <v/>
      </c>
      <c r="AD69" s="93">
        <f>IF(OR($C69="",$B$2="",$D$2=0),0,IF(AD$3&lt;0,0,N(INDEX('CURVA PREVISION'!$A$1:$KZ$3000,$C69,11+3*MIN(AD$3,$D$2-1)))))</f>
        <v/>
      </c>
      <c r="AE69" s="93">
        <f>IF(OR($C69="",$B$2="",$D$2=0),0,IF(AE$3&lt;0,0,N(INDEX('CURVA PREVISION'!$A$1:$KZ$3000,$C69,11+3*MIN(AE$3,$D$2-1)))))</f>
        <v/>
      </c>
      <c r="AF69" s="93">
        <f>IF(OR($C69="",$B$2="",$D$2=0),0,IF(AF$3&lt;0,0,N(INDEX('CURVA PREVISION'!$A$1:$KZ$3000,$C69,11+3*MIN(AF$3,$D$2-1)))))</f>
        <v/>
      </c>
      <c r="AG69" s="93">
        <f>IF(OR($C69="",$B$2="",$D$2=0),0,IF(AG$3&lt;0,0,N(INDEX('CURVA PREVISION'!$A$1:$KZ$3000,$C69,11+3*MIN(AG$3,$D$2-1)))))</f>
        <v/>
      </c>
      <c r="AH69" s="93">
        <f>IF(OR($C69="",$B$2="",$D$2=0),0,IF(AH$3&lt;0,0,N(INDEX('CURVA PREVISION'!$A$1:$KZ$3000,$C69,11+3*MIN(AH$3,$D$2-1)))))</f>
        <v/>
      </c>
      <c r="AI69" s="93">
        <f>IF(OR($C69="",$B$2="",$D$2=0),0,IF(AI$3&lt;0,0,N(INDEX('CURVA PREVISION'!$A$1:$KZ$3000,$C69,11+3*MIN(AI$3,$D$2-1)))))</f>
        <v/>
      </c>
      <c r="AJ69" s="93">
        <f>IF(OR($C69="",$B$2="",$D$2=0),0,IF(AJ$3&lt;0,0,N(INDEX('CURVA PREVISION'!$A$1:$KZ$3000,$C69,11+3*MIN(AJ$3,$D$2-1)))))</f>
        <v/>
      </c>
      <c r="AK69" s="93">
        <f>IF(OR($C69="",$B$2="",$D$2=0),0,IF(AK$3&lt;0,0,N(INDEX('CURVA PREVISION'!$A$1:$KZ$3000,$C69,11+3*MIN(AK$3,$D$2-1)))))</f>
        <v/>
      </c>
      <c r="AL69" s="93">
        <f>IF(OR($C69="",$B$2="",$D$2=0),0,IF(AL$3&lt;0,0,N(INDEX('CURVA PREVISION'!$A$1:$KZ$3000,$C69,11+3*MIN(AL$3,$D$2-1)))))</f>
        <v/>
      </c>
      <c r="AM69" s="93">
        <f>IF(OR($C69="",$B$2="",$D$2=0),0,IF(AM$3&lt;0,0,N(INDEX('CURVA PREVISION'!$A$1:$KZ$3000,$C69,11+3*MIN(AM$3,$D$2-1)))))</f>
        <v/>
      </c>
      <c r="AN69" s="93">
        <f>IF(OR($C69="",$B$2="",$D$2=0),0,IF(AN$3&lt;0,0,N(INDEX('CURVA PREVISION'!$A$1:$KZ$3000,$C69,11+3*MIN(AN$3,$D$2-1)))))</f>
        <v/>
      </c>
      <c r="AO69" s="93">
        <f>IF(OR($C69="",$B$2="",$D$2=0),0,IF(AO$3&lt;0,0,N(INDEX('CURVA PREVISION'!$A$1:$KZ$3000,$C69,11+3*MIN(AO$3,$D$2-1)))))</f>
        <v/>
      </c>
      <c r="AP69" s="93">
        <f>IF(OR($C69="",$B$2="",$D$2=0),0,IF(AP$3&lt;0,0,N(INDEX('CURVA PREVISION'!$A$1:$KZ$3000,$C69,11+3*MIN(AP$3,$D$2-1)))))</f>
        <v/>
      </c>
      <c r="AQ69" s="93">
        <f>IF(OR($C69="",$B$2="",$D$2=0),0,IF(AQ$3&lt;0,0,N(INDEX('CURVA PREVISION'!$A$1:$KZ$3000,$C69,11+3*MIN(AQ$3,$D$2-1)))))</f>
        <v/>
      </c>
      <c r="AR69" s="93">
        <f>IF(OR($C69="",$B$2="",$D$2=0),0,IF(AR$3&lt;0,0,N(INDEX('CURVA PREVISION'!$A$1:$KZ$3000,$C69,11+3*MIN(AR$3,$D$2-1)))))</f>
        <v/>
      </c>
      <c r="AS69" s="93">
        <f>IF(OR($C69="",$B$2="",$D$2=0),0,IF(AS$3&lt;0,0,N(INDEX('CURVA PREVISION'!$A$1:$KZ$3000,$C69,11+3*MIN(AS$3,$D$2-1)))))</f>
        <v/>
      </c>
      <c r="AT69" s="93">
        <f>IF(OR($C69="",$B$2="",$D$2=0),0,IF(AT$3&lt;0,0,N(INDEX('CURVA PREVISION'!$A$1:$KZ$3000,$C69,11+3*MIN(AT$3,$D$2-1)))))</f>
        <v/>
      </c>
      <c r="AU69" s="93">
        <f>IF(OR($C69="",$B$2="",$D$2=0),0,IF(AU$3&lt;0,0,N(INDEX('CURVA PREVISION'!$A$1:$KZ$3000,$C69,11+3*MIN(AU$3,$D$2-1)))))</f>
        <v/>
      </c>
      <c r="AV69" s="93">
        <f>IF(OR($C69="",$B$2="",$D$2=0),0,IF(AV$3&lt;0,0,N(INDEX('CURVA PREVISION'!$A$1:$KZ$3000,$C69,11+3*MIN(AV$3,$D$2-1)))))</f>
        <v/>
      </c>
      <c r="AW69" s="93">
        <f>IF(OR($C69="",$B$2="",$D$2=0),0,IF(AW$3&lt;0,0,N(INDEX('CURVA PREVISION'!$A$1:$KZ$3000,$C69,11+3*MIN(AW$3,$D$2-1)))))</f>
        <v/>
      </c>
      <c r="AX69" s="93">
        <f>IF(OR($C69="",$B$2="",$D$2=0),0,IF(AX$3&lt;0,0,N(INDEX('CURVA PREVISION'!$A$1:$KZ$3000,$C69,11+3*MIN(AX$3,$D$2-1)))))</f>
        <v/>
      </c>
      <c r="AY69" s="93">
        <f>IF(OR($C69="",$B$2="",$D$2=0),0,IF(AY$3&lt;0,0,N(INDEX('CURVA PREVISION'!$A$1:$KZ$3000,$C69,11+3*MIN(AY$3,$D$2-1)))))</f>
        <v/>
      </c>
      <c r="AZ69" s="93">
        <f>IF(OR($C69="",$B$2="",$D$2=0),0,IF(AZ$3&lt;0,0,N(INDEX('CURVA PREVISION'!$A$1:$KZ$3000,$C69,11+3*MIN(AZ$3,$D$2-1)))))</f>
        <v/>
      </c>
      <c r="BA69" s="93">
        <f>IF(OR($C69="",$B$2="",$D$2=0),0,IF(BA$3&lt;0,0,N(INDEX('CURVA PREVISION'!$A$1:$KZ$3000,$C69,11+3*MIN(BA$3,$D$2-1)))))</f>
        <v/>
      </c>
      <c r="BB69" s="93">
        <f>IF(OR($C69="",$B$2="",$D$2=0),0,IF(BB$3&lt;0,0,N(INDEX('CURVA PREVISION'!$A$1:$KZ$3000,$C69,11+3*MIN(BB$3,$D$2-1)))))</f>
        <v/>
      </c>
      <c r="BC69" s="93">
        <f>IF(OR($C69="",$B$2="",$D$2=0),0,IF(BC$3&lt;0,0,N(INDEX('CURVA PREVISION'!$A$1:$KZ$3000,$C69,11+3*MIN(BC$3,$D$2-1)))))</f>
        <v/>
      </c>
      <c r="BD69" s="93">
        <f>IF(OR($C69="",$B$2="",$D$2=0),0,IF(BD$3&lt;0,0,N(INDEX('CURVA PREVISION'!$A$1:$KZ$3000,$C69,11+3*MIN(BD$3,$D$2-1)))))</f>
        <v/>
      </c>
      <c r="BE69" s="93">
        <f>IF(OR($C69="",$B$2="",$D$2=0),0,IF(BE$3&lt;0,0,N(INDEX('CURVA PREVISION'!$A$1:$KZ$3000,$C69,11+3*MIN(BE$3,$D$2-1)))))</f>
        <v/>
      </c>
      <c r="BF69" s="93">
        <f>IF(OR($C69="",$B$2="",$D$2=0),0,IF(BF$3&lt;0,0,N(INDEX('CURVA PREVISION'!$A$1:$KZ$3000,$C69,11+3*MIN(BF$3,$D$2-1)))))</f>
        <v/>
      </c>
      <c r="BG69" s="93">
        <f>IF(OR($C69="",$B$2="",$D$2=0),0,IF(BG$3&lt;0,0,N(INDEX('CURVA PREVISION'!$A$1:$KZ$3000,$C69,11+3*MIN(BG$3,$D$2-1)))))</f>
        <v/>
      </c>
      <c r="BH69" s="93">
        <f>IF(OR($C69="",$B$2="",$D$2=0),0,IF(BH$3&lt;0,0,N(INDEX('CURVA PREVISION'!$A$1:$KZ$3000,$C69,11+3*MIN(BH$3,$D$2-1)))))</f>
        <v/>
      </c>
      <c r="BI69" s="93">
        <f>IF(OR($C69="",$B$2="",$D$2=0),0,IF(BI$3&lt;0,0,N(INDEX('CURVA PREVISION'!$A$1:$KZ$3000,$C69,11+3*MIN(BI$3,$D$2-1)))))</f>
        <v/>
      </c>
      <c r="BJ69" s="93">
        <f>IF(OR($C69="",$B$2="",$D$2=0),0,IF(BJ$3&lt;0,0,N(INDEX('CURVA PREVISION'!$A$1:$KZ$3000,$C69,11+3*MIN(BJ$3,$D$2-1)))))</f>
        <v/>
      </c>
      <c r="BK69" s="93">
        <f>IF(OR($C69="",$B$2="",$D$2=0),0,IF(BK$3&lt;0,0,N(INDEX('CURVA PREVISION'!$A$1:$KZ$3000,$C69,11+3*MIN(BK$3,$D$2-1)))))</f>
        <v/>
      </c>
      <c r="BL69" s="93">
        <f>IF(OR($C69="",$B$2="",$D$2=0),0,IF(BL$3&lt;0,0,N(INDEX('CURVA PREVISION'!$A$1:$KZ$3000,$C69,11+3*MIN(BL$3,$D$2-1)))))</f>
        <v/>
      </c>
      <c r="BM69" s="93">
        <f>IF(OR($C69="",$B$2="",$D$2=0),0,IF(BM$3&lt;0,0,N(INDEX('CURVA PREVISION'!$A$1:$KZ$3000,$C69,11+3*MIN(BM$3,$D$2-1)))))</f>
        <v/>
      </c>
      <c r="BN69" s="93">
        <f>IF(OR($C69="",$B$2="",$D$2=0),0,IF(BN$3&lt;0,0,N(INDEX('CURVA PREVISION'!$A$1:$KZ$3000,$C69,11+3*MIN(BN$3,$D$2-1)))))</f>
        <v/>
      </c>
      <c r="BO69" s="93">
        <f>IF(OR($C69="",$B$2="",$D$2=0),0,IF(BO$3&lt;0,0,N(INDEX('CURVA PREVISION'!$A$1:$KZ$3000,$C69,11+3*MIN(BO$3,$D$2-1)))))</f>
        <v/>
      </c>
      <c r="BP69" s="93">
        <f>IF(OR($C69="",$B$2="",$D$2=0),0,IF(BP$3&lt;0,0,N(INDEX('CURVA PREVISION'!$A$1:$KZ$3000,$C69,11+3*MIN(BP$3,$D$2-1)))))</f>
        <v/>
      </c>
      <c r="BQ69" s="93">
        <f>IF(OR($C69="",$B$2="",$D$2=0),0,IF(BQ$3&lt;0,0,N(INDEX('CURVA PREVISION'!$A$1:$KZ$3000,$C69,11+3*MIN(BQ$3,$D$2-1)))))</f>
        <v/>
      </c>
      <c r="BR69" s="93">
        <f>IF(OR($C69="",$B$2="",$D$2=0),0,IF(BR$3&lt;0,0,N(INDEX('CURVA PREVISION'!$A$1:$KZ$3000,$C69,11+3*MIN(BR$3,$D$2-1)))))</f>
        <v/>
      </c>
      <c r="BS69" s="93">
        <f>IF(OR($C69="",$B$2="",$D$2=0),0,IF(BS$3&lt;0,0,N(INDEX('CURVA PREVISION'!$A$1:$KZ$3000,$C69,11+3*MIN(BS$3,$D$2-1)))))</f>
        <v/>
      </c>
      <c r="BT69" s="93">
        <f>IF(OR($C69="",$B$2="",$D$2=0),0,IF(BT$3&lt;0,0,N(INDEX('CURVA PREVISION'!$A$1:$KZ$3000,$C69,11+3*MIN(BT$3,$D$2-1)))))</f>
        <v/>
      </c>
      <c r="BU69" s="93">
        <f>IF(OR($C69="",$B$2="",$D$2=0),0,IF(BU$3&lt;0,0,N(INDEX('CURVA PREVISION'!$A$1:$KZ$3000,$C69,11+3*MIN(BU$3,$D$2-1)))))</f>
        <v/>
      </c>
      <c r="BV69" s="93">
        <f>IF(OR($C69="",$B$2="",$D$2=0),0,IF(BV$3&lt;0,0,N(INDEX('CURVA PREVISION'!$A$1:$KZ$3000,$C69,11+3*MIN(BV$3,$D$2-1)))))</f>
        <v/>
      </c>
      <c r="BW69" s="93">
        <f>IF(OR($C69="",$B$2="",$D$2=0),0,IF(BW$3&lt;0,0,N(INDEX('CURVA PREVISION'!$A$1:$KZ$3000,$C69,11+3*MIN(BW$3,$D$2-1)))))</f>
        <v/>
      </c>
    </row>
    <row r="70">
      <c r="A70" s="50">
        <f>A28</f>
        <v/>
      </c>
      <c r="B70" s="50">
        <f>B28</f>
        <v/>
      </c>
      <c r="C70" s="66">
        <f>C28</f>
        <v/>
      </c>
      <c r="D70" s="93">
        <f>IF(OR($C70="",$B$2="",$D$2=0),0,IF(D$3&lt;0,0,N(INDEX('CURVA PREVISION'!$A$1:$KZ$3000,$C70,11+3*MIN(D$3,$D$2-1)))))</f>
        <v/>
      </c>
      <c r="E70" s="93">
        <f>IF(OR($C70="",$B$2="",$D$2=0),0,IF(E$3&lt;0,0,N(INDEX('CURVA PREVISION'!$A$1:$KZ$3000,$C70,11+3*MIN(E$3,$D$2-1)))))</f>
        <v/>
      </c>
      <c r="F70" s="93">
        <f>IF(OR($C70="",$B$2="",$D$2=0),0,IF(F$3&lt;0,0,N(INDEX('CURVA PREVISION'!$A$1:$KZ$3000,$C70,11+3*MIN(F$3,$D$2-1)))))</f>
        <v/>
      </c>
      <c r="G70" s="93">
        <f>IF(OR($C70="",$B$2="",$D$2=0),0,IF(G$3&lt;0,0,N(INDEX('CURVA PREVISION'!$A$1:$KZ$3000,$C70,11+3*MIN(G$3,$D$2-1)))))</f>
        <v/>
      </c>
      <c r="H70" s="93">
        <f>IF(OR($C70="",$B$2="",$D$2=0),0,IF(H$3&lt;0,0,N(INDEX('CURVA PREVISION'!$A$1:$KZ$3000,$C70,11+3*MIN(H$3,$D$2-1)))))</f>
        <v/>
      </c>
      <c r="I70" s="93">
        <f>IF(OR($C70="",$B$2="",$D$2=0),0,IF(I$3&lt;0,0,N(INDEX('CURVA PREVISION'!$A$1:$KZ$3000,$C70,11+3*MIN(I$3,$D$2-1)))))</f>
        <v/>
      </c>
      <c r="J70" s="93">
        <f>IF(OR($C70="",$B$2="",$D$2=0),0,IF(J$3&lt;0,0,N(INDEX('CURVA PREVISION'!$A$1:$KZ$3000,$C70,11+3*MIN(J$3,$D$2-1)))))</f>
        <v/>
      </c>
      <c r="K70" s="93">
        <f>IF(OR($C70="",$B$2="",$D$2=0),0,IF(K$3&lt;0,0,N(INDEX('CURVA PREVISION'!$A$1:$KZ$3000,$C70,11+3*MIN(K$3,$D$2-1)))))</f>
        <v/>
      </c>
      <c r="L70" s="93">
        <f>IF(OR($C70="",$B$2="",$D$2=0),0,IF(L$3&lt;0,0,N(INDEX('CURVA PREVISION'!$A$1:$KZ$3000,$C70,11+3*MIN(L$3,$D$2-1)))))</f>
        <v/>
      </c>
      <c r="M70" s="93">
        <f>IF(OR($C70="",$B$2="",$D$2=0),0,IF(M$3&lt;0,0,N(INDEX('CURVA PREVISION'!$A$1:$KZ$3000,$C70,11+3*MIN(M$3,$D$2-1)))))</f>
        <v/>
      </c>
      <c r="N70" s="93">
        <f>IF(OR($C70="",$B$2="",$D$2=0),0,IF(N$3&lt;0,0,N(INDEX('CURVA PREVISION'!$A$1:$KZ$3000,$C70,11+3*MIN(N$3,$D$2-1)))))</f>
        <v/>
      </c>
      <c r="O70" s="93">
        <f>IF(OR($C70="",$B$2="",$D$2=0),0,IF(O$3&lt;0,0,N(INDEX('CURVA PREVISION'!$A$1:$KZ$3000,$C70,11+3*MIN(O$3,$D$2-1)))))</f>
        <v/>
      </c>
      <c r="P70" s="93">
        <f>IF(OR($C70="",$B$2="",$D$2=0),0,IF(P$3&lt;0,0,N(INDEX('CURVA PREVISION'!$A$1:$KZ$3000,$C70,11+3*MIN(P$3,$D$2-1)))))</f>
        <v/>
      </c>
      <c r="Q70" s="93">
        <f>IF(OR($C70="",$B$2="",$D$2=0),0,IF(Q$3&lt;0,0,N(INDEX('CURVA PREVISION'!$A$1:$KZ$3000,$C70,11+3*MIN(Q$3,$D$2-1)))))</f>
        <v/>
      </c>
      <c r="R70" s="93">
        <f>IF(OR($C70="",$B$2="",$D$2=0),0,IF(R$3&lt;0,0,N(INDEX('CURVA PREVISION'!$A$1:$KZ$3000,$C70,11+3*MIN(R$3,$D$2-1)))))</f>
        <v/>
      </c>
      <c r="S70" s="93">
        <f>IF(OR($C70="",$B$2="",$D$2=0),0,IF(S$3&lt;0,0,N(INDEX('CURVA PREVISION'!$A$1:$KZ$3000,$C70,11+3*MIN(S$3,$D$2-1)))))</f>
        <v/>
      </c>
      <c r="T70" s="93">
        <f>IF(OR($C70="",$B$2="",$D$2=0),0,IF(T$3&lt;0,0,N(INDEX('CURVA PREVISION'!$A$1:$KZ$3000,$C70,11+3*MIN(T$3,$D$2-1)))))</f>
        <v/>
      </c>
      <c r="U70" s="93">
        <f>IF(OR($C70="",$B$2="",$D$2=0),0,IF(U$3&lt;0,0,N(INDEX('CURVA PREVISION'!$A$1:$KZ$3000,$C70,11+3*MIN(U$3,$D$2-1)))))</f>
        <v/>
      </c>
      <c r="V70" s="93">
        <f>IF(OR($C70="",$B$2="",$D$2=0),0,IF(V$3&lt;0,0,N(INDEX('CURVA PREVISION'!$A$1:$KZ$3000,$C70,11+3*MIN(V$3,$D$2-1)))))</f>
        <v/>
      </c>
      <c r="W70" s="93">
        <f>IF(OR($C70="",$B$2="",$D$2=0),0,IF(W$3&lt;0,0,N(INDEX('CURVA PREVISION'!$A$1:$KZ$3000,$C70,11+3*MIN(W$3,$D$2-1)))))</f>
        <v/>
      </c>
      <c r="X70" s="93">
        <f>IF(OR($C70="",$B$2="",$D$2=0),0,IF(X$3&lt;0,0,N(INDEX('CURVA PREVISION'!$A$1:$KZ$3000,$C70,11+3*MIN(X$3,$D$2-1)))))</f>
        <v/>
      </c>
      <c r="Y70" s="93">
        <f>IF(OR($C70="",$B$2="",$D$2=0),0,IF(Y$3&lt;0,0,N(INDEX('CURVA PREVISION'!$A$1:$KZ$3000,$C70,11+3*MIN(Y$3,$D$2-1)))))</f>
        <v/>
      </c>
      <c r="Z70" s="93">
        <f>IF(OR($C70="",$B$2="",$D$2=0),0,IF(Z$3&lt;0,0,N(INDEX('CURVA PREVISION'!$A$1:$KZ$3000,$C70,11+3*MIN(Z$3,$D$2-1)))))</f>
        <v/>
      </c>
      <c r="AA70" s="93">
        <f>IF(OR($C70="",$B$2="",$D$2=0),0,IF(AA$3&lt;0,0,N(INDEX('CURVA PREVISION'!$A$1:$KZ$3000,$C70,11+3*MIN(AA$3,$D$2-1)))))</f>
        <v/>
      </c>
      <c r="AB70" s="93">
        <f>IF(OR($C70="",$B$2="",$D$2=0),0,IF(AB$3&lt;0,0,N(INDEX('CURVA PREVISION'!$A$1:$KZ$3000,$C70,11+3*MIN(AB$3,$D$2-1)))))</f>
        <v/>
      </c>
      <c r="AC70" s="93">
        <f>IF(OR($C70="",$B$2="",$D$2=0),0,IF(AC$3&lt;0,0,N(INDEX('CURVA PREVISION'!$A$1:$KZ$3000,$C70,11+3*MIN(AC$3,$D$2-1)))))</f>
        <v/>
      </c>
      <c r="AD70" s="93">
        <f>IF(OR($C70="",$B$2="",$D$2=0),0,IF(AD$3&lt;0,0,N(INDEX('CURVA PREVISION'!$A$1:$KZ$3000,$C70,11+3*MIN(AD$3,$D$2-1)))))</f>
        <v/>
      </c>
      <c r="AE70" s="93">
        <f>IF(OR($C70="",$B$2="",$D$2=0),0,IF(AE$3&lt;0,0,N(INDEX('CURVA PREVISION'!$A$1:$KZ$3000,$C70,11+3*MIN(AE$3,$D$2-1)))))</f>
        <v/>
      </c>
      <c r="AF70" s="93">
        <f>IF(OR($C70="",$B$2="",$D$2=0),0,IF(AF$3&lt;0,0,N(INDEX('CURVA PREVISION'!$A$1:$KZ$3000,$C70,11+3*MIN(AF$3,$D$2-1)))))</f>
        <v/>
      </c>
      <c r="AG70" s="93">
        <f>IF(OR($C70="",$B$2="",$D$2=0),0,IF(AG$3&lt;0,0,N(INDEX('CURVA PREVISION'!$A$1:$KZ$3000,$C70,11+3*MIN(AG$3,$D$2-1)))))</f>
        <v/>
      </c>
      <c r="AH70" s="93">
        <f>IF(OR($C70="",$B$2="",$D$2=0),0,IF(AH$3&lt;0,0,N(INDEX('CURVA PREVISION'!$A$1:$KZ$3000,$C70,11+3*MIN(AH$3,$D$2-1)))))</f>
        <v/>
      </c>
      <c r="AI70" s="93">
        <f>IF(OR($C70="",$B$2="",$D$2=0),0,IF(AI$3&lt;0,0,N(INDEX('CURVA PREVISION'!$A$1:$KZ$3000,$C70,11+3*MIN(AI$3,$D$2-1)))))</f>
        <v/>
      </c>
      <c r="AJ70" s="93">
        <f>IF(OR($C70="",$B$2="",$D$2=0),0,IF(AJ$3&lt;0,0,N(INDEX('CURVA PREVISION'!$A$1:$KZ$3000,$C70,11+3*MIN(AJ$3,$D$2-1)))))</f>
        <v/>
      </c>
      <c r="AK70" s="93">
        <f>IF(OR($C70="",$B$2="",$D$2=0),0,IF(AK$3&lt;0,0,N(INDEX('CURVA PREVISION'!$A$1:$KZ$3000,$C70,11+3*MIN(AK$3,$D$2-1)))))</f>
        <v/>
      </c>
      <c r="AL70" s="93">
        <f>IF(OR($C70="",$B$2="",$D$2=0),0,IF(AL$3&lt;0,0,N(INDEX('CURVA PREVISION'!$A$1:$KZ$3000,$C70,11+3*MIN(AL$3,$D$2-1)))))</f>
        <v/>
      </c>
      <c r="AM70" s="93">
        <f>IF(OR($C70="",$B$2="",$D$2=0),0,IF(AM$3&lt;0,0,N(INDEX('CURVA PREVISION'!$A$1:$KZ$3000,$C70,11+3*MIN(AM$3,$D$2-1)))))</f>
        <v/>
      </c>
      <c r="AN70" s="93">
        <f>IF(OR($C70="",$B$2="",$D$2=0),0,IF(AN$3&lt;0,0,N(INDEX('CURVA PREVISION'!$A$1:$KZ$3000,$C70,11+3*MIN(AN$3,$D$2-1)))))</f>
        <v/>
      </c>
      <c r="AO70" s="93">
        <f>IF(OR($C70="",$B$2="",$D$2=0),0,IF(AO$3&lt;0,0,N(INDEX('CURVA PREVISION'!$A$1:$KZ$3000,$C70,11+3*MIN(AO$3,$D$2-1)))))</f>
        <v/>
      </c>
      <c r="AP70" s="93">
        <f>IF(OR($C70="",$B$2="",$D$2=0),0,IF(AP$3&lt;0,0,N(INDEX('CURVA PREVISION'!$A$1:$KZ$3000,$C70,11+3*MIN(AP$3,$D$2-1)))))</f>
        <v/>
      </c>
      <c r="AQ70" s="93">
        <f>IF(OR($C70="",$B$2="",$D$2=0),0,IF(AQ$3&lt;0,0,N(INDEX('CURVA PREVISION'!$A$1:$KZ$3000,$C70,11+3*MIN(AQ$3,$D$2-1)))))</f>
        <v/>
      </c>
      <c r="AR70" s="93">
        <f>IF(OR($C70="",$B$2="",$D$2=0),0,IF(AR$3&lt;0,0,N(INDEX('CURVA PREVISION'!$A$1:$KZ$3000,$C70,11+3*MIN(AR$3,$D$2-1)))))</f>
        <v/>
      </c>
      <c r="AS70" s="93">
        <f>IF(OR($C70="",$B$2="",$D$2=0),0,IF(AS$3&lt;0,0,N(INDEX('CURVA PREVISION'!$A$1:$KZ$3000,$C70,11+3*MIN(AS$3,$D$2-1)))))</f>
        <v/>
      </c>
      <c r="AT70" s="93">
        <f>IF(OR($C70="",$B$2="",$D$2=0),0,IF(AT$3&lt;0,0,N(INDEX('CURVA PREVISION'!$A$1:$KZ$3000,$C70,11+3*MIN(AT$3,$D$2-1)))))</f>
        <v/>
      </c>
      <c r="AU70" s="93">
        <f>IF(OR($C70="",$B$2="",$D$2=0),0,IF(AU$3&lt;0,0,N(INDEX('CURVA PREVISION'!$A$1:$KZ$3000,$C70,11+3*MIN(AU$3,$D$2-1)))))</f>
        <v/>
      </c>
      <c r="AV70" s="93">
        <f>IF(OR($C70="",$B$2="",$D$2=0),0,IF(AV$3&lt;0,0,N(INDEX('CURVA PREVISION'!$A$1:$KZ$3000,$C70,11+3*MIN(AV$3,$D$2-1)))))</f>
        <v/>
      </c>
      <c r="AW70" s="93">
        <f>IF(OR($C70="",$B$2="",$D$2=0),0,IF(AW$3&lt;0,0,N(INDEX('CURVA PREVISION'!$A$1:$KZ$3000,$C70,11+3*MIN(AW$3,$D$2-1)))))</f>
        <v/>
      </c>
      <c r="AX70" s="93">
        <f>IF(OR($C70="",$B$2="",$D$2=0),0,IF(AX$3&lt;0,0,N(INDEX('CURVA PREVISION'!$A$1:$KZ$3000,$C70,11+3*MIN(AX$3,$D$2-1)))))</f>
        <v/>
      </c>
      <c r="AY70" s="93">
        <f>IF(OR($C70="",$B$2="",$D$2=0),0,IF(AY$3&lt;0,0,N(INDEX('CURVA PREVISION'!$A$1:$KZ$3000,$C70,11+3*MIN(AY$3,$D$2-1)))))</f>
        <v/>
      </c>
      <c r="AZ70" s="93">
        <f>IF(OR($C70="",$B$2="",$D$2=0),0,IF(AZ$3&lt;0,0,N(INDEX('CURVA PREVISION'!$A$1:$KZ$3000,$C70,11+3*MIN(AZ$3,$D$2-1)))))</f>
        <v/>
      </c>
      <c r="BA70" s="93">
        <f>IF(OR($C70="",$B$2="",$D$2=0),0,IF(BA$3&lt;0,0,N(INDEX('CURVA PREVISION'!$A$1:$KZ$3000,$C70,11+3*MIN(BA$3,$D$2-1)))))</f>
        <v/>
      </c>
      <c r="BB70" s="93">
        <f>IF(OR($C70="",$B$2="",$D$2=0),0,IF(BB$3&lt;0,0,N(INDEX('CURVA PREVISION'!$A$1:$KZ$3000,$C70,11+3*MIN(BB$3,$D$2-1)))))</f>
        <v/>
      </c>
      <c r="BC70" s="93">
        <f>IF(OR($C70="",$B$2="",$D$2=0),0,IF(BC$3&lt;0,0,N(INDEX('CURVA PREVISION'!$A$1:$KZ$3000,$C70,11+3*MIN(BC$3,$D$2-1)))))</f>
        <v/>
      </c>
      <c r="BD70" s="93">
        <f>IF(OR($C70="",$B$2="",$D$2=0),0,IF(BD$3&lt;0,0,N(INDEX('CURVA PREVISION'!$A$1:$KZ$3000,$C70,11+3*MIN(BD$3,$D$2-1)))))</f>
        <v/>
      </c>
      <c r="BE70" s="93">
        <f>IF(OR($C70="",$B$2="",$D$2=0),0,IF(BE$3&lt;0,0,N(INDEX('CURVA PREVISION'!$A$1:$KZ$3000,$C70,11+3*MIN(BE$3,$D$2-1)))))</f>
        <v/>
      </c>
      <c r="BF70" s="93">
        <f>IF(OR($C70="",$B$2="",$D$2=0),0,IF(BF$3&lt;0,0,N(INDEX('CURVA PREVISION'!$A$1:$KZ$3000,$C70,11+3*MIN(BF$3,$D$2-1)))))</f>
        <v/>
      </c>
      <c r="BG70" s="93">
        <f>IF(OR($C70="",$B$2="",$D$2=0),0,IF(BG$3&lt;0,0,N(INDEX('CURVA PREVISION'!$A$1:$KZ$3000,$C70,11+3*MIN(BG$3,$D$2-1)))))</f>
        <v/>
      </c>
      <c r="BH70" s="93">
        <f>IF(OR($C70="",$B$2="",$D$2=0),0,IF(BH$3&lt;0,0,N(INDEX('CURVA PREVISION'!$A$1:$KZ$3000,$C70,11+3*MIN(BH$3,$D$2-1)))))</f>
        <v/>
      </c>
      <c r="BI70" s="93">
        <f>IF(OR($C70="",$B$2="",$D$2=0),0,IF(BI$3&lt;0,0,N(INDEX('CURVA PREVISION'!$A$1:$KZ$3000,$C70,11+3*MIN(BI$3,$D$2-1)))))</f>
        <v/>
      </c>
      <c r="BJ70" s="93">
        <f>IF(OR($C70="",$B$2="",$D$2=0),0,IF(BJ$3&lt;0,0,N(INDEX('CURVA PREVISION'!$A$1:$KZ$3000,$C70,11+3*MIN(BJ$3,$D$2-1)))))</f>
        <v/>
      </c>
      <c r="BK70" s="93">
        <f>IF(OR($C70="",$B$2="",$D$2=0),0,IF(BK$3&lt;0,0,N(INDEX('CURVA PREVISION'!$A$1:$KZ$3000,$C70,11+3*MIN(BK$3,$D$2-1)))))</f>
        <v/>
      </c>
      <c r="BL70" s="93">
        <f>IF(OR($C70="",$B$2="",$D$2=0),0,IF(BL$3&lt;0,0,N(INDEX('CURVA PREVISION'!$A$1:$KZ$3000,$C70,11+3*MIN(BL$3,$D$2-1)))))</f>
        <v/>
      </c>
      <c r="BM70" s="93">
        <f>IF(OR($C70="",$B$2="",$D$2=0),0,IF(BM$3&lt;0,0,N(INDEX('CURVA PREVISION'!$A$1:$KZ$3000,$C70,11+3*MIN(BM$3,$D$2-1)))))</f>
        <v/>
      </c>
      <c r="BN70" s="93">
        <f>IF(OR($C70="",$B$2="",$D$2=0),0,IF(BN$3&lt;0,0,N(INDEX('CURVA PREVISION'!$A$1:$KZ$3000,$C70,11+3*MIN(BN$3,$D$2-1)))))</f>
        <v/>
      </c>
      <c r="BO70" s="93">
        <f>IF(OR($C70="",$B$2="",$D$2=0),0,IF(BO$3&lt;0,0,N(INDEX('CURVA PREVISION'!$A$1:$KZ$3000,$C70,11+3*MIN(BO$3,$D$2-1)))))</f>
        <v/>
      </c>
      <c r="BP70" s="93">
        <f>IF(OR($C70="",$B$2="",$D$2=0),0,IF(BP$3&lt;0,0,N(INDEX('CURVA PREVISION'!$A$1:$KZ$3000,$C70,11+3*MIN(BP$3,$D$2-1)))))</f>
        <v/>
      </c>
      <c r="BQ70" s="93">
        <f>IF(OR($C70="",$B$2="",$D$2=0),0,IF(BQ$3&lt;0,0,N(INDEX('CURVA PREVISION'!$A$1:$KZ$3000,$C70,11+3*MIN(BQ$3,$D$2-1)))))</f>
        <v/>
      </c>
      <c r="BR70" s="93">
        <f>IF(OR($C70="",$B$2="",$D$2=0),0,IF(BR$3&lt;0,0,N(INDEX('CURVA PREVISION'!$A$1:$KZ$3000,$C70,11+3*MIN(BR$3,$D$2-1)))))</f>
        <v/>
      </c>
      <c r="BS70" s="93">
        <f>IF(OR($C70="",$B$2="",$D$2=0),0,IF(BS$3&lt;0,0,N(INDEX('CURVA PREVISION'!$A$1:$KZ$3000,$C70,11+3*MIN(BS$3,$D$2-1)))))</f>
        <v/>
      </c>
      <c r="BT70" s="93">
        <f>IF(OR($C70="",$B$2="",$D$2=0),0,IF(BT$3&lt;0,0,N(INDEX('CURVA PREVISION'!$A$1:$KZ$3000,$C70,11+3*MIN(BT$3,$D$2-1)))))</f>
        <v/>
      </c>
      <c r="BU70" s="93">
        <f>IF(OR($C70="",$B$2="",$D$2=0),0,IF(BU$3&lt;0,0,N(INDEX('CURVA PREVISION'!$A$1:$KZ$3000,$C70,11+3*MIN(BU$3,$D$2-1)))))</f>
        <v/>
      </c>
      <c r="BV70" s="93">
        <f>IF(OR($C70="",$B$2="",$D$2=0),0,IF(BV$3&lt;0,0,N(INDEX('CURVA PREVISION'!$A$1:$KZ$3000,$C70,11+3*MIN(BV$3,$D$2-1)))))</f>
        <v/>
      </c>
      <c r="BW70" s="93">
        <f>IF(OR($C70="",$B$2="",$D$2=0),0,IF(BW$3&lt;0,0,N(INDEX('CURVA PREVISION'!$A$1:$KZ$3000,$C70,11+3*MIN(BW$3,$D$2-1)))))</f>
        <v/>
      </c>
    </row>
    <row r="71">
      <c r="A71" s="50">
        <f>A29</f>
        <v/>
      </c>
      <c r="B71" s="50">
        <f>B29</f>
        <v/>
      </c>
      <c r="C71" s="66">
        <f>C29</f>
        <v/>
      </c>
      <c r="D71" s="93">
        <f>IF(OR($C71="",$B$2="",$D$2=0),0,IF(D$3&lt;0,0,N(INDEX('CURVA PREVISION'!$A$1:$KZ$3000,$C71,11+3*MIN(D$3,$D$2-1)))))</f>
        <v/>
      </c>
      <c r="E71" s="93">
        <f>IF(OR($C71="",$B$2="",$D$2=0),0,IF(E$3&lt;0,0,N(INDEX('CURVA PREVISION'!$A$1:$KZ$3000,$C71,11+3*MIN(E$3,$D$2-1)))))</f>
        <v/>
      </c>
      <c r="F71" s="93">
        <f>IF(OR($C71="",$B$2="",$D$2=0),0,IF(F$3&lt;0,0,N(INDEX('CURVA PREVISION'!$A$1:$KZ$3000,$C71,11+3*MIN(F$3,$D$2-1)))))</f>
        <v/>
      </c>
      <c r="G71" s="93">
        <f>IF(OR($C71="",$B$2="",$D$2=0),0,IF(G$3&lt;0,0,N(INDEX('CURVA PREVISION'!$A$1:$KZ$3000,$C71,11+3*MIN(G$3,$D$2-1)))))</f>
        <v/>
      </c>
      <c r="H71" s="93">
        <f>IF(OR($C71="",$B$2="",$D$2=0),0,IF(H$3&lt;0,0,N(INDEX('CURVA PREVISION'!$A$1:$KZ$3000,$C71,11+3*MIN(H$3,$D$2-1)))))</f>
        <v/>
      </c>
      <c r="I71" s="93">
        <f>IF(OR($C71="",$B$2="",$D$2=0),0,IF(I$3&lt;0,0,N(INDEX('CURVA PREVISION'!$A$1:$KZ$3000,$C71,11+3*MIN(I$3,$D$2-1)))))</f>
        <v/>
      </c>
      <c r="J71" s="93">
        <f>IF(OR($C71="",$B$2="",$D$2=0),0,IF(J$3&lt;0,0,N(INDEX('CURVA PREVISION'!$A$1:$KZ$3000,$C71,11+3*MIN(J$3,$D$2-1)))))</f>
        <v/>
      </c>
      <c r="K71" s="93">
        <f>IF(OR($C71="",$B$2="",$D$2=0),0,IF(K$3&lt;0,0,N(INDEX('CURVA PREVISION'!$A$1:$KZ$3000,$C71,11+3*MIN(K$3,$D$2-1)))))</f>
        <v/>
      </c>
      <c r="L71" s="93">
        <f>IF(OR($C71="",$B$2="",$D$2=0),0,IF(L$3&lt;0,0,N(INDEX('CURVA PREVISION'!$A$1:$KZ$3000,$C71,11+3*MIN(L$3,$D$2-1)))))</f>
        <v/>
      </c>
      <c r="M71" s="93">
        <f>IF(OR($C71="",$B$2="",$D$2=0),0,IF(M$3&lt;0,0,N(INDEX('CURVA PREVISION'!$A$1:$KZ$3000,$C71,11+3*MIN(M$3,$D$2-1)))))</f>
        <v/>
      </c>
      <c r="N71" s="93">
        <f>IF(OR($C71="",$B$2="",$D$2=0),0,IF(N$3&lt;0,0,N(INDEX('CURVA PREVISION'!$A$1:$KZ$3000,$C71,11+3*MIN(N$3,$D$2-1)))))</f>
        <v/>
      </c>
      <c r="O71" s="93">
        <f>IF(OR($C71="",$B$2="",$D$2=0),0,IF(O$3&lt;0,0,N(INDEX('CURVA PREVISION'!$A$1:$KZ$3000,$C71,11+3*MIN(O$3,$D$2-1)))))</f>
        <v/>
      </c>
      <c r="P71" s="93">
        <f>IF(OR($C71="",$B$2="",$D$2=0),0,IF(P$3&lt;0,0,N(INDEX('CURVA PREVISION'!$A$1:$KZ$3000,$C71,11+3*MIN(P$3,$D$2-1)))))</f>
        <v/>
      </c>
      <c r="Q71" s="93">
        <f>IF(OR($C71="",$B$2="",$D$2=0),0,IF(Q$3&lt;0,0,N(INDEX('CURVA PREVISION'!$A$1:$KZ$3000,$C71,11+3*MIN(Q$3,$D$2-1)))))</f>
        <v/>
      </c>
      <c r="R71" s="93">
        <f>IF(OR($C71="",$B$2="",$D$2=0),0,IF(R$3&lt;0,0,N(INDEX('CURVA PREVISION'!$A$1:$KZ$3000,$C71,11+3*MIN(R$3,$D$2-1)))))</f>
        <v/>
      </c>
      <c r="S71" s="93">
        <f>IF(OR($C71="",$B$2="",$D$2=0),0,IF(S$3&lt;0,0,N(INDEX('CURVA PREVISION'!$A$1:$KZ$3000,$C71,11+3*MIN(S$3,$D$2-1)))))</f>
        <v/>
      </c>
      <c r="T71" s="93">
        <f>IF(OR($C71="",$B$2="",$D$2=0),0,IF(T$3&lt;0,0,N(INDEX('CURVA PREVISION'!$A$1:$KZ$3000,$C71,11+3*MIN(T$3,$D$2-1)))))</f>
        <v/>
      </c>
      <c r="U71" s="93">
        <f>IF(OR($C71="",$B$2="",$D$2=0),0,IF(U$3&lt;0,0,N(INDEX('CURVA PREVISION'!$A$1:$KZ$3000,$C71,11+3*MIN(U$3,$D$2-1)))))</f>
        <v/>
      </c>
      <c r="V71" s="93">
        <f>IF(OR($C71="",$B$2="",$D$2=0),0,IF(V$3&lt;0,0,N(INDEX('CURVA PREVISION'!$A$1:$KZ$3000,$C71,11+3*MIN(V$3,$D$2-1)))))</f>
        <v/>
      </c>
      <c r="W71" s="93">
        <f>IF(OR($C71="",$B$2="",$D$2=0),0,IF(W$3&lt;0,0,N(INDEX('CURVA PREVISION'!$A$1:$KZ$3000,$C71,11+3*MIN(W$3,$D$2-1)))))</f>
        <v/>
      </c>
      <c r="X71" s="93">
        <f>IF(OR($C71="",$B$2="",$D$2=0),0,IF(X$3&lt;0,0,N(INDEX('CURVA PREVISION'!$A$1:$KZ$3000,$C71,11+3*MIN(X$3,$D$2-1)))))</f>
        <v/>
      </c>
      <c r="Y71" s="93">
        <f>IF(OR($C71="",$B$2="",$D$2=0),0,IF(Y$3&lt;0,0,N(INDEX('CURVA PREVISION'!$A$1:$KZ$3000,$C71,11+3*MIN(Y$3,$D$2-1)))))</f>
        <v/>
      </c>
      <c r="Z71" s="93">
        <f>IF(OR($C71="",$B$2="",$D$2=0),0,IF(Z$3&lt;0,0,N(INDEX('CURVA PREVISION'!$A$1:$KZ$3000,$C71,11+3*MIN(Z$3,$D$2-1)))))</f>
        <v/>
      </c>
      <c r="AA71" s="93">
        <f>IF(OR($C71="",$B$2="",$D$2=0),0,IF(AA$3&lt;0,0,N(INDEX('CURVA PREVISION'!$A$1:$KZ$3000,$C71,11+3*MIN(AA$3,$D$2-1)))))</f>
        <v/>
      </c>
      <c r="AB71" s="93">
        <f>IF(OR($C71="",$B$2="",$D$2=0),0,IF(AB$3&lt;0,0,N(INDEX('CURVA PREVISION'!$A$1:$KZ$3000,$C71,11+3*MIN(AB$3,$D$2-1)))))</f>
        <v/>
      </c>
      <c r="AC71" s="93">
        <f>IF(OR($C71="",$B$2="",$D$2=0),0,IF(AC$3&lt;0,0,N(INDEX('CURVA PREVISION'!$A$1:$KZ$3000,$C71,11+3*MIN(AC$3,$D$2-1)))))</f>
        <v/>
      </c>
      <c r="AD71" s="93">
        <f>IF(OR($C71="",$B$2="",$D$2=0),0,IF(AD$3&lt;0,0,N(INDEX('CURVA PREVISION'!$A$1:$KZ$3000,$C71,11+3*MIN(AD$3,$D$2-1)))))</f>
        <v/>
      </c>
      <c r="AE71" s="93">
        <f>IF(OR($C71="",$B$2="",$D$2=0),0,IF(AE$3&lt;0,0,N(INDEX('CURVA PREVISION'!$A$1:$KZ$3000,$C71,11+3*MIN(AE$3,$D$2-1)))))</f>
        <v/>
      </c>
      <c r="AF71" s="93">
        <f>IF(OR($C71="",$B$2="",$D$2=0),0,IF(AF$3&lt;0,0,N(INDEX('CURVA PREVISION'!$A$1:$KZ$3000,$C71,11+3*MIN(AF$3,$D$2-1)))))</f>
        <v/>
      </c>
      <c r="AG71" s="93">
        <f>IF(OR($C71="",$B$2="",$D$2=0),0,IF(AG$3&lt;0,0,N(INDEX('CURVA PREVISION'!$A$1:$KZ$3000,$C71,11+3*MIN(AG$3,$D$2-1)))))</f>
        <v/>
      </c>
      <c r="AH71" s="93">
        <f>IF(OR($C71="",$B$2="",$D$2=0),0,IF(AH$3&lt;0,0,N(INDEX('CURVA PREVISION'!$A$1:$KZ$3000,$C71,11+3*MIN(AH$3,$D$2-1)))))</f>
        <v/>
      </c>
      <c r="AI71" s="93">
        <f>IF(OR($C71="",$B$2="",$D$2=0),0,IF(AI$3&lt;0,0,N(INDEX('CURVA PREVISION'!$A$1:$KZ$3000,$C71,11+3*MIN(AI$3,$D$2-1)))))</f>
        <v/>
      </c>
      <c r="AJ71" s="93">
        <f>IF(OR($C71="",$B$2="",$D$2=0),0,IF(AJ$3&lt;0,0,N(INDEX('CURVA PREVISION'!$A$1:$KZ$3000,$C71,11+3*MIN(AJ$3,$D$2-1)))))</f>
        <v/>
      </c>
      <c r="AK71" s="93">
        <f>IF(OR($C71="",$B$2="",$D$2=0),0,IF(AK$3&lt;0,0,N(INDEX('CURVA PREVISION'!$A$1:$KZ$3000,$C71,11+3*MIN(AK$3,$D$2-1)))))</f>
        <v/>
      </c>
      <c r="AL71" s="93">
        <f>IF(OR($C71="",$B$2="",$D$2=0),0,IF(AL$3&lt;0,0,N(INDEX('CURVA PREVISION'!$A$1:$KZ$3000,$C71,11+3*MIN(AL$3,$D$2-1)))))</f>
        <v/>
      </c>
      <c r="AM71" s="93">
        <f>IF(OR($C71="",$B$2="",$D$2=0),0,IF(AM$3&lt;0,0,N(INDEX('CURVA PREVISION'!$A$1:$KZ$3000,$C71,11+3*MIN(AM$3,$D$2-1)))))</f>
        <v/>
      </c>
      <c r="AN71" s="93">
        <f>IF(OR($C71="",$B$2="",$D$2=0),0,IF(AN$3&lt;0,0,N(INDEX('CURVA PREVISION'!$A$1:$KZ$3000,$C71,11+3*MIN(AN$3,$D$2-1)))))</f>
        <v/>
      </c>
      <c r="AO71" s="93">
        <f>IF(OR($C71="",$B$2="",$D$2=0),0,IF(AO$3&lt;0,0,N(INDEX('CURVA PREVISION'!$A$1:$KZ$3000,$C71,11+3*MIN(AO$3,$D$2-1)))))</f>
        <v/>
      </c>
      <c r="AP71" s="93">
        <f>IF(OR($C71="",$B$2="",$D$2=0),0,IF(AP$3&lt;0,0,N(INDEX('CURVA PREVISION'!$A$1:$KZ$3000,$C71,11+3*MIN(AP$3,$D$2-1)))))</f>
        <v/>
      </c>
      <c r="AQ71" s="93">
        <f>IF(OR($C71="",$B$2="",$D$2=0),0,IF(AQ$3&lt;0,0,N(INDEX('CURVA PREVISION'!$A$1:$KZ$3000,$C71,11+3*MIN(AQ$3,$D$2-1)))))</f>
        <v/>
      </c>
      <c r="AR71" s="93">
        <f>IF(OR($C71="",$B$2="",$D$2=0),0,IF(AR$3&lt;0,0,N(INDEX('CURVA PREVISION'!$A$1:$KZ$3000,$C71,11+3*MIN(AR$3,$D$2-1)))))</f>
        <v/>
      </c>
      <c r="AS71" s="93">
        <f>IF(OR($C71="",$B$2="",$D$2=0),0,IF(AS$3&lt;0,0,N(INDEX('CURVA PREVISION'!$A$1:$KZ$3000,$C71,11+3*MIN(AS$3,$D$2-1)))))</f>
        <v/>
      </c>
      <c r="AT71" s="93">
        <f>IF(OR($C71="",$B$2="",$D$2=0),0,IF(AT$3&lt;0,0,N(INDEX('CURVA PREVISION'!$A$1:$KZ$3000,$C71,11+3*MIN(AT$3,$D$2-1)))))</f>
        <v/>
      </c>
      <c r="AU71" s="93">
        <f>IF(OR($C71="",$B$2="",$D$2=0),0,IF(AU$3&lt;0,0,N(INDEX('CURVA PREVISION'!$A$1:$KZ$3000,$C71,11+3*MIN(AU$3,$D$2-1)))))</f>
        <v/>
      </c>
      <c r="AV71" s="93">
        <f>IF(OR($C71="",$B$2="",$D$2=0),0,IF(AV$3&lt;0,0,N(INDEX('CURVA PREVISION'!$A$1:$KZ$3000,$C71,11+3*MIN(AV$3,$D$2-1)))))</f>
        <v/>
      </c>
      <c r="AW71" s="93">
        <f>IF(OR($C71="",$B$2="",$D$2=0),0,IF(AW$3&lt;0,0,N(INDEX('CURVA PREVISION'!$A$1:$KZ$3000,$C71,11+3*MIN(AW$3,$D$2-1)))))</f>
        <v/>
      </c>
      <c r="AX71" s="93">
        <f>IF(OR($C71="",$B$2="",$D$2=0),0,IF(AX$3&lt;0,0,N(INDEX('CURVA PREVISION'!$A$1:$KZ$3000,$C71,11+3*MIN(AX$3,$D$2-1)))))</f>
        <v/>
      </c>
      <c r="AY71" s="93">
        <f>IF(OR($C71="",$B$2="",$D$2=0),0,IF(AY$3&lt;0,0,N(INDEX('CURVA PREVISION'!$A$1:$KZ$3000,$C71,11+3*MIN(AY$3,$D$2-1)))))</f>
        <v/>
      </c>
      <c r="AZ71" s="93">
        <f>IF(OR($C71="",$B$2="",$D$2=0),0,IF(AZ$3&lt;0,0,N(INDEX('CURVA PREVISION'!$A$1:$KZ$3000,$C71,11+3*MIN(AZ$3,$D$2-1)))))</f>
        <v/>
      </c>
      <c r="BA71" s="93">
        <f>IF(OR($C71="",$B$2="",$D$2=0),0,IF(BA$3&lt;0,0,N(INDEX('CURVA PREVISION'!$A$1:$KZ$3000,$C71,11+3*MIN(BA$3,$D$2-1)))))</f>
        <v/>
      </c>
      <c r="BB71" s="93">
        <f>IF(OR($C71="",$B$2="",$D$2=0),0,IF(BB$3&lt;0,0,N(INDEX('CURVA PREVISION'!$A$1:$KZ$3000,$C71,11+3*MIN(BB$3,$D$2-1)))))</f>
        <v/>
      </c>
      <c r="BC71" s="93">
        <f>IF(OR($C71="",$B$2="",$D$2=0),0,IF(BC$3&lt;0,0,N(INDEX('CURVA PREVISION'!$A$1:$KZ$3000,$C71,11+3*MIN(BC$3,$D$2-1)))))</f>
        <v/>
      </c>
      <c r="BD71" s="93">
        <f>IF(OR($C71="",$B$2="",$D$2=0),0,IF(BD$3&lt;0,0,N(INDEX('CURVA PREVISION'!$A$1:$KZ$3000,$C71,11+3*MIN(BD$3,$D$2-1)))))</f>
        <v/>
      </c>
      <c r="BE71" s="93">
        <f>IF(OR($C71="",$B$2="",$D$2=0),0,IF(BE$3&lt;0,0,N(INDEX('CURVA PREVISION'!$A$1:$KZ$3000,$C71,11+3*MIN(BE$3,$D$2-1)))))</f>
        <v/>
      </c>
      <c r="BF71" s="93">
        <f>IF(OR($C71="",$B$2="",$D$2=0),0,IF(BF$3&lt;0,0,N(INDEX('CURVA PREVISION'!$A$1:$KZ$3000,$C71,11+3*MIN(BF$3,$D$2-1)))))</f>
        <v/>
      </c>
      <c r="BG71" s="93">
        <f>IF(OR($C71="",$B$2="",$D$2=0),0,IF(BG$3&lt;0,0,N(INDEX('CURVA PREVISION'!$A$1:$KZ$3000,$C71,11+3*MIN(BG$3,$D$2-1)))))</f>
        <v/>
      </c>
      <c r="BH71" s="93">
        <f>IF(OR($C71="",$B$2="",$D$2=0),0,IF(BH$3&lt;0,0,N(INDEX('CURVA PREVISION'!$A$1:$KZ$3000,$C71,11+3*MIN(BH$3,$D$2-1)))))</f>
        <v/>
      </c>
      <c r="BI71" s="93">
        <f>IF(OR($C71="",$B$2="",$D$2=0),0,IF(BI$3&lt;0,0,N(INDEX('CURVA PREVISION'!$A$1:$KZ$3000,$C71,11+3*MIN(BI$3,$D$2-1)))))</f>
        <v/>
      </c>
      <c r="BJ71" s="93">
        <f>IF(OR($C71="",$B$2="",$D$2=0),0,IF(BJ$3&lt;0,0,N(INDEX('CURVA PREVISION'!$A$1:$KZ$3000,$C71,11+3*MIN(BJ$3,$D$2-1)))))</f>
        <v/>
      </c>
      <c r="BK71" s="93">
        <f>IF(OR($C71="",$B$2="",$D$2=0),0,IF(BK$3&lt;0,0,N(INDEX('CURVA PREVISION'!$A$1:$KZ$3000,$C71,11+3*MIN(BK$3,$D$2-1)))))</f>
        <v/>
      </c>
      <c r="BL71" s="93">
        <f>IF(OR($C71="",$B$2="",$D$2=0),0,IF(BL$3&lt;0,0,N(INDEX('CURVA PREVISION'!$A$1:$KZ$3000,$C71,11+3*MIN(BL$3,$D$2-1)))))</f>
        <v/>
      </c>
      <c r="BM71" s="93">
        <f>IF(OR($C71="",$B$2="",$D$2=0),0,IF(BM$3&lt;0,0,N(INDEX('CURVA PREVISION'!$A$1:$KZ$3000,$C71,11+3*MIN(BM$3,$D$2-1)))))</f>
        <v/>
      </c>
      <c r="BN71" s="93">
        <f>IF(OR($C71="",$B$2="",$D$2=0),0,IF(BN$3&lt;0,0,N(INDEX('CURVA PREVISION'!$A$1:$KZ$3000,$C71,11+3*MIN(BN$3,$D$2-1)))))</f>
        <v/>
      </c>
      <c r="BO71" s="93">
        <f>IF(OR($C71="",$B$2="",$D$2=0),0,IF(BO$3&lt;0,0,N(INDEX('CURVA PREVISION'!$A$1:$KZ$3000,$C71,11+3*MIN(BO$3,$D$2-1)))))</f>
        <v/>
      </c>
      <c r="BP71" s="93">
        <f>IF(OR($C71="",$B$2="",$D$2=0),0,IF(BP$3&lt;0,0,N(INDEX('CURVA PREVISION'!$A$1:$KZ$3000,$C71,11+3*MIN(BP$3,$D$2-1)))))</f>
        <v/>
      </c>
      <c r="BQ71" s="93">
        <f>IF(OR($C71="",$B$2="",$D$2=0),0,IF(BQ$3&lt;0,0,N(INDEX('CURVA PREVISION'!$A$1:$KZ$3000,$C71,11+3*MIN(BQ$3,$D$2-1)))))</f>
        <v/>
      </c>
      <c r="BR71" s="93">
        <f>IF(OR($C71="",$B$2="",$D$2=0),0,IF(BR$3&lt;0,0,N(INDEX('CURVA PREVISION'!$A$1:$KZ$3000,$C71,11+3*MIN(BR$3,$D$2-1)))))</f>
        <v/>
      </c>
      <c r="BS71" s="93">
        <f>IF(OR($C71="",$B$2="",$D$2=0),0,IF(BS$3&lt;0,0,N(INDEX('CURVA PREVISION'!$A$1:$KZ$3000,$C71,11+3*MIN(BS$3,$D$2-1)))))</f>
        <v/>
      </c>
      <c r="BT71" s="93">
        <f>IF(OR($C71="",$B$2="",$D$2=0),0,IF(BT$3&lt;0,0,N(INDEX('CURVA PREVISION'!$A$1:$KZ$3000,$C71,11+3*MIN(BT$3,$D$2-1)))))</f>
        <v/>
      </c>
      <c r="BU71" s="93">
        <f>IF(OR($C71="",$B$2="",$D$2=0),0,IF(BU$3&lt;0,0,N(INDEX('CURVA PREVISION'!$A$1:$KZ$3000,$C71,11+3*MIN(BU$3,$D$2-1)))))</f>
        <v/>
      </c>
      <c r="BV71" s="93">
        <f>IF(OR($C71="",$B$2="",$D$2=0),0,IF(BV$3&lt;0,0,N(INDEX('CURVA PREVISION'!$A$1:$KZ$3000,$C71,11+3*MIN(BV$3,$D$2-1)))))</f>
        <v/>
      </c>
      <c r="BW71" s="93">
        <f>IF(OR($C71="",$B$2="",$D$2=0),0,IF(BW$3&lt;0,0,N(INDEX('CURVA PREVISION'!$A$1:$KZ$3000,$C71,11+3*MIN(BW$3,$D$2-1)))))</f>
        <v/>
      </c>
    </row>
    <row r="72">
      <c r="A72" s="50">
        <f>A30</f>
        <v/>
      </c>
      <c r="B72" s="50">
        <f>B30</f>
        <v/>
      </c>
      <c r="C72" s="66">
        <f>C30</f>
        <v/>
      </c>
      <c r="D72" s="93">
        <f>IF(OR($C72="",$B$2="",$D$2=0),0,IF(D$3&lt;0,0,N(INDEX('CURVA PREVISION'!$A$1:$KZ$3000,$C72,11+3*MIN(D$3,$D$2-1)))))</f>
        <v/>
      </c>
      <c r="E72" s="93">
        <f>IF(OR($C72="",$B$2="",$D$2=0),0,IF(E$3&lt;0,0,N(INDEX('CURVA PREVISION'!$A$1:$KZ$3000,$C72,11+3*MIN(E$3,$D$2-1)))))</f>
        <v/>
      </c>
      <c r="F72" s="93">
        <f>IF(OR($C72="",$B$2="",$D$2=0),0,IF(F$3&lt;0,0,N(INDEX('CURVA PREVISION'!$A$1:$KZ$3000,$C72,11+3*MIN(F$3,$D$2-1)))))</f>
        <v/>
      </c>
      <c r="G72" s="93">
        <f>IF(OR($C72="",$B$2="",$D$2=0),0,IF(G$3&lt;0,0,N(INDEX('CURVA PREVISION'!$A$1:$KZ$3000,$C72,11+3*MIN(G$3,$D$2-1)))))</f>
        <v/>
      </c>
      <c r="H72" s="93">
        <f>IF(OR($C72="",$B$2="",$D$2=0),0,IF(H$3&lt;0,0,N(INDEX('CURVA PREVISION'!$A$1:$KZ$3000,$C72,11+3*MIN(H$3,$D$2-1)))))</f>
        <v/>
      </c>
      <c r="I72" s="93">
        <f>IF(OR($C72="",$B$2="",$D$2=0),0,IF(I$3&lt;0,0,N(INDEX('CURVA PREVISION'!$A$1:$KZ$3000,$C72,11+3*MIN(I$3,$D$2-1)))))</f>
        <v/>
      </c>
      <c r="J72" s="93">
        <f>IF(OR($C72="",$B$2="",$D$2=0),0,IF(J$3&lt;0,0,N(INDEX('CURVA PREVISION'!$A$1:$KZ$3000,$C72,11+3*MIN(J$3,$D$2-1)))))</f>
        <v/>
      </c>
      <c r="K72" s="93">
        <f>IF(OR($C72="",$B$2="",$D$2=0),0,IF(K$3&lt;0,0,N(INDEX('CURVA PREVISION'!$A$1:$KZ$3000,$C72,11+3*MIN(K$3,$D$2-1)))))</f>
        <v/>
      </c>
      <c r="L72" s="93">
        <f>IF(OR($C72="",$B$2="",$D$2=0),0,IF(L$3&lt;0,0,N(INDEX('CURVA PREVISION'!$A$1:$KZ$3000,$C72,11+3*MIN(L$3,$D$2-1)))))</f>
        <v/>
      </c>
      <c r="M72" s="93">
        <f>IF(OR($C72="",$B$2="",$D$2=0),0,IF(M$3&lt;0,0,N(INDEX('CURVA PREVISION'!$A$1:$KZ$3000,$C72,11+3*MIN(M$3,$D$2-1)))))</f>
        <v/>
      </c>
      <c r="N72" s="93">
        <f>IF(OR($C72="",$B$2="",$D$2=0),0,IF(N$3&lt;0,0,N(INDEX('CURVA PREVISION'!$A$1:$KZ$3000,$C72,11+3*MIN(N$3,$D$2-1)))))</f>
        <v/>
      </c>
      <c r="O72" s="93">
        <f>IF(OR($C72="",$B$2="",$D$2=0),0,IF(O$3&lt;0,0,N(INDEX('CURVA PREVISION'!$A$1:$KZ$3000,$C72,11+3*MIN(O$3,$D$2-1)))))</f>
        <v/>
      </c>
      <c r="P72" s="93">
        <f>IF(OR($C72="",$B$2="",$D$2=0),0,IF(P$3&lt;0,0,N(INDEX('CURVA PREVISION'!$A$1:$KZ$3000,$C72,11+3*MIN(P$3,$D$2-1)))))</f>
        <v/>
      </c>
      <c r="Q72" s="93">
        <f>IF(OR($C72="",$B$2="",$D$2=0),0,IF(Q$3&lt;0,0,N(INDEX('CURVA PREVISION'!$A$1:$KZ$3000,$C72,11+3*MIN(Q$3,$D$2-1)))))</f>
        <v/>
      </c>
      <c r="R72" s="93">
        <f>IF(OR($C72="",$B$2="",$D$2=0),0,IF(R$3&lt;0,0,N(INDEX('CURVA PREVISION'!$A$1:$KZ$3000,$C72,11+3*MIN(R$3,$D$2-1)))))</f>
        <v/>
      </c>
      <c r="S72" s="93">
        <f>IF(OR($C72="",$B$2="",$D$2=0),0,IF(S$3&lt;0,0,N(INDEX('CURVA PREVISION'!$A$1:$KZ$3000,$C72,11+3*MIN(S$3,$D$2-1)))))</f>
        <v/>
      </c>
      <c r="T72" s="93">
        <f>IF(OR($C72="",$B$2="",$D$2=0),0,IF(T$3&lt;0,0,N(INDEX('CURVA PREVISION'!$A$1:$KZ$3000,$C72,11+3*MIN(T$3,$D$2-1)))))</f>
        <v/>
      </c>
      <c r="U72" s="93">
        <f>IF(OR($C72="",$B$2="",$D$2=0),0,IF(U$3&lt;0,0,N(INDEX('CURVA PREVISION'!$A$1:$KZ$3000,$C72,11+3*MIN(U$3,$D$2-1)))))</f>
        <v/>
      </c>
      <c r="V72" s="93">
        <f>IF(OR($C72="",$B$2="",$D$2=0),0,IF(V$3&lt;0,0,N(INDEX('CURVA PREVISION'!$A$1:$KZ$3000,$C72,11+3*MIN(V$3,$D$2-1)))))</f>
        <v/>
      </c>
      <c r="W72" s="93">
        <f>IF(OR($C72="",$B$2="",$D$2=0),0,IF(W$3&lt;0,0,N(INDEX('CURVA PREVISION'!$A$1:$KZ$3000,$C72,11+3*MIN(W$3,$D$2-1)))))</f>
        <v/>
      </c>
      <c r="X72" s="93">
        <f>IF(OR($C72="",$B$2="",$D$2=0),0,IF(X$3&lt;0,0,N(INDEX('CURVA PREVISION'!$A$1:$KZ$3000,$C72,11+3*MIN(X$3,$D$2-1)))))</f>
        <v/>
      </c>
      <c r="Y72" s="93">
        <f>IF(OR($C72="",$B$2="",$D$2=0),0,IF(Y$3&lt;0,0,N(INDEX('CURVA PREVISION'!$A$1:$KZ$3000,$C72,11+3*MIN(Y$3,$D$2-1)))))</f>
        <v/>
      </c>
      <c r="Z72" s="93">
        <f>IF(OR($C72="",$B$2="",$D$2=0),0,IF(Z$3&lt;0,0,N(INDEX('CURVA PREVISION'!$A$1:$KZ$3000,$C72,11+3*MIN(Z$3,$D$2-1)))))</f>
        <v/>
      </c>
      <c r="AA72" s="93">
        <f>IF(OR($C72="",$B$2="",$D$2=0),0,IF(AA$3&lt;0,0,N(INDEX('CURVA PREVISION'!$A$1:$KZ$3000,$C72,11+3*MIN(AA$3,$D$2-1)))))</f>
        <v/>
      </c>
      <c r="AB72" s="93">
        <f>IF(OR($C72="",$B$2="",$D$2=0),0,IF(AB$3&lt;0,0,N(INDEX('CURVA PREVISION'!$A$1:$KZ$3000,$C72,11+3*MIN(AB$3,$D$2-1)))))</f>
        <v/>
      </c>
      <c r="AC72" s="93">
        <f>IF(OR($C72="",$B$2="",$D$2=0),0,IF(AC$3&lt;0,0,N(INDEX('CURVA PREVISION'!$A$1:$KZ$3000,$C72,11+3*MIN(AC$3,$D$2-1)))))</f>
        <v/>
      </c>
      <c r="AD72" s="93">
        <f>IF(OR($C72="",$B$2="",$D$2=0),0,IF(AD$3&lt;0,0,N(INDEX('CURVA PREVISION'!$A$1:$KZ$3000,$C72,11+3*MIN(AD$3,$D$2-1)))))</f>
        <v/>
      </c>
      <c r="AE72" s="93">
        <f>IF(OR($C72="",$B$2="",$D$2=0),0,IF(AE$3&lt;0,0,N(INDEX('CURVA PREVISION'!$A$1:$KZ$3000,$C72,11+3*MIN(AE$3,$D$2-1)))))</f>
        <v/>
      </c>
      <c r="AF72" s="93">
        <f>IF(OR($C72="",$B$2="",$D$2=0),0,IF(AF$3&lt;0,0,N(INDEX('CURVA PREVISION'!$A$1:$KZ$3000,$C72,11+3*MIN(AF$3,$D$2-1)))))</f>
        <v/>
      </c>
      <c r="AG72" s="93">
        <f>IF(OR($C72="",$B$2="",$D$2=0),0,IF(AG$3&lt;0,0,N(INDEX('CURVA PREVISION'!$A$1:$KZ$3000,$C72,11+3*MIN(AG$3,$D$2-1)))))</f>
        <v/>
      </c>
      <c r="AH72" s="93">
        <f>IF(OR($C72="",$B$2="",$D$2=0),0,IF(AH$3&lt;0,0,N(INDEX('CURVA PREVISION'!$A$1:$KZ$3000,$C72,11+3*MIN(AH$3,$D$2-1)))))</f>
        <v/>
      </c>
      <c r="AI72" s="93">
        <f>IF(OR($C72="",$B$2="",$D$2=0),0,IF(AI$3&lt;0,0,N(INDEX('CURVA PREVISION'!$A$1:$KZ$3000,$C72,11+3*MIN(AI$3,$D$2-1)))))</f>
        <v/>
      </c>
      <c r="AJ72" s="93">
        <f>IF(OR($C72="",$B$2="",$D$2=0),0,IF(AJ$3&lt;0,0,N(INDEX('CURVA PREVISION'!$A$1:$KZ$3000,$C72,11+3*MIN(AJ$3,$D$2-1)))))</f>
        <v/>
      </c>
      <c r="AK72" s="93">
        <f>IF(OR($C72="",$B$2="",$D$2=0),0,IF(AK$3&lt;0,0,N(INDEX('CURVA PREVISION'!$A$1:$KZ$3000,$C72,11+3*MIN(AK$3,$D$2-1)))))</f>
        <v/>
      </c>
      <c r="AL72" s="93">
        <f>IF(OR($C72="",$B$2="",$D$2=0),0,IF(AL$3&lt;0,0,N(INDEX('CURVA PREVISION'!$A$1:$KZ$3000,$C72,11+3*MIN(AL$3,$D$2-1)))))</f>
        <v/>
      </c>
      <c r="AM72" s="93">
        <f>IF(OR($C72="",$B$2="",$D$2=0),0,IF(AM$3&lt;0,0,N(INDEX('CURVA PREVISION'!$A$1:$KZ$3000,$C72,11+3*MIN(AM$3,$D$2-1)))))</f>
        <v/>
      </c>
      <c r="AN72" s="93">
        <f>IF(OR($C72="",$B$2="",$D$2=0),0,IF(AN$3&lt;0,0,N(INDEX('CURVA PREVISION'!$A$1:$KZ$3000,$C72,11+3*MIN(AN$3,$D$2-1)))))</f>
        <v/>
      </c>
      <c r="AO72" s="93">
        <f>IF(OR($C72="",$B$2="",$D$2=0),0,IF(AO$3&lt;0,0,N(INDEX('CURVA PREVISION'!$A$1:$KZ$3000,$C72,11+3*MIN(AO$3,$D$2-1)))))</f>
        <v/>
      </c>
      <c r="AP72" s="93">
        <f>IF(OR($C72="",$B$2="",$D$2=0),0,IF(AP$3&lt;0,0,N(INDEX('CURVA PREVISION'!$A$1:$KZ$3000,$C72,11+3*MIN(AP$3,$D$2-1)))))</f>
        <v/>
      </c>
      <c r="AQ72" s="93">
        <f>IF(OR($C72="",$B$2="",$D$2=0),0,IF(AQ$3&lt;0,0,N(INDEX('CURVA PREVISION'!$A$1:$KZ$3000,$C72,11+3*MIN(AQ$3,$D$2-1)))))</f>
        <v/>
      </c>
      <c r="AR72" s="93">
        <f>IF(OR($C72="",$B$2="",$D$2=0),0,IF(AR$3&lt;0,0,N(INDEX('CURVA PREVISION'!$A$1:$KZ$3000,$C72,11+3*MIN(AR$3,$D$2-1)))))</f>
        <v/>
      </c>
      <c r="AS72" s="93">
        <f>IF(OR($C72="",$B$2="",$D$2=0),0,IF(AS$3&lt;0,0,N(INDEX('CURVA PREVISION'!$A$1:$KZ$3000,$C72,11+3*MIN(AS$3,$D$2-1)))))</f>
        <v/>
      </c>
      <c r="AT72" s="93">
        <f>IF(OR($C72="",$B$2="",$D$2=0),0,IF(AT$3&lt;0,0,N(INDEX('CURVA PREVISION'!$A$1:$KZ$3000,$C72,11+3*MIN(AT$3,$D$2-1)))))</f>
        <v/>
      </c>
      <c r="AU72" s="93">
        <f>IF(OR($C72="",$B$2="",$D$2=0),0,IF(AU$3&lt;0,0,N(INDEX('CURVA PREVISION'!$A$1:$KZ$3000,$C72,11+3*MIN(AU$3,$D$2-1)))))</f>
        <v/>
      </c>
      <c r="AV72" s="93">
        <f>IF(OR($C72="",$B$2="",$D$2=0),0,IF(AV$3&lt;0,0,N(INDEX('CURVA PREVISION'!$A$1:$KZ$3000,$C72,11+3*MIN(AV$3,$D$2-1)))))</f>
        <v/>
      </c>
      <c r="AW72" s="93">
        <f>IF(OR($C72="",$B$2="",$D$2=0),0,IF(AW$3&lt;0,0,N(INDEX('CURVA PREVISION'!$A$1:$KZ$3000,$C72,11+3*MIN(AW$3,$D$2-1)))))</f>
        <v/>
      </c>
      <c r="AX72" s="93">
        <f>IF(OR($C72="",$B$2="",$D$2=0),0,IF(AX$3&lt;0,0,N(INDEX('CURVA PREVISION'!$A$1:$KZ$3000,$C72,11+3*MIN(AX$3,$D$2-1)))))</f>
        <v/>
      </c>
      <c r="AY72" s="93">
        <f>IF(OR($C72="",$B$2="",$D$2=0),0,IF(AY$3&lt;0,0,N(INDEX('CURVA PREVISION'!$A$1:$KZ$3000,$C72,11+3*MIN(AY$3,$D$2-1)))))</f>
        <v/>
      </c>
      <c r="AZ72" s="93">
        <f>IF(OR($C72="",$B$2="",$D$2=0),0,IF(AZ$3&lt;0,0,N(INDEX('CURVA PREVISION'!$A$1:$KZ$3000,$C72,11+3*MIN(AZ$3,$D$2-1)))))</f>
        <v/>
      </c>
      <c r="BA72" s="93">
        <f>IF(OR($C72="",$B$2="",$D$2=0),0,IF(BA$3&lt;0,0,N(INDEX('CURVA PREVISION'!$A$1:$KZ$3000,$C72,11+3*MIN(BA$3,$D$2-1)))))</f>
        <v/>
      </c>
      <c r="BB72" s="93">
        <f>IF(OR($C72="",$B$2="",$D$2=0),0,IF(BB$3&lt;0,0,N(INDEX('CURVA PREVISION'!$A$1:$KZ$3000,$C72,11+3*MIN(BB$3,$D$2-1)))))</f>
        <v/>
      </c>
      <c r="BC72" s="93">
        <f>IF(OR($C72="",$B$2="",$D$2=0),0,IF(BC$3&lt;0,0,N(INDEX('CURVA PREVISION'!$A$1:$KZ$3000,$C72,11+3*MIN(BC$3,$D$2-1)))))</f>
        <v/>
      </c>
      <c r="BD72" s="93">
        <f>IF(OR($C72="",$B$2="",$D$2=0),0,IF(BD$3&lt;0,0,N(INDEX('CURVA PREVISION'!$A$1:$KZ$3000,$C72,11+3*MIN(BD$3,$D$2-1)))))</f>
        <v/>
      </c>
      <c r="BE72" s="93">
        <f>IF(OR($C72="",$B$2="",$D$2=0),0,IF(BE$3&lt;0,0,N(INDEX('CURVA PREVISION'!$A$1:$KZ$3000,$C72,11+3*MIN(BE$3,$D$2-1)))))</f>
        <v/>
      </c>
      <c r="BF72" s="93">
        <f>IF(OR($C72="",$B$2="",$D$2=0),0,IF(BF$3&lt;0,0,N(INDEX('CURVA PREVISION'!$A$1:$KZ$3000,$C72,11+3*MIN(BF$3,$D$2-1)))))</f>
        <v/>
      </c>
      <c r="BG72" s="93">
        <f>IF(OR($C72="",$B$2="",$D$2=0),0,IF(BG$3&lt;0,0,N(INDEX('CURVA PREVISION'!$A$1:$KZ$3000,$C72,11+3*MIN(BG$3,$D$2-1)))))</f>
        <v/>
      </c>
      <c r="BH72" s="93">
        <f>IF(OR($C72="",$B$2="",$D$2=0),0,IF(BH$3&lt;0,0,N(INDEX('CURVA PREVISION'!$A$1:$KZ$3000,$C72,11+3*MIN(BH$3,$D$2-1)))))</f>
        <v/>
      </c>
      <c r="BI72" s="93">
        <f>IF(OR($C72="",$B$2="",$D$2=0),0,IF(BI$3&lt;0,0,N(INDEX('CURVA PREVISION'!$A$1:$KZ$3000,$C72,11+3*MIN(BI$3,$D$2-1)))))</f>
        <v/>
      </c>
      <c r="BJ72" s="93">
        <f>IF(OR($C72="",$B$2="",$D$2=0),0,IF(BJ$3&lt;0,0,N(INDEX('CURVA PREVISION'!$A$1:$KZ$3000,$C72,11+3*MIN(BJ$3,$D$2-1)))))</f>
        <v/>
      </c>
      <c r="BK72" s="93">
        <f>IF(OR($C72="",$B$2="",$D$2=0),0,IF(BK$3&lt;0,0,N(INDEX('CURVA PREVISION'!$A$1:$KZ$3000,$C72,11+3*MIN(BK$3,$D$2-1)))))</f>
        <v/>
      </c>
      <c r="BL72" s="93">
        <f>IF(OR($C72="",$B$2="",$D$2=0),0,IF(BL$3&lt;0,0,N(INDEX('CURVA PREVISION'!$A$1:$KZ$3000,$C72,11+3*MIN(BL$3,$D$2-1)))))</f>
        <v/>
      </c>
      <c r="BM72" s="93">
        <f>IF(OR($C72="",$B$2="",$D$2=0),0,IF(BM$3&lt;0,0,N(INDEX('CURVA PREVISION'!$A$1:$KZ$3000,$C72,11+3*MIN(BM$3,$D$2-1)))))</f>
        <v/>
      </c>
      <c r="BN72" s="93">
        <f>IF(OR($C72="",$B$2="",$D$2=0),0,IF(BN$3&lt;0,0,N(INDEX('CURVA PREVISION'!$A$1:$KZ$3000,$C72,11+3*MIN(BN$3,$D$2-1)))))</f>
        <v/>
      </c>
      <c r="BO72" s="93">
        <f>IF(OR($C72="",$B$2="",$D$2=0),0,IF(BO$3&lt;0,0,N(INDEX('CURVA PREVISION'!$A$1:$KZ$3000,$C72,11+3*MIN(BO$3,$D$2-1)))))</f>
        <v/>
      </c>
      <c r="BP72" s="93">
        <f>IF(OR($C72="",$B$2="",$D$2=0),0,IF(BP$3&lt;0,0,N(INDEX('CURVA PREVISION'!$A$1:$KZ$3000,$C72,11+3*MIN(BP$3,$D$2-1)))))</f>
        <v/>
      </c>
      <c r="BQ72" s="93">
        <f>IF(OR($C72="",$B$2="",$D$2=0),0,IF(BQ$3&lt;0,0,N(INDEX('CURVA PREVISION'!$A$1:$KZ$3000,$C72,11+3*MIN(BQ$3,$D$2-1)))))</f>
        <v/>
      </c>
      <c r="BR72" s="93">
        <f>IF(OR($C72="",$B$2="",$D$2=0),0,IF(BR$3&lt;0,0,N(INDEX('CURVA PREVISION'!$A$1:$KZ$3000,$C72,11+3*MIN(BR$3,$D$2-1)))))</f>
        <v/>
      </c>
      <c r="BS72" s="93">
        <f>IF(OR($C72="",$B$2="",$D$2=0),0,IF(BS$3&lt;0,0,N(INDEX('CURVA PREVISION'!$A$1:$KZ$3000,$C72,11+3*MIN(BS$3,$D$2-1)))))</f>
        <v/>
      </c>
      <c r="BT72" s="93">
        <f>IF(OR($C72="",$B$2="",$D$2=0),0,IF(BT$3&lt;0,0,N(INDEX('CURVA PREVISION'!$A$1:$KZ$3000,$C72,11+3*MIN(BT$3,$D$2-1)))))</f>
        <v/>
      </c>
      <c r="BU72" s="93">
        <f>IF(OR($C72="",$B$2="",$D$2=0),0,IF(BU$3&lt;0,0,N(INDEX('CURVA PREVISION'!$A$1:$KZ$3000,$C72,11+3*MIN(BU$3,$D$2-1)))))</f>
        <v/>
      </c>
      <c r="BV72" s="93">
        <f>IF(OR($C72="",$B$2="",$D$2=0),0,IF(BV$3&lt;0,0,N(INDEX('CURVA PREVISION'!$A$1:$KZ$3000,$C72,11+3*MIN(BV$3,$D$2-1)))))</f>
        <v/>
      </c>
      <c r="BW72" s="93">
        <f>IF(OR($C72="",$B$2="",$D$2=0),0,IF(BW$3&lt;0,0,N(INDEX('CURVA PREVISION'!$A$1:$KZ$3000,$C72,11+3*MIN(BW$3,$D$2-1)))))</f>
        <v/>
      </c>
    </row>
    <row r="73">
      <c r="A73" s="50">
        <f>A31</f>
        <v/>
      </c>
      <c r="B73" s="50">
        <f>B31</f>
        <v/>
      </c>
      <c r="C73" s="66">
        <f>C31</f>
        <v/>
      </c>
      <c r="D73" s="93">
        <f>IF(OR($C73="",$B$2="",$D$2=0),0,IF(D$3&lt;0,0,N(INDEX('CURVA PREVISION'!$A$1:$KZ$3000,$C73,11+3*MIN(D$3,$D$2-1)))))</f>
        <v/>
      </c>
      <c r="E73" s="93">
        <f>IF(OR($C73="",$B$2="",$D$2=0),0,IF(E$3&lt;0,0,N(INDEX('CURVA PREVISION'!$A$1:$KZ$3000,$C73,11+3*MIN(E$3,$D$2-1)))))</f>
        <v/>
      </c>
      <c r="F73" s="93">
        <f>IF(OR($C73="",$B$2="",$D$2=0),0,IF(F$3&lt;0,0,N(INDEX('CURVA PREVISION'!$A$1:$KZ$3000,$C73,11+3*MIN(F$3,$D$2-1)))))</f>
        <v/>
      </c>
      <c r="G73" s="93">
        <f>IF(OR($C73="",$B$2="",$D$2=0),0,IF(G$3&lt;0,0,N(INDEX('CURVA PREVISION'!$A$1:$KZ$3000,$C73,11+3*MIN(G$3,$D$2-1)))))</f>
        <v/>
      </c>
      <c r="H73" s="93">
        <f>IF(OR($C73="",$B$2="",$D$2=0),0,IF(H$3&lt;0,0,N(INDEX('CURVA PREVISION'!$A$1:$KZ$3000,$C73,11+3*MIN(H$3,$D$2-1)))))</f>
        <v/>
      </c>
      <c r="I73" s="93">
        <f>IF(OR($C73="",$B$2="",$D$2=0),0,IF(I$3&lt;0,0,N(INDEX('CURVA PREVISION'!$A$1:$KZ$3000,$C73,11+3*MIN(I$3,$D$2-1)))))</f>
        <v/>
      </c>
      <c r="J73" s="93">
        <f>IF(OR($C73="",$B$2="",$D$2=0),0,IF(J$3&lt;0,0,N(INDEX('CURVA PREVISION'!$A$1:$KZ$3000,$C73,11+3*MIN(J$3,$D$2-1)))))</f>
        <v/>
      </c>
      <c r="K73" s="93">
        <f>IF(OR($C73="",$B$2="",$D$2=0),0,IF(K$3&lt;0,0,N(INDEX('CURVA PREVISION'!$A$1:$KZ$3000,$C73,11+3*MIN(K$3,$D$2-1)))))</f>
        <v/>
      </c>
      <c r="L73" s="93">
        <f>IF(OR($C73="",$B$2="",$D$2=0),0,IF(L$3&lt;0,0,N(INDEX('CURVA PREVISION'!$A$1:$KZ$3000,$C73,11+3*MIN(L$3,$D$2-1)))))</f>
        <v/>
      </c>
      <c r="M73" s="93">
        <f>IF(OR($C73="",$B$2="",$D$2=0),0,IF(M$3&lt;0,0,N(INDEX('CURVA PREVISION'!$A$1:$KZ$3000,$C73,11+3*MIN(M$3,$D$2-1)))))</f>
        <v/>
      </c>
      <c r="N73" s="93">
        <f>IF(OR($C73="",$B$2="",$D$2=0),0,IF(N$3&lt;0,0,N(INDEX('CURVA PREVISION'!$A$1:$KZ$3000,$C73,11+3*MIN(N$3,$D$2-1)))))</f>
        <v/>
      </c>
      <c r="O73" s="93">
        <f>IF(OR($C73="",$B$2="",$D$2=0),0,IF(O$3&lt;0,0,N(INDEX('CURVA PREVISION'!$A$1:$KZ$3000,$C73,11+3*MIN(O$3,$D$2-1)))))</f>
        <v/>
      </c>
      <c r="P73" s="93">
        <f>IF(OR($C73="",$B$2="",$D$2=0),0,IF(P$3&lt;0,0,N(INDEX('CURVA PREVISION'!$A$1:$KZ$3000,$C73,11+3*MIN(P$3,$D$2-1)))))</f>
        <v/>
      </c>
      <c r="Q73" s="93">
        <f>IF(OR($C73="",$B$2="",$D$2=0),0,IF(Q$3&lt;0,0,N(INDEX('CURVA PREVISION'!$A$1:$KZ$3000,$C73,11+3*MIN(Q$3,$D$2-1)))))</f>
        <v/>
      </c>
      <c r="R73" s="93">
        <f>IF(OR($C73="",$B$2="",$D$2=0),0,IF(R$3&lt;0,0,N(INDEX('CURVA PREVISION'!$A$1:$KZ$3000,$C73,11+3*MIN(R$3,$D$2-1)))))</f>
        <v/>
      </c>
      <c r="S73" s="93">
        <f>IF(OR($C73="",$B$2="",$D$2=0),0,IF(S$3&lt;0,0,N(INDEX('CURVA PREVISION'!$A$1:$KZ$3000,$C73,11+3*MIN(S$3,$D$2-1)))))</f>
        <v/>
      </c>
      <c r="T73" s="93">
        <f>IF(OR($C73="",$B$2="",$D$2=0),0,IF(T$3&lt;0,0,N(INDEX('CURVA PREVISION'!$A$1:$KZ$3000,$C73,11+3*MIN(T$3,$D$2-1)))))</f>
        <v/>
      </c>
      <c r="U73" s="93">
        <f>IF(OR($C73="",$B$2="",$D$2=0),0,IF(U$3&lt;0,0,N(INDEX('CURVA PREVISION'!$A$1:$KZ$3000,$C73,11+3*MIN(U$3,$D$2-1)))))</f>
        <v/>
      </c>
      <c r="V73" s="93">
        <f>IF(OR($C73="",$B$2="",$D$2=0),0,IF(V$3&lt;0,0,N(INDEX('CURVA PREVISION'!$A$1:$KZ$3000,$C73,11+3*MIN(V$3,$D$2-1)))))</f>
        <v/>
      </c>
      <c r="W73" s="93">
        <f>IF(OR($C73="",$B$2="",$D$2=0),0,IF(W$3&lt;0,0,N(INDEX('CURVA PREVISION'!$A$1:$KZ$3000,$C73,11+3*MIN(W$3,$D$2-1)))))</f>
        <v/>
      </c>
      <c r="X73" s="93">
        <f>IF(OR($C73="",$B$2="",$D$2=0),0,IF(X$3&lt;0,0,N(INDEX('CURVA PREVISION'!$A$1:$KZ$3000,$C73,11+3*MIN(X$3,$D$2-1)))))</f>
        <v/>
      </c>
      <c r="Y73" s="93">
        <f>IF(OR($C73="",$B$2="",$D$2=0),0,IF(Y$3&lt;0,0,N(INDEX('CURVA PREVISION'!$A$1:$KZ$3000,$C73,11+3*MIN(Y$3,$D$2-1)))))</f>
        <v/>
      </c>
      <c r="Z73" s="93">
        <f>IF(OR($C73="",$B$2="",$D$2=0),0,IF(Z$3&lt;0,0,N(INDEX('CURVA PREVISION'!$A$1:$KZ$3000,$C73,11+3*MIN(Z$3,$D$2-1)))))</f>
        <v/>
      </c>
      <c r="AA73" s="93">
        <f>IF(OR($C73="",$B$2="",$D$2=0),0,IF(AA$3&lt;0,0,N(INDEX('CURVA PREVISION'!$A$1:$KZ$3000,$C73,11+3*MIN(AA$3,$D$2-1)))))</f>
        <v/>
      </c>
      <c r="AB73" s="93">
        <f>IF(OR($C73="",$B$2="",$D$2=0),0,IF(AB$3&lt;0,0,N(INDEX('CURVA PREVISION'!$A$1:$KZ$3000,$C73,11+3*MIN(AB$3,$D$2-1)))))</f>
        <v/>
      </c>
      <c r="AC73" s="93">
        <f>IF(OR($C73="",$B$2="",$D$2=0),0,IF(AC$3&lt;0,0,N(INDEX('CURVA PREVISION'!$A$1:$KZ$3000,$C73,11+3*MIN(AC$3,$D$2-1)))))</f>
        <v/>
      </c>
      <c r="AD73" s="93">
        <f>IF(OR($C73="",$B$2="",$D$2=0),0,IF(AD$3&lt;0,0,N(INDEX('CURVA PREVISION'!$A$1:$KZ$3000,$C73,11+3*MIN(AD$3,$D$2-1)))))</f>
        <v/>
      </c>
      <c r="AE73" s="93">
        <f>IF(OR($C73="",$B$2="",$D$2=0),0,IF(AE$3&lt;0,0,N(INDEX('CURVA PREVISION'!$A$1:$KZ$3000,$C73,11+3*MIN(AE$3,$D$2-1)))))</f>
        <v/>
      </c>
      <c r="AF73" s="93">
        <f>IF(OR($C73="",$B$2="",$D$2=0),0,IF(AF$3&lt;0,0,N(INDEX('CURVA PREVISION'!$A$1:$KZ$3000,$C73,11+3*MIN(AF$3,$D$2-1)))))</f>
        <v/>
      </c>
      <c r="AG73" s="93">
        <f>IF(OR($C73="",$B$2="",$D$2=0),0,IF(AG$3&lt;0,0,N(INDEX('CURVA PREVISION'!$A$1:$KZ$3000,$C73,11+3*MIN(AG$3,$D$2-1)))))</f>
        <v/>
      </c>
      <c r="AH73" s="93">
        <f>IF(OR($C73="",$B$2="",$D$2=0),0,IF(AH$3&lt;0,0,N(INDEX('CURVA PREVISION'!$A$1:$KZ$3000,$C73,11+3*MIN(AH$3,$D$2-1)))))</f>
        <v/>
      </c>
      <c r="AI73" s="93">
        <f>IF(OR($C73="",$B$2="",$D$2=0),0,IF(AI$3&lt;0,0,N(INDEX('CURVA PREVISION'!$A$1:$KZ$3000,$C73,11+3*MIN(AI$3,$D$2-1)))))</f>
        <v/>
      </c>
      <c r="AJ73" s="93">
        <f>IF(OR($C73="",$B$2="",$D$2=0),0,IF(AJ$3&lt;0,0,N(INDEX('CURVA PREVISION'!$A$1:$KZ$3000,$C73,11+3*MIN(AJ$3,$D$2-1)))))</f>
        <v/>
      </c>
      <c r="AK73" s="93">
        <f>IF(OR($C73="",$B$2="",$D$2=0),0,IF(AK$3&lt;0,0,N(INDEX('CURVA PREVISION'!$A$1:$KZ$3000,$C73,11+3*MIN(AK$3,$D$2-1)))))</f>
        <v/>
      </c>
      <c r="AL73" s="93">
        <f>IF(OR($C73="",$B$2="",$D$2=0),0,IF(AL$3&lt;0,0,N(INDEX('CURVA PREVISION'!$A$1:$KZ$3000,$C73,11+3*MIN(AL$3,$D$2-1)))))</f>
        <v/>
      </c>
      <c r="AM73" s="93">
        <f>IF(OR($C73="",$B$2="",$D$2=0),0,IF(AM$3&lt;0,0,N(INDEX('CURVA PREVISION'!$A$1:$KZ$3000,$C73,11+3*MIN(AM$3,$D$2-1)))))</f>
        <v/>
      </c>
      <c r="AN73" s="93">
        <f>IF(OR($C73="",$B$2="",$D$2=0),0,IF(AN$3&lt;0,0,N(INDEX('CURVA PREVISION'!$A$1:$KZ$3000,$C73,11+3*MIN(AN$3,$D$2-1)))))</f>
        <v/>
      </c>
      <c r="AO73" s="93">
        <f>IF(OR($C73="",$B$2="",$D$2=0),0,IF(AO$3&lt;0,0,N(INDEX('CURVA PREVISION'!$A$1:$KZ$3000,$C73,11+3*MIN(AO$3,$D$2-1)))))</f>
        <v/>
      </c>
      <c r="AP73" s="93">
        <f>IF(OR($C73="",$B$2="",$D$2=0),0,IF(AP$3&lt;0,0,N(INDEX('CURVA PREVISION'!$A$1:$KZ$3000,$C73,11+3*MIN(AP$3,$D$2-1)))))</f>
        <v/>
      </c>
      <c r="AQ73" s="93">
        <f>IF(OR($C73="",$B$2="",$D$2=0),0,IF(AQ$3&lt;0,0,N(INDEX('CURVA PREVISION'!$A$1:$KZ$3000,$C73,11+3*MIN(AQ$3,$D$2-1)))))</f>
        <v/>
      </c>
      <c r="AR73" s="93">
        <f>IF(OR($C73="",$B$2="",$D$2=0),0,IF(AR$3&lt;0,0,N(INDEX('CURVA PREVISION'!$A$1:$KZ$3000,$C73,11+3*MIN(AR$3,$D$2-1)))))</f>
        <v/>
      </c>
      <c r="AS73" s="93">
        <f>IF(OR($C73="",$B$2="",$D$2=0),0,IF(AS$3&lt;0,0,N(INDEX('CURVA PREVISION'!$A$1:$KZ$3000,$C73,11+3*MIN(AS$3,$D$2-1)))))</f>
        <v/>
      </c>
      <c r="AT73" s="93">
        <f>IF(OR($C73="",$B$2="",$D$2=0),0,IF(AT$3&lt;0,0,N(INDEX('CURVA PREVISION'!$A$1:$KZ$3000,$C73,11+3*MIN(AT$3,$D$2-1)))))</f>
        <v/>
      </c>
      <c r="AU73" s="93">
        <f>IF(OR($C73="",$B$2="",$D$2=0),0,IF(AU$3&lt;0,0,N(INDEX('CURVA PREVISION'!$A$1:$KZ$3000,$C73,11+3*MIN(AU$3,$D$2-1)))))</f>
        <v/>
      </c>
      <c r="AV73" s="93">
        <f>IF(OR($C73="",$B$2="",$D$2=0),0,IF(AV$3&lt;0,0,N(INDEX('CURVA PREVISION'!$A$1:$KZ$3000,$C73,11+3*MIN(AV$3,$D$2-1)))))</f>
        <v/>
      </c>
      <c r="AW73" s="93">
        <f>IF(OR($C73="",$B$2="",$D$2=0),0,IF(AW$3&lt;0,0,N(INDEX('CURVA PREVISION'!$A$1:$KZ$3000,$C73,11+3*MIN(AW$3,$D$2-1)))))</f>
        <v/>
      </c>
      <c r="AX73" s="93">
        <f>IF(OR($C73="",$B$2="",$D$2=0),0,IF(AX$3&lt;0,0,N(INDEX('CURVA PREVISION'!$A$1:$KZ$3000,$C73,11+3*MIN(AX$3,$D$2-1)))))</f>
        <v/>
      </c>
      <c r="AY73" s="93">
        <f>IF(OR($C73="",$B$2="",$D$2=0),0,IF(AY$3&lt;0,0,N(INDEX('CURVA PREVISION'!$A$1:$KZ$3000,$C73,11+3*MIN(AY$3,$D$2-1)))))</f>
        <v/>
      </c>
      <c r="AZ73" s="93">
        <f>IF(OR($C73="",$B$2="",$D$2=0),0,IF(AZ$3&lt;0,0,N(INDEX('CURVA PREVISION'!$A$1:$KZ$3000,$C73,11+3*MIN(AZ$3,$D$2-1)))))</f>
        <v/>
      </c>
      <c r="BA73" s="93">
        <f>IF(OR($C73="",$B$2="",$D$2=0),0,IF(BA$3&lt;0,0,N(INDEX('CURVA PREVISION'!$A$1:$KZ$3000,$C73,11+3*MIN(BA$3,$D$2-1)))))</f>
        <v/>
      </c>
      <c r="BB73" s="93">
        <f>IF(OR($C73="",$B$2="",$D$2=0),0,IF(BB$3&lt;0,0,N(INDEX('CURVA PREVISION'!$A$1:$KZ$3000,$C73,11+3*MIN(BB$3,$D$2-1)))))</f>
        <v/>
      </c>
      <c r="BC73" s="93">
        <f>IF(OR($C73="",$B$2="",$D$2=0),0,IF(BC$3&lt;0,0,N(INDEX('CURVA PREVISION'!$A$1:$KZ$3000,$C73,11+3*MIN(BC$3,$D$2-1)))))</f>
        <v/>
      </c>
      <c r="BD73" s="93">
        <f>IF(OR($C73="",$B$2="",$D$2=0),0,IF(BD$3&lt;0,0,N(INDEX('CURVA PREVISION'!$A$1:$KZ$3000,$C73,11+3*MIN(BD$3,$D$2-1)))))</f>
        <v/>
      </c>
      <c r="BE73" s="93">
        <f>IF(OR($C73="",$B$2="",$D$2=0),0,IF(BE$3&lt;0,0,N(INDEX('CURVA PREVISION'!$A$1:$KZ$3000,$C73,11+3*MIN(BE$3,$D$2-1)))))</f>
        <v/>
      </c>
      <c r="BF73" s="93">
        <f>IF(OR($C73="",$B$2="",$D$2=0),0,IF(BF$3&lt;0,0,N(INDEX('CURVA PREVISION'!$A$1:$KZ$3000,$C73,11+3*MIN(BF$3,$D$2-1)))))</f>
        <v/>
      </c>
      <c r="BG73" s="93">
        <f>IF(OR($C73="",$B$2="",$D$2=0),0,IF(BG$3&lt;0,0,N(INDEX('CURVA PREVISION'!$A$1:$KZ$3000,$C73,11+3*MIN(BG$3,$D$2-1)))))</f>
        <v/>
      </c>
      <c r="BH73" s="93">
        <f>IF(OR($C73="",$B$2="",$D$2=0),0,IF(BH$3&lt;0,0,N(INDEX('CURVA PREVISION'!$A$1:$KZ$3000,$C73,11+3*MIN(BH$3,$D$2-1)))))</f>
        <v/>
      </c>
      <c r="BI73" s="93">
        <f>IF(OR($C73="",$B$2="",$D$2=0),0,IF(BI$3&lt;0,0,N(INDEX('CURVA PREVISION'!$A$1:$KZ$3000,$C73,11+3*MIN(BI$3,$D$2-1)))))</f>
        <v/>
      </c>
      <c r="BJ73" s="93">
        <f>IF(OR($C73="",$B$2="",$D$2=0),0,IF(BJ$3&lt;0,0,N(INDEX('CURVA PREVISION'!$A$1:$KZ$3000,$C73,11+3*MIN(BJ$3,$D$2-1)))))</f>
        <v/>
      </c>
      <c r="BK73" s="93">
        <f>IF(OR($C73="",$B$2="",$D$2=0),0,IF(BK$3&lt;0,0,N(INDEX('CURVA PREVISION'!$A$1:$KZ$3000,$C73,11+3*MIN(BK$3,$D$2-1)))))</f>
        <v/>
      </c>
      <c r="BL73" s="93">
        <f>IF(OR($C73="",$B$2="",$D$2=0),0,IF(BL$3&lt;0,0,N(INDEX('CURVA PREVISION'!$A$1:$KZ$3000,$C73,11+3*MIN(BL$3,$D$2-1)))))</f>
        <v/>
      </c>
      <c r="BM73" s="93">
        <f>IF(OR($C73="",$B$2="",$D$2=0),0,IF(BM$3&lt;0,0,N(INDEX('CURVA PREVISION'!$A$1:$KZ$3000,$C73,11+3*MIN(BM$3,$D$2-1)))))</f>
        <v/>
      </c>
      <c r="BN73" s="93">
        <f>IF(OR($C73="",$B$2="",$D$2=0),0,IF(BN$3&lt;0,0,N(INDEX('CURVA PREVISION'!$A$1:$KZ$3000,$C73,11+3*MIN(BN$3,$D$2-1)))))</f>
        <v/>
      </c>
      <c r="BO73" s="93">
        <f>IF(OR($C73="",$B$2="",$D$2=0),0,IF(BO$3&lt;0,0,N(INDEX('CURVA PREVISION'!$A$1:$KZ$3000,$C73,11+3*MIN(BO$3,$D$2-1)))))</f>
        <v/>
      </c>
      <c r="BP73" s="93">
        <f>IF(OR($C73="",$B$2="",$D$2=0),0,IF(BP$3&lt;0,0,N(INDEX('CURVA PREVISION'!$A$1:$KZ$3000,$C73,11+3*MIN(BP$3,$D$2-1)))))</f>
        <v/>
      </c>
      <c r="BQ73" s="93">
        <f>IF(OR($C73="",$B$2="",$D$2=0),0,IF(BQ$3&lt;0,0,N(INDEX('CURVA PREVISION'!$A$1:$KZ$3000,$C73,11+3*MIN(BQ$3,$D$2-1)))))</f>
        <v/>
      </c>
      <c r="BR73" s="93">
        <f>IF(OR($C73="",$B$2="",$D$2=0),0,IF(BR$3&lt;0,0,N(INDEX('CURVA PREVISION'!$A$1:$KZ$3000,$C73,11+3*MIN(BR$3,$D$2-1)))))</f>
        <v/>
      </c>
      <c r="BS73" s="93">
        <f>IF(OR($C73="",$B$2="",$D$2=0),0,IF(BS$3&lt;0,0,N(INDEX('CURVA PREVISION'!$A$1:$KZ$3000,$C73,11+3*MIN(BS$3,$D$2-1)))))</f>
        <v/>
      </c>
      <c r="BT73" s="93">
        <f>IF(OR($C73="",$B$2="",$D$2=0),0,IF(BT$3&lt;0,0,N(INDEX('CURVA PREVISION'!$A$1:$KZ$3000,$C73,11+3*MIN(BT$3,$D$2-1)))))</f>
        <v/>
      </c>
      <c r="BU73" s="93">
        <f>IF(OR($C73="",$B$2="",$D$2=0),0,IF(BU$3&lt;0,0,N(INDEX('CURVA PREVISION'!$A$1:$KZ$3000,$C73,11+3*MIN(BU$3,$D$2-1)))))</f>
        <v/>
      </c>
      <c r="BV73" s="93">
        <f>IF(OR($C73="",$B$2="",$D$2=0),0,IF(BV$3&lt;0,0,N(INDEX('CURVA PREVISION'!$A$1:$KZ$3000,$C73,11+3*MIN(BV$3,$D$2-1)))))</f>
        <v/>
      </c>
      <c r="BW73" s="93">
        <f>IF(OR($C73="",$B$2="",$D$2=0),0,IF(BW$3&lt;0,0,N(INDEX('CURVA PREVISION'!$A$1:$KZ$3000,$C73,11+3*MIN(BW$3,$D$2-1)))))</f>
        <v/>
      </c>
    </row>
    <row r="74">
      <c r="A74" s="50">
        <f>A32</f>
        <v/>
      </c>
      <c r="B74" s="50">
        <f>B32</f>
        <v/>
      </c>
      <c r="C74" s="66">
        <f>C32</f>
        <v/>
      </c>
      <c r="D74" s="93">
        <f>IF(OR($C74="",$B$2="",$D$2=0),0,IF(D$3&lt;0,0,N(INDEX('CURVA PREVISION'!$A$1:$KZ$3000,$C74,11+3*MIN(D$3,$D$2-1)))))</f>
        <v/>
      </c>
      <c r="E74" s="93">
        <f>IF(OR($C74="",$B$2="",$D$2=0),0,IF(E$3&lt;0,0,N(INDEX('CURVA PREVISION'!$A$1:$KZ$3000,$C74,11+3*MIN(E$3,$D$2-1)))))</f>
        <v/>
      </c>
      <c r="F74" s="93">
        <f>IF(OR($C74="",$B$2="",$D$2=0),0,IF(F$3&lt;0,0,N(INDEX('CURVA PREVISION'!$A$1:$KZ$3000,$C74,11+3*MIN(F$3,$D$2-1)))))</f>
        <v/>
      </c>
      <c r="G74" s="93">
        <f>IF(OR($C74="",$B$2="",$D$2=0),0,IF(G$3&lt;0,0,N(INDEX('CURVA PREVISION'!$A$1:$KZ$3000,$C74,11+3*MIN(G$3,$D$2-1)))))</f>
        <v/>
      </c>
      <c r="H74" s="93">
        <f>IF(OR($C74="",$B$2="",$D$2=0),0,IF(H$3&lt;0,0,N(INDEX('CURVA PREVISION'!$A$1:$KZ$3000,$C74,11+3*MIN(H$3,$D$2-1)))))</f>
        <v/>
      </c>
      <c r="I74" s="93">
        <f>IF(OR($C74="",$B$2="",$D$2=0),0,IF(I$3&lt;0,0,N(INDEX('CURVA PREVISION'!$A$1:$KZ$3000,$C74,11+3*MIN(I$3,$D$2-1)))))</f>
        <v/>
      </c>
      <c r="J74" s="93">
        <f>IF(OR($C74="",$B$2="",$D$2=0),0,IF(J$3&lt;0,0,N(INDEX('CURVA PREVISION'!$A$1:$KZ$3000,$C74,11+3*MIN(J$3,$D$2-1)))))</f>
        <v/>
      </c>
      <c r="K74" s="93">
        <f>IF(OR($C74="",$B$2="",$D$2=0),0,IF(K$3&lt;0,0,N(INDEX('CURVA PREVISION'!$A$1:$KZ$3000,$C74,11+3*MIN(K$3,$D$2-1)))))</f>
        <v/>
      </c>
      <c r="L74" s="93">
        <f>IF(OR($C74="",$B$2="",$D$2=0),0,IF(L$3&lt;0,0,N(INDEX('CURVA PREVISION'!$A$1:$KZ$3000,$C74,11+3*MIN(L$3,$D$2-1)))))</f>
        <v/>
      </c>
      <c r="M74" s="93">
        <f>IF(OR($C74="",$B$2="",$D$2=0),0,IF(M$3&lt;0,0,N(INDEX('CURVA PREVISION'!$A$1:$KZ$3000,$C74,11+3*MIN(M$3,$D$2-1)))))</f>
        <v/>
      </c>
      <c r="N74" s="93">
        <f>IF(OR($C74="",$B$2="",$D$2=0),0,IF(N$3&lt;0,0,N(INDEX('CURVA PREVISION'!$A$1:$KZ$3000,$C74,11+3*MIN(N$3,$D$2-1)))))</f>
        <v/>
      </c>
      <c r="O74" s="93">
        <f>IF(OR($C74="",$B$2="",$D$2=0),0,IF(O$3&lt;0,0,N(INDEX('CURVA PREVISION'!$A$1:$KZ$3000,$C74,11+3*MIN(O$3,$D$2-1)))))</f>
        <v/>
      </c>
      <c r="P74" s="93">
        <f>IF(OR($C74="",$B$2="",$D$2=0),0,IF(P$3&lt;0,0,N(INDEX('CURVA PREVISION'!$A$1:$KZ$3000,$C74,11+3*MIN(P$3,$D$2-1)))))</f>
        <v/>
      </c>
      <c r="Q74" s="93">
        <f>IF(OR($C74="",$B$2="",$D$2=0),0,IF(Q$3&lt;0,0,N(INDEX('CURVA PREVISION'!$A$1:$KZ$3000,$C74,11+3*MIN(Q$3,$D$2-1)))))</f>
        <v/>
      </c>
      <c r="R74" s="93">
        <f>IF(OR($C74="",$B$2="",$D$2=0),0,IF(R$3&lt;0,0,N(INDEX('CURVA PREVISION'!$A$1:$KZ$3000,$C74,11+3*MIN(R$3,$D$2-1)))))</f>
        <v/>
      </c>
      <c r="S74" s="93">
        <f>IF(OR($C74="",$B$2="",$D$2=0),0,IF(S$3&lt;0,0,N(INDEX('CURVA PREVISION'!$A$1:$KZ$3000,$C74,11+3*MIN(S$3,$D$2-1)))))</f>
        <v/>
      </c>
      <c r="T74" s="93">
        <f>IF(OR($C74="",$B$2="",$D$2=0),0,IF(T$3&lt;0,0,N(INDEX('CURVA PREVISION'!$A$1:$KZ$3000,$C74,11+3*MIN(T$3,$D$2-1)))))</f>
        <v/>
      </c>
      <c r="U74" s="93">
        <f>IF(OR($C74="",$B$2="",$D$2=0),0,IF(U$3&lt;0,0,N(INDEX('CURVA PREVISION'!$A$1:$KZ$3000,$C74,11+3*MIN(U$3,$D$2-1)))))</f>
        <v/>
      </c>
      <c r="V74" s="93">
        <f>IF(OR($C74="",$B$2="",$D$2=0),0,IF(V$3&lt;0,0,N(INDEX('CURVA PREVISION'!$A$1:$KZ$3000,$C74,11+3*MIN(V$3,$D$2-1)))))</f>
        <v/>
      </c>
      <c r="W74" s="93">
        <f>IF(OR($C74="",$B$2="",$D$2=0),0,IF(W$3&lt;0,0,N(INDEX('CURVA PREVISION'!$A$1:$KZ$3000,$C74,11+3*MIN(W$3,$D$2-1)))))</f>
        <v/>
      </c>
      <c r="X74" s="93">
        <f>IF(OR($C74="",$B$2="",$D$2=0),0,IF(X$3&lt;0,0,N(INDEX('CURVA PREVISION'!$A$1:$KZ$3000,$C74,11+3*MIN(X$3,$D$2-1)))))</f>
        <v/>
      </c>
      <c r="Y74" s="93">
        <f>IF(OR($C74="",$B$2="",$D$2=0),0,IF(Y$3&lt;0,0,N(INDEX('CURVA PREVISION'!$A$1:$KZ$3000,$C74,11+3*MIN(Y$3,$D$2-1)))))</f>
        <v/>
      </c>
      <c r="Z74" s="93">
        <f>IF(OR($C74="",$B$2="",$D$2=0),0,IF(Z$3&lt;0,0,N(INDEX('CURVA PREVISION'!$A$1:$KZ$3000,$C74,11+3*MIN(Z$3,$D$2-1)))))</f>
        <v/>
      </c>
      <c r="AA74" s="93">
        <f>IF(OR($C74="",$B$2="",$D$2=0),0,IF(AA$3&lt;0,0,N(INDEX('CURVA PREVISION'!$A$1:$KZ$3000,$C74,11+3*MIN(AA$3,$D$2-1)))))</f>
        <v/>
      </c>
      <c r="AB74" s="93">
        <f>IF(OR($C74="",$B$2="",$D$2=0),0,IF(AB$3&lt;0,0,N(INDEX('CURVA PREVISION'!$A$1:$KZ$3000,$C74,11+3*MIN(AB$3,$D$2-1)))))</f>
        <v/>
      </c>
      <c r="AC74" s="93">
        <f>IF(OR($C74="",$B$2="",$D$2=0),0,IF(AC$3&lt;0,0,N(INDEX('CURVA PREVISION'!$A$1:$KZ$3000,$C74,11+3*MIN(AC$3,$D$2-1)))))</f>
        <v/>
      </c>
      <c r="AD74" s="93">
        <f>IF(OR($C74="",$B$2="",$D$2=0),0,IF(AD$3&lt;0,0,N(INDEX('CURVA PREVISION'!$A$1:$KZ$3000,$C74,11+3*MIN(AD$3,$D$2-1)))))</f>
        <v/>
      </c>
      <c r="AE74" s="93">
        <f>IF(OR($C74="",$B$2="",$D$2=0),0,IF(AE$3&lt;0,0,N(INDEX('CURVA PREVISION'!$A$1:$KZ$3000,$C74,11+3*MIN(AE$3,$D$2-1)))))</f>
        <v/>
      </c>
      <c r="AF74" s="93">
        <f>IF(OR($C74="",$B$2="",$D$2=0),0,IF(AF$3&lt;0,0,N(INDEX('CURVA PREVISION'!$A$1:$KZ$3000,$C74,11+3*MIN(AF$3,$D$2-1)))))</f>
        <v/>
      </c>
      <c r="AG74" s="93">
        <f>IF(OR($C74="",$B$2="",$D$2=0),0,IF(AG$3&lt;0,0,N(INDEX('CURVA PREVISION'!$A$1:$KZ$3000,$C74,11+3*MIN(AG$3,$D$2-1)))))</f>
        <v/>
      </c>
      <c r="AH74" s="93">
        <f>IF(OR($C74="",$B$2="",$D$2=0),0,IF(AH$3&lt;0,0,N(INDEX('CURVA PREVISION'!$A$1:$KZ$3000,$C74,11+3*MIN(AH$3,$D$2-1)))))</f>
        <v/>
      </c>
      <c r="AI74" s="93">
        <f>IF(OR($C74="",$B$2="",$D$2=0),0,IF(AI$3&lt;0,0,N(INDEX('CURVA PREVISION'!$A$1:$KZ$3000,$C74,11+3*MIN(AI$3,$D$2-1)))))</f>
        <v/>
      </c>
      <c r="AJ74" s="93">
        <f>IF(OR($C74="",$B$2="",$D$2=0),0,IF(AJ$3&lt;0,0,N(INDEX('CURVA PREVISION'!$A$1:$KZ$3000,$C74,11+3*MIN(AJ$3,$D$2-1)))))</f>
        <v/>
      </c>
      <c r="AK74" s="93">
        <f>IF(OR($C74="",$B$2="",$D$2=0),0,IF(AK$3&lt;0,0,N(INDEX('CURVA PREVISION'!$A$1:$KZ$3000,$C74,11+3*MIN(AK$3,$D$2-1)))))</f>
        <v/>
      </c>
      <c r="AL74" s="93">
        <f>IF(OR($C74="",$B$2="",$D$2=0),0,IF(AL$3&lt;0,0,N(INDEX('CURVA PREVISION'!$A$1:$KZ$3000,$C74,11+3*MIN(AL$3,$D$2-1)))))</f>
        <v/>
      </c>
      <c r="AM74" s="93">
        <f>IF(OR($C74="",$B$2="",$D$2=0),0,IF(AM$3&lt;0,0,N(INDEX('CURVA PREVISION'!$A$1:$KZ$3000,$C74,11+3*MIN(AM$3,$D$2-1)))))</f>
        <v/>
      </c>
      <c r="AN74" s="93">
        <f>IF(OR($C74="",$B$2="",$D$2=0),0,IF(AN$3&lt;0,0,N(INDEX('CURVA PREVISION'!$A$1:$KZ$3000,$C74,11+3*MIN(AN$3,$D$2-1)))))</f>
        <v/>
      </c>
      <c r="AO74" s="93">
        <f>IF(OR($C74="",$B$2="",$D$2=0),0,IF(AO$3&lt;0,0,N(INDEX('CURVA PREVISION'!$A$1:$KZ$3000,$C74,11+3*MIN(AO$3,$D$2-1)))))</f>
        <v/>
      </c>
      <c r="AP74" s="93">
        <f>IF(OR($C74="",$B$2="",$D$2=0),0,IF(AP$3&lt;0,0,N(INDEX('CURVA PREVISION'!$A$1:$KZ$3000,$C74,11+3*MIN(AP$3,$D$2-1)))))</f>
        <v/>
      </c>
      <c r="AQ74" s="93">
        <f>IF(OR($C74="",$B$2="",$D$2=0),0,IF(AQ$3&lt;0,0,N(INDEX('CURVA PREVISION'!$A$1:$KZ$3000,$C74,11+3*MIN(AQ$3,$D$2-1)))))</f>
        <v/>
      </c>
      <c r="AR74" s="93">
        <f>IF(OR($C74="",$B$2="",$D$2=0),0,IF(AR$3&lt;0,0,N(INDEX('CURVA PREVISION'!$A$1:$KZ$3000,$C74,11+3*MIN(AR$3,$D$2-1)))))</f>
        <v/>
      </c>
      <c r="AS74" s="93">
        <f>IF(OR($C74="",$B$2="",$D$2=0),0,IF(AS$3&lt;0,0,N(INDEX('CURVA PREVISION'!$A$1:$KZ$3000,$C74,11+3*MIN(AS$3,$D$2-1)))))</f>
        <v/>
      </c>
      <c r="AT74" s="93">
        <f>IF(OR($C74="",$B$2="",$D$2=0),0,IF(AT$3&lt;0,0,N(INDEX('CURVA PREVISION'!$A$1:$KZ$3000,$C74,11+3*MIN(AT$3,$D$2-1)))))</f>
        <v/>
      </c>
      <c r="AU74" s="93">
        <f>IF(OR($C74="",$B$2="",$D$2=0),0,IF(AU$3&lt;0,0,N(INDEX('CURVA PREVISION'!$A$1:$KZ$3000,$C74,11+3*MIN(AU$3,$D$2-1)))))</f>
        <v/>
      </c>
      <c r="AV74" s="93">
        <f>IF(OR($C74="",$B$2="",$D$2=0),0,IF(AV$3&lt;0,0,N(INDEX('CURVA PREVISION'!$A$1:$KZ$3000,$C74,11+3*MIN(AV$3,$D$2-1)))))</f>
        <v/>
      </c>
      <c r="AW74" s="93">
        <f>IF(OR($C74="",$B$2="",$D$2=0),0,IF(AW$3&lt;0,0,N(INDEX('CURVA PREVISION'!$A$1:$KZ$3000,$C74,11+3*MIN(AW$3,$D$2-1)))))</f>
        <v/>
      </c>
      <c r="AX74" s="93">
        <f>IF(OR($C74="",$B$2="",$D$2=0),0,IF(AX$3&lt;0,0,N(INDEX('CURVA PREVISION'!$A$1:$KZ$3000,$C74,11+3*MIN(AX$3,$D$2-1)))))</f>
        <v/>
      </c>
      <c r="AY74" s="93">
        <f>IF(OR($C74="",$B$2="",$D$2=0),0,IF(AY$3&lt;0,0,N(INDEX('CURVA PREVISION'!$A$1:$KZ$3000,$C74,11+3*MIN(AY$3,$D$2-1)))))</f>
        <v/>
      </c>
      <c r="AZ74" s="93">
        <f>IF(OR($C74="",$B$2="",$D$2=0),0,IF(AZ$3&lt;0,0,N(INDEX('CURVA PREVISION'!$A$1:$KZ$3000,$C74,11+3*MIN(AZ$3,$D$2-1)))))</f>
        <v/>
      </c>
      <c r="BA74" s="93">
        <f>IF(OR($C74="",$B$2="",$D$2=0),0,IF(BA$3&lt;0,0,N(INDEX('CURVA PREVISION'!$A$1:$KZ$3000,$C74,11+3*MIN(BA$3,$D$2-1)))))</f>
        <v/>
      </c>
      <c r="BB74" s="93">
        <f>IF(OR($C74="",$B$2="",$D$2=0),0,IF(BB$3&lt;0,0,N(INDEX('CURVA PREVISION'!$A$1:$KZ$3000,$C74,11+3*MIN(BB$3,$D$2-1)))))</f>
        <v/>
      </c>
      <c r="BC74" s="93">
        <f>IF(OR($C74="",$B$2="",$D$2=0),0,IF(BC$3&lt;0,0,N(INDEX('CURVA PREVISION'!$A$1:$KZ$3000,$C74,11+3*MIN(BC$3,$D$2-1)))))</f>
        <v/>
      </c>
      <c r="BD74" s="93">
        <f>IF(OR($C74="",$B$2="",$D$2=0),0,IF(BD$3&lt;0,0,N(INDEX('CURVA PREVISION'!$A$1:$KZ$3000,$C74,11+3*MIN(BD$3,$D$2-1)))))</f>
        <v/>
      </c>
      <c r="BE74" s="93">
        <f>IF(OR($C74="",$B$2="",$D$2=0),0,IF(BE$3&lt;0,0,N(INDEX('CURVA PREVISION'!$A$1:$KZ$3000,$C74,11+3*MIN(BE$3,$D$2-1)))))</f>
        <v/>
      </c>
      <c r="BF74" s="93">
        <f>IF(OR($C74="",$B$2="",$D$2=0),0,IF(BF$3&lt;0,0,N(INDEX('CURVA PREVISION'!$A$1:$KZ$3000,$C74,11+3*MIN(BF$3,$D$2-1)))))</f>
        <v/>
      </c>
      <c r="BG74" s="93">
        <f>IF(OR($C74="",$B$2="",$D$2=0),0,IF(BG$3&lt;0,0,N(INDEX('CURVA PREVISION'!$A$1:$KZ$3000,$C74,11+3*MIN(BG$3,$D$2-1)))))</f>
        <v/>
      </c>
      <c r="BH74" s="93">
        <f>IF(OR($C74="",$B$2="",$D$2=0),0,IF(BH$3&lt;0,0,N(INDEX('CURVA PREVISION'!$A$1:$KZ$3000,$C74,11+3*MIN(BH$3,$D$2-1)))))</f>
        <v/>
      </c>
      <c r="BI74" s="93">
        <f>IF(OR($C74="",$B$2="",$D$2=0),0,IF(BI$3&lt;0,0,N(INDEX('CURVA PREVISION'!$A$1:$KZ$3000,$C74,11+3*MIN(BI$3,$D$2-1)))))</f>
        <v/>
      </c>
      <c r="BJ74" s="93">
        <f>IF(OR($C74="",$B$2="",$D$2=0),0,IF(BJ$3&lt;0,0,N(INDEX('CURVA PREVISION'!$A$1:$KZ$3000,$C74,11+3*MIN(BJ$3,$D$2-1)))))</f>
        <v/>
      </c>
      <c r="BK74" s="93">
        <f>IF(OR($C74="",$B$2="",$D$2=0),0,IF(BK$3&lt;0,0,N(INDEX('CURVA PREVISION'!$A$1:$KZ$3000,$C74,11+3*MIN(BK$3,$D$2-1)))))</f>
        <v/>
      </c>
      <c r="BL74" s="93">
        <f>IF(OR($C74="",$B$2="",$D$2=0),0,IF(BL$3&lt;0,0,N(INDEX('CURVA PREVISION'!$A$1:$KZ$3000,$C74,11+3*MIN(BL$3,$D$2-1)))))</f>
        <v/>
      </c>
      <c r="BM74" s="93">
        <f>IF(OR($C74="",$B$2="",$D$2=0),0,IF(BM$3&lt;0,0,N(INDEX('CURVA PREVISION'!$A$1:$KZ$3000,$C74,11+3*MIN(BM$3,$D$2-1)))))</f>
        <v/>
      </c>
      <c r="BN74" s="93">
        <f>IF(OR($C74="",$B$2="",$D$2=0),0,IF(BN$3&lt;0,0,N(INDEX('CURVA PREVISION'!$A$1:$KZ$3000,$C74,11+3*MIN(BN$3,$D$2-1)))))</f>
        <v/>
      </c>
      <c r="BO74" s="93">
        <f>IF(OR($C74="",$B$2="",$D$2=0),0,IF(BO$3&lt;0,0,N(INDEX('CURVA PREVISION'!$A$1:$KZ$3000,$C74,11+3*MIN(BO$3,$D$2-1)))))</f>
        <v/>
      </c>
      <c r="BP74" s="93">
        <f>IF(OR($C74="",$B$2="",$D$2=0),0,IF(BP$3&lt;0,0,N(INDEX('CURVA PREVISION'!$A$1:$KZ$3000,$C74,11+3*MIN(BP$3,$D$2-1)))))</f>
        <v/>
      </c>
      <c r="BQ74" s="93">
        <f>IF(OR($C74="",$B$2="",$D$2=0),0,IF(BQ$3&lt;0,0,N(INDEX('CURVA PREVISION'!$A$1:$KZ$3000,$C74,11+3*MIN(BQ$3,$D$2-1)))))</f>
        <v/>
      </c>
      <c r="BR74" s="93">
        <f>IF(OR($C74="",$B$2="",$D$2=0),0,IF(BR$3&lt;0,0,N(INDEX('CURVA PREVISION'!$A$1:$KZ$3000,$C74,11+3*MIN(BR$3,$D$2-1)))))</f>
        <v/>
      </c>
      <c r="BS74" s="93">
        <f>IF(OR($C74="",$B$2="",$D$2=0),0,IF(BS$3&lt;0,0,N(INDEX('CURVA PREVISION'!$A$1:$KZ$3000,$C74,11+3*MIN(BS$3,$D$2-1)))))</f>
        <v/>
      </c>
      <c r="BT74" s="93">
        <f>IF(OR($C74="",$B$2="",$D$2=0),0,IF(BT$3&lt;0,0,N(INDEX('CURVA PREVISION'!$A$1:$KZ$3000,$C74,11+3*MIN(BT$3,$D$2-1)))))</f>
        <v/>
      </c>
      <c r="BU74" s="93">
        <f>IF(OR($C74="",$B$2="",$D$2=0),0,IF(BU$3&lt;0,0,N(INDEX('CURVA PREVISION'!$A$1:$KZ$3000,$C74,11+3*MIN(BU$3,$D$2-1)))))</f>
        <v/>
      </c>
      <c r="BV74" s="93">
        <f>IF(OR($C74="",$B$2="",$D$2=0),0,IF(BV$3&lt;0,0,N(INDEX('CURVA PREVISION'!$A$1:$KZ$3000,$C74,11+3*MIN(BV$3,$D$2-1)))))</f>
        <v/>
      </c>
      <c r="BW74" s="93">
        <f>IF(OR($C74="",$B$2="",$D$2=0),0,IF(BW$3&lt;0,0,N(INDEX('CURVA PREVISION'!$A$1:$KZ$3000,$C74,11+3*MIN(BW$3,$D$2-1)))))</f>
        <v/>
      </c>
    </row>
    <row r="75">
      <c r="A75" s="50">
        <f>A33</f>
        <v/>
      </c>
      <c r="B75" s="50">
        <f>B33</f>
        <v/>
      </c>
      <c r="C75" s="66">
        <f>C33</f>
        <v/>
      </c>
      <c r="D75" s="93">
        <f>IF(OR($C75="",$B$2="",$D$2=0),0,IF(D$3&lt;0,0,N(INDEX('CURVA PREVISION'!$A$1:$KZ$3000,$C75,11+3*MIN(D$3,$D$2-1)))))</f>
        <v/>
      </c>
      <c r="E75" s="93">
        <f>IF(OR($C75="",$B$2="",$D$2=0),0,IF(E$3&lt;0,0,N(INDEX('CURVA PREVISION'!$A$1:$KZ$3000,$C75,11+3*MIN(E$3,$D$2-1)))))</f>
        <v/>
      </c>
      <c r="F75" s="93">
        <f>IF(OR($C75="",$B$2="",$D$2=0),0,IF(F$3&lt;0,0,N(INDEX('CURVA PREVISION'!$A$1:$KZ$3000,$C75,11+3*MIN(F$3,$D$2-1)))))</f>
        <v/>
      </c>
      <c r="G75" s="93">
        <f>IF(OR($C75="",$B$2="",$D$2=0),0,IF(G$3&lt;0,0,N(INDEX('CURVA PREVISION'!$A$1:$KZ$3000,$C75,11+3*MIN(G$3,$D$2-1)))))</f>
        <v/>
      </c>
      <c r="H75" s="93">
        <f>IF(OR($C75="",$B$2="",$D$2=0),0,IF(H$3&lt;0,0,N(INDEX('CURVA PREVISION'!$A$1:$KZ$3000,$C75,11+3*MIN(H$3,$D$2-1)))))</f>
        <v/>
      </c>
      <c r="I75" s="93">
        <f>IF(OR($C75="",$B$2="",$D$2=0),0,IF(I$3&lt;0,0,N(INDEX('CURVA PREVISION'!$A$1:$KZ$3000,$C75,11+3*MIN(I$3,$D$2-1)))))</f>
        <v/>
      </c>
      <c r="J75" s="93">
        <f>IF(OR($C75="",$B$2="",$D$2=0),0,IF(J$3&lt;0,0,N(INDEX('CURVA PREVISION'!$A$1:$KZ$3000,$C75,11+3*MIN(J$3,$D$2-1)))))</f>
        <v/>
      </c>
      <c r="K75" s="93">
        <f>IF(OR($C75="",$B$2="",$D$2=0),0,IF(K$3&lt;0,0,N(INDEX('CURVA PREVISION'!$A$1:$KZ$3000,$C75,11+3*MIN(K$3,$D$2-1)))))</f>
        <v/>
      </c>
      <c r="L75" s="93">
        <f>IF(OR($C75="",$B$2="",$D$2=0),0,IF(L$3&lt;0,0,N(INDEX('CURVA PREVISION'!$A$1:$KZ$3000,$C75,11+3*MIN(L$3,$D$2-1)))))</f>
        <v/>
      </c>
      <c r="M75" s="93">
        <f>IF(OR($C75="",$B$2="",$D$2=0),0,IF(M$3&lt;0,0,N(INDEX('CURVA PREVISION'!$A$1:$KZ$3000,$C75,11+3*MIN(M$3,$D$2-1)))))</f>
        <v/>
      </c>
      <c r="N75" s="93">
        <f>IF(OR($C75="",$B$2="",$D$2=0),0,IF(N$3&lt;0,0,N(INDEX('CURVA PREVISION'!$A$1:$KZ$3000,$C75,11+3*MIN(N$3,$D$2-1)))))</f>
        <v/>
      </c>
      <c r="O75" s="93">
        <f>IF(OR($C75="",$B$2="",$D$2=0),0,IF(O$3&lt;0,0,N(INDEX('CURVA PREVISION'!$A$1:$KZ$3000,$C75,11+3*MIN(O$3,$D$2-1)))))</f>
        <v/>
      </c>
      <c r="P75" s="93">
        <f>IF(OR($C75="",$B$2="",$D$2=0),0,IF(P$3&lt;0,0,N(INDEX('CURVA PREVISION'!$A$1:$KZ$3000,$C75,11+3*MIN(P$3,$D$2-1)))))</f>
        <v/>
      </c>
      <c r="Q75" s="93">
        <f>IF(OR($C75="",$B$2="",$D$2=0),0,IF(Q$3&lt;0,0,N(INDEX('CURVA PREVISION'!$A$1:$KZ$3000,$C75,11+3*MIN(Q$3,$D$2-1)))))</f>
        <v/>
      </c>
      <c r="R75" s="93">
        <f>IF(OR($C75="",$B$2="",$D$2=0),0,IF(R$3&lt;0,0,N(INDEX('CURVA PREVISION'!$A$1:$KZ$3000,$C75,11+3*MIN(R$3,$D$2-1)))))</f>
        <v/>
      </c>
      <c r="S75" s="93">
        <f>IF(OR($C75="",$B$2="",$D$2=0),0,IF(S$3&lt;0,0,N(INDEX('CURVA PREVISION'!$A$1:$KZ$3000,$C75,11+3*MIN(S$3,$D$2-1)))))</f>
        <v/>
      </c>
      <c r="T75" s="93">
        <f>IF(OR($C75="",$B$2="",$D$2=0),0,IF(T$3&lt;0,0,N(INDEX('CURVA PREVISION'!$A$1:$KZ$3000,$C75,11+3*MIN(T$3,$D$2-1)))))</f>
        <v/>
      </c>
      <c r="U75" s="93">
        <f>IF(OR($C75="",$B$2="",$D$2=0),0,IF(U$3&lt;0,0,N(INDEX('CURVA PREVISION'!$A$1:$KZ$3000,$C75,11+3*MIN(U$3,$D$2-1)))))</f>
        <v/>
      </c>
      <c r="V75" s="93">
        <f>IF(OR($C75="",$B$2="",$D$2=0),0,IF(V$3&lt;0,0,N(INDEX('CURVA PREVISION'!$A$1:$KZ$3000,$C75,11+3*MIN(V$3,$D$2-1)))))</f>
        <v/>
      </c>
      <c r="W75" s="93">
        <f>IF(OR($C75="",$B$2="",$D$2=0),0,IF(W$3&lt;0,0,N(INDEX('CURVA PREVISION'!$A$1:$KZ$3000,$C75,11+3*MIN(W$3,$D$2-1)))))</f>
        <v/>
      </c>
      <c r="X75" s="93">
        <f>IF(OR($C75="",$B$2="",$D$2=0),0,IF(X$3&lt;0,0,N(INDEX('CURVA PREVISION'!$A$1:$KZ$3000,$C75,11+3*MIN(X$3,$D$2-1)))))</f>
        <v/>
      </c>
      <c r="Y75" s="93">
        <f>IF(OR($C75="",$B$2="",$D$2=0),0,IF(Y$3&lt;0,0,N(INDEX('CURVA PREVISION'!$A$1:$KZ$3000,$C75,11+3*MIN(Y$3,$D$2-1)))))</f>
        <v/>
      </c>
      <c r="Z75" s="93">
        <f>IF(OR($C75="",$B$2="",$D$2=0),0,IF(Z$3&lt;0,0,N(INDEX('CURVA PREVISION'!$A$1:$KZ$3000,$C75,11+3*MIN(Z$3,$D$2-1)))))</f>
        <v/>
      </c>
      <c r="AA75" s="93">
        <f>IF(OR($C75="",$B$2="",$D$2=0),0,IF(AA$3&lt;0,0,N(INDEX('CURVA PREVISION'!$A$1:$KZ$3000,$C75,11+3*MIN(AA$3,$D$2-1)))))</f>
        <v/>
      </c>
      <c r="AB75" s="93">
        <f>IF(OR($C75="",$B$2="",$D$2=0),0,IF(AB$3&lt;0,0,N(INDEX('CURVA PREVISION'!$A$1:$KZ$3000,$C75,11+3*MIN(AB$3,$D$2-1)))))</f>
        <v/>
      </c>
      <c r="AC75" s="93">
        <f>IF(OR($C75="",$B$2="",$D$2=0),0,IF(AC$3&lt;0,0,N(INDEX('CURVA PREVISION'!$A$1:$KZ$3000,$C75,11+3*MIN(AC$3,$D$2-1)))))</f>
        <v/>
      </c>
      <c r="AD75" s="93">
        <f>IF(OR($C75="",$B$2="",$D$2=0),0,IF(AD$3&lt;0,0,N(INDEX('CURVA PREVISION'!$A$1:$KZ$3000,$C75,11+3*MIN(AD$3,$D$2-1)))))</f>
        <v/>
      </c>
      <c r="AE75" s="93">
        <f>IF(OR($C75="",$B$2="",$D$2=0),0,IF(AE$3&lt;0,0,N(INDEX('CURVA PREVISION'!$A$1:$KZ$3000,$C75,11+3*MIN(AE$3,$D$2-1)))))</f>
        <v/>
      </c>
      <c r="AF75" s="93">
        <f>IF(OR($C75="",$B$2="",$D$2=0),0,IF(AF$3&lt;0,0,N(INDEX('CURVA PREVISION'!$A$1:$KZ$3000,$C75,11+3*MIN(AF$3,$D$2-1)))))</f>
        <v/>
      </c>
      <c r="AG75" s="93">
        <f>IF(OR($C75="",$B$2="",$D$2=0),0,IF(AG$3&lt;0,0,N(INDEX('CURVA PREVISION'!$A$1:$KZ$3000,$C75,11+3*MIN(AG$3,$D$2-1)))))</f>
        <v/>
      </c>
      <c r="AH75" s="93">
        <f>IF(OR($C75="",$B$2="",$D$2=0),0,IF(AH$3&lt;0,0,N(INDEX('CURVA PREVISION'!$A$1:$KZ$3000,$C75,11+3*MIN(AH$3,$D$2-1)))))</f>
        <v/>
      </c>
      <c r="AI75" s="93">
        <f>IF(OR($C75="",$B$2="",$D$2=0),0,IF(AI$3&lt;0,0,N(INDEX('CURVA PREVISION'!$A$1:$KZ$3000,$C75,11+3*MIN(AI$3,$D$2-1)))))</f>
        <v/>
      </c>
      <c r="AJ75" s="93">
        <f>IF(OR($C75="",$B$2="",$D$2=0),0,IF(AJ$3&lt;0,0,N(INDEX('CURVA PREVISION'!$A$1:$KZ$3000,$C75,11+3*MIN(AJ$3,$D$2-1)))))</f>
        <v/>
      </c>
      <c r="AK75" s="93">
        <f>IF(OR($C75="",$B$2="",$D$2=0),0,IF(AK$3&lt;0,0,N(INDEX('CURVA PREVISION'!$A$1:$KZ$3000,$C75,11+3*MIN(AK$3,$D$2-1)))))</f>
        <v/>
      </c>
      <c r="AL75" s="93">
        <f>IF(OR($C75="",$B$2="",$D$2=0),0,IF(AL$3&lt;0,0,N(INDEX('CURVA PREVISION'!$A$1:$KZ$3000,$C75,11+3*MIN(AL$3,$D$2-1)))))</f>
        <v/>
      </c>
      <c r="AM75" s="93">
        <f>IF(OR($C75="",$B$2="",$D$2=0),0,IF(AM$3&lt;0,0,N(INDEX('CURVA PREVISION'!$A$1:$KZ$3000,$C75,11+3*MIN(AM$3,$D$2-1)))))</f>
        <v/>
      </c>
      <c r="AN75" s="93">
        <f>IF(OR($C75="",$B$2="",$D$2=0),0,IF(AN$3&lt;0,0,N(INDEX('CURVA PREVISION'!$A$1:$KZ$3000,$C75,11+3*MIN(AN$3,$D$2-1)))))</f>
        <v/>
      </c>
      <c r="AO75" s="93">
        <f>IF(OR($C75="",$B$2="",$D$2=0),0,IF(AO$3&lt;0,0,N(INDEX('CURVA PREVISION'!$A$1:$KZ$3000,$C75,11+3*MIN(AO$3,$D$2-1)))))</f>
        <v/>
      </c>
      <c r="AP75" s="93">
        <f>IF(OR($C75="",$B$2="",$D$2=0),0,IF(AP$3&lt;0,0,N(INDEX('CURVA PREVISION'!$A$1:$KZ$3000,$C75,11+3*MIN(AP$3,$D$2-1)))))</f>
        <v/>
      </c>
      <c r="AQ75" s="93">
        <f>IF(OR($C75="",$B$2="",$D$2=0),0,IF(AQ$3&lt;0,0,N(INDEX('CURVA PREVISION'!$A$1:$KZ$3000,$C75,11+3*MIN(AQ$3,$D$2-1)))))</f>
        <v/>
      </c>
      <c r="AR75" s="93">
        <f>IF(OR($C75="",$B$2="",$D$2=0),0,IF(AR$3&lt;0,0,N(INDEX('CURVA PREVISION'!$A$1:$KZ$3000,$C75,11+3*MIN(AR$3,$D$2-1)))))</f>
        <v/>
      </c>
      <c r="AS75" s="93">
        <f>IF(OR($C75="",$B$2="",$D$2=0),0,IF(AS$3&lt;0,0,N(INDEX('CURVA PREVISION'!$A$1:$KZ$3000,$C75,11+3*MIN(AS$3,$D$2-1)))))</f>
        <v/>
      </c>
      <c r="AT75" s="93">
        <f>IF(OR($C75="",$B$2="",$D$2=0),0,IF(AT$3&lt;0,0,N(INDEX('CURVA PREVISION'!$A$1:$KZ$3000,$C75,11+3*MIN(AT$3,$D$2-1)))))</f>
        <v/>
      </c>
      <c r="AU75" s="93">
        <f>IF(OR($C75="",$B$2="",$D$2=0),0,IF(AU$3&lt;0,0,N(INDEX('CURVA PREVISION'!$A$1:$KZ$3000,$C75,11+3*MIN(AU$3,$D$2-1)))))</f>
        <v/>
      </c>
      <c r="AV75" s="93">
        <f>IF(OR($C75="",$B$2="",$D$2=0),0,IF(AV$3&lt;0,0,N(INDEX('CURVA PREVISION'!$A$1:$KZ$3000,$C75,11+3*MIN(AV$3,$D$2-1)))))</f>
        <v/>
      </c>
      <c r="AW75" s="93">
        <f>IF(OR($C75="",$B$2="",$D$2=0),0,IF(AW$3&lt;0,0,N(INDEX('CURVA PREVISION'!$A$1:$KZ$3000,$C75,11+3*MIN(AW$3,$D$2-1)))))</f>
        <v/>
      </c>
      <c r="AX75" s="93">
        <f>IF(OR($C75="",$B$2="",$D$2=0),0,IF(AX$3&lt;0,0,N(INDEX('CURVA PREVISION'!$A$1:$KZ$3000,$C75,11+3*MIN(AX$3,$D$2-1)))))</f>
        <v/>
      </c>
      <c r="AY75" s="93">
        <f>IF(OR($C75="",$B$2="",$D$2=0),0,IF(AY$3&lt;0,0,N(INDEX('CURVA PREVISION'!$A$1:$KZ$3000,$C75,11+3*MIN(AY$3,$D$2-1)))))</f>
        <v/>
      </c>
      <c r="AZ75" s="93">
        <f>IF(OR($C75="",$B$2="",$D$2=0),0,IF(AZ$3&lt;0,0,N(INDEX('CURVA PREVISION'!$A$1:$KZ$3000,$C75,11+3*MIN(AZ$3,$D$2-1)))))</f>
        <v/>
      </c>
      <c r="BA75" s="93">
        <f>IF(OR($C75="",$B$2="",$D$2=0),0,IF(BA$3&lt;0,0,N(INDEX('CURVA PREVISION'!$A$1:$KZ$3000,$C75,11+3*MIN(BA$3,$D$2-1)))))</f>
        <v/>
      </c>
      <c r="BB75" s="93">
        <f>IF(OR($C75="",$B$2="",$D$2=0),0,IF(BB$3&lt;0,0,N(INDEX('CURVA PREVISION'!$A$1:$KZ$3000,$C75,11+3*MIN(BB$3,$D$2-1)))))</f>
        <v/>
      </c>
      <c r="BC75" s="93">
        <f>IF(OR($C75="",$B$2="",$D$2=0),0,IF(BC$3&lt;0,0,N(INDEX('CURVA PREVISION'!$A$1:$KZ$3000,$C75,11+3*MIN(BC$3,$D$2-1)))))</f>
        <v/>
      </c>
      <c r="BD75" s="93">
        <f>IF(OR($C75="",$B$2="",$D$2=0),0,IF(BD$3&lt;0,0,N(INDEX('CURVA PREVISION'!$A$1:$KZ$3000,$C75,11+3*MIN(BD$3,$D$2-1)))))</f>
        <v/>
      </c>
      <c r="BE75" s="93">
        <f>IF(OR($C75="",$B$2="",$D$2=0),0,IF(BE$3&lt;0,0,N(INDEX('CURVA PREVISION'!$A$1:$KZ$3000,$C75,11+3*MIN(BE$3,$D$2-1)))))</f>
        <v/>
      </c>
      <c r="BF75" s="93">
        <f>IF(OR($C75="",$B$2="",$D$2=0),0,IF(BF$3&lt;0,0,N(INDEX('CURVA PREVISION'!$A$1:$KZ$3000,$C75,11+3*MIN(BF$3,$D$2-1)))))</f>
        <v/>
      </c>
      <c r="BG75" s="93">
        <f>IF(OR($C75="",$B$2="",$D$2=0),0,IF(BG$3&lt;0,0,N(INDEX('CURVA PREVISION'!$A$1:$KZ$3000,$C75,11+3*MIN(BG$3,$D$2-1)))))</f>
        <v/>
      </c>
      <c r="BH75" s="93">
        <f>IF(OR($C75="",$B$2="",$D$2=0),0,IF(BH$3&lt;0,0,N(INDEX('CURVA PREVISION'!$A$1:$KZ$3000,$C75,11+3*MIN(BH$3,$D$2-1)))))</f>
        <v/>
      </c>
      <c r="BI75" s="93">
        <f>IF(OR($C75="",$B$2="",$D$2=0),0,IF(BI$3&lt;0,0,N(INDEX('CURVA PREVISION'!$A$1:$KZ$3000,$C75,11+3*MIN(BI$3,$D$2-1)))))</f>
        <v/>
      </c>
      <c r="BJ75" s="93">
        <f>IF(OR($C75="",$B$2="",$D$2=0),0,IF(BJ$3&lt;0,0,N(INDEX('CURVA PREVISION'!$A$1:$KZ$3000,$C75,11+3*MIN(BJ$3,$D$2-1)))))</f>
        <v/>
      </c>
      <c r="BK75" s="93">
        <f>IF(OR($C75="",$B$2="",$D$2=0),0,IF(BK$3&lt;0,0,N(INDEX('CURVA PREVISION'!$A$1:$KZ$3000,$C75,11+3*MIN(BK$3,$D$2-1)))))</f>
        <v/>
      </c>
      <c r="BL75" s="93">
        <f>IF(OR($C75="",$B$2="",$D$2=0),0,IF(BL$3&lt;0,0,N(INDEX('CURVA PREVISION'!$A$1:$KZ$3000,$C75,11+3*MIN(BL$3,$D$2-1)))))</f>
        <v/>
      </c>
      <c r="BM75" s="93">
        <f>IF(OR($C75="",$B$2="",$D$2=0),0,IF(BM$3&lt;0,0,N(INDEX('CURVA PREVISION'!$A$1:$KZ$3000,$C75,11+3*MIN(BM$3,$D$2-1)))))</f>
        <v/>
      </c>
      <c r="BN75" s="93">
        <f>IF(OR($C75="",$B$2="",$D$2=0),0,IF(BN$3&lt;0,0,N(INDEX('CURVA PREVISION'!$A$1:$KZ$3000,$C75,11+3*MIN(BN$3,$D$2-1)))))</f>
        <v/>
      </c>
      <c r="BO75" s="93">
        <f>IF(OR($C75="",$B$2="",$D$2=0),0,IF(BO$3&lt;0,0,N(INDEX('CURVA PREVISION'!$A$1:$KZ$3000,$C75,11+3*MIN(BO$3,$D$2-1)))))</f>
        <v/>
      </c>
      <c r="BP75" s="93">
        <f>IF(OR($C75="",$B$2="",$D$2=0),0,IF(BP$3&lt;0,0,N(INDEX('CURVA PREVISION'!$A$1:$KZ$3000,$C75,11+3*MIN(BP$3,$D$2-1)))))</f>
        <v/>
      </c>
      <c r="BQ75" s="93">
        <f>IF(OR($C75="",$B$2="",$D$2=0),0,IF(BQ$3&lt;0,0,N(INDEX('CURVA PREVISION'!$A$1:$KZ$3000,$C75,11+3*MIN(BQ$3,$D$2-1)))))</f>
        <v/>
      </c>
      <c r="BR75" s="93">
        <f>IF(OR($C75="",$B$2="",$D$2=0),0,IF(BR$3&lt;0,0,N(INDEX('CURVA PREVISION'!$A$1:$KZ$3000,$C75,11+3*MIN(BR$3,$D$2-1)))))</f>
        <v/>
      </c>
      <c r="BS75" s="93">
        <f>IF(OR($C75="",$B$2="",$D$2=0),0,IF(BS$3&lt;0,0,N(INDEX('CURVA PREVISION'!$A$1:$KZ$3000,$C75,11+3*MIN(BS$3,$D$2-1)))))</f>
        <v/>
      </c>
      <c r="BT75" s="93">
        <f>IF(OR($C75="",$B$2="",$D$2=0),0,IF(BT$3&lt;0,0,N(INDEX('CURVA PREVISION'!$A$1:$KZ$3000,$C75,11+3*MIN(BT$3,$D$2-1)))))</f>
        <v/>
      </c>
      <c r="BU75" s="93">
        <f>IF(OR($C75="",$B$2="",$D$2=0),0,IF(BU$3&lt;0,0,N(INDEX('CURVA PREVISION'!$A$1:$KZ$3000,$C75,11+3*MIN(BU$3,$D$2-1)))))</f>
        <v/>
      </c>
      <c r="BV75" s="93">
        <f>IF(OR($C75="",$B$2="",$D$2=0),0,IF(BV$3&lt;0,0,N(INDEX('CURVA PREVISION'!$A$1:$KZ$3000,$C75,11+3*MIN(BV$3,$D$2-1)))))</f>
        <v/>
      </c>
      <c r="BW75" s="93">
        <f>IF(OR($C75="",$B$2="",$D$2=0),0,IF(BW$3&lt;0,0,N(INDEX('CURVA PREVISION'!$A$1:$KZ$3000,$C75,11+3*MIN(BW$3,$D$2-1)))))</f>
        <v/>
      </c>
    </row>
    <row r="76">
      <c r="A76" s="50">
        <f>A34</f>
        <v/>
      </c>
      <c r="B76" s="50">
        <f>B34</f>
        <v/>
      </c>
      <c r="C76" s="66">
        <f>C34</f>
        <v/>
      </c>
      <c r="D76" s="93">
        <f>IF(OR($C76="",$B$2="",$D$2=0),0,IF(D$3&lt;0,0,N(INDEX('CURVA PREVISION'!$A$1:$KZ$3000,$C76,11+3*MIN(D$3,$D$2-1)))))</f>
        <v/>
      </c>
      <c r="E76" s="93">
        <f>IF(OR($C76="",$B$2="",$D$2=0),0,IF(E$3&lt;0,0,N(INDEX('CURVA PREVISION'!$A$1:$KZ$3000,$C76,11+3*MIN(E$3,$D$2-1)))))</f>
        <v/>
      </c>
      <c r="F76" s="93">
        <f>IF(OR($C76="",$B$2="",$D$2=0),0,IF(F$3&lt;0,0,N(INDEX('CURVA PREVISION'!$A$1:$KZ$3000,$C76,11+3*MIN(F$3,$D$2-1)))))</f>
        <v/>
      </c>
      <c r="G76" s="93">
        <f>IF(OR($C76="",$B$2="",$D$2=0),0,IF(G$3&lt;0,0,N(INDEX('CURVA PREVISION'!$A$1:$KZ$3000,$C76,11+3*MIN(G$3,$D$2-1)))))</f>
        <v/>
      </c>
      <c r="H76" s="93">
        <f>IF(OR($C76="",$B$2="",$D$2=0),0,IF(H$3&lt;0,0,N(INDEX('CURVA PREVISION'!$A$1:$KZ$3000,$C76,11+3*MIN(H$3,$D$2-1)))))</f>
        <v/>
      </c>
      <c r="I76" s="93">
        <f>IF(OR($C76="",$B$2="",$D$2=0),0,IF(I$3&lt;0,0,N(INDEX('CURVA PREVISION'!$A$1:$KZ$3000,$C76,11+3*MIN(I$3,$D$2-1)))))</f>
        <v/>
      </c>
      <c r="J76" s="93">
        <f>IF(OR($C76="",$B$2="",$D$2=0),0,IF(J$3&lt;0,0,N(INDEX('CURVA PREVISION'!$A$1:$KZ$3000,$C76,11+3*MIN(J$3,$D$2-1)))))</f>
        <v/>
      </c>
      <c r="K76" s="93">
        <f>IF(OR($C76="",$B$2="",$D$2=0),0,IF(K$3&lt;0,0,N(INDEX('CURVA PREVISION'!$A$1:$KZ$3000,$C76,11+3*MIN(K$3,$D$2-1)))))</f>
        <v/>
      </c>
      <c r="L76" s="93">
        <f>IF(OR($C76="",$B$2="",$D$2=0),0,IF(L$3&lt;0,0,N(INDEX('CURVA PREVISION'!$A$1:$KZ$3000,$C76,11+3*MIN(L$3,$D$2-1)))))</f>
        <v/>
      </c>
      <c r="M76" s="93">
        <f>IF(OR($C76="",$B$2="",$D$2=0),0,IF(M$3&lt;0,0,N(INDEX('CURVA PREVISION'!$A$1:$KZ$3000,$C76,11+3*MIN(M$3,$D$2-1)))))</f>
        <v/>
      </c>
      <c r="N76" s="93">
        <f>IF(OR($C76="",$B$2="",$D$2=0),0,IF(N$3&lt;0,0,N(INDEX('CURVA PREVISION'!$A$1:$KZ$3000,$C76,11+3*MIN(N$3,$D$2-1)))))</f>
        <v/>
      </c>
      <c r="O76" s="93">
        <f>IF(OR($C76="",$B$2="",$D$2=0),0,IF(O$3&lt;0,0,N(INDEX('CURVA PREVISION'!$A$1:$KZ$3000,$C76,11+3*MIN(O$3,$D$2-1)))))</f>
        <v/>
      </c>
      <c r="P76" s="93">
        <f>IF(OR($C76="",$B$2="",$D$2=0),0,IF(P$3&lt;0,0,N(INDEX('CURVA PREVISION'!$A$1:$KZ$3000,$C76,11+3*MIN(P$3,$D$2-1)))))</f>
        <v/>
      </c>
      <c r="Q76" s="93">
        <f>IF(OR($C76="",$B$2="",$D$2=0),0,IF(Q$3&lt;0,0,N(INDEX('CURVA PREVISION'!$A$1:$KZ$3000,$C76,11+3*MIN(Q$3,$D$2-1)))))</f>
        <v/>
      </c>
      <c r="R76" s="93">
        <f>IF(OR($C76="",$B$2="",$D$2=0),0,IF(R$3&lt;0,0,N(INDEX('CURVA PREVISION'!$A$1:$KZ$3000,$C76,11+3*MIN(R$3,$D$2-1)))))</f>
        <v/>
      </c>
      <c r="S76" s="93">
        <f>IF(OR($C76="",$B$2="",$D$2=0),0,IF(S$3&lt;0,0,N(INDEX('CURVA PREVISION'!$A$1:$KZ$3000,$C76,11+3*MIN(S$3,$D$2-1)))))</f>
        <v/>
      </c>
      <c r="T76" s="93">
        <f>IF(OR($C76="",$B$2="",$D$2=0),0,IF(T$3&lt;0,0,N(INDEX('CURVA PREVISION'!$A$1:$KZ$3000,$C76,11+3*MIN(T$3,$D$2-1)))))</f>
        <v/>
      </c>
      <c r="U76" s="93">
        <f>IF(OR($C76="",$B$2="",$D$2=0),0,IF(U$3&lt;0,0,N(INDEX('CURVA PREVISION'!$A$1:$KZ$3000,$C76,11+3*MIN(U$3,$D$2-1)))))</f>
        <v/>
      </c>
      <c r="V76" s="93">
        <f>IF(OR($C76="",$B$2="",$D$2=0),0,IF(V$3&lt;0,0,N(INDEX('CURVA PREVISION'!$A$1:$KZ$3000,$C76,11+3*MIN(V$3,$D$2-1)))))</f>
        <v/>
      </c>
      <c r="W76" s="93">
        <f>IF(OR($C76="",$B$2="",$D$2=0),0,IF(W$3&lt;0,0,N(INDEX('CURVA PREVISION'!$A$1:$KZ$3000,$C76,11+3*MIN(W$3,$D$2-1)))))</f>
        <v/>
      </c>
      <c r="X76" s="93">
        <f>IF(OR($C76="",$B$2="",$D$2=0),0,IF(X$3&lt;0,0,N(INDEX('CURVA PREVISION'!$A$1:$KZ$3000,$C76,11+3*MIN(X$3,$D$2-1)))))</f>
        <v/>
      </c>
      <c r="Y76" s="93">
        <f>IF(OR($C76="",$B$2="",$D$2=0),0,IF(Y$3&lt;0,0,N(INDEX('CURVA PREVISION'!$A$1:$KZ$3000,$C76,11+3*MIN(Y$3,$D$2-1)))))</f>
        <v/>
      </c>
      <c r="Z76" s="93">
        <f>IF(OR($C76="",$B$2="",$D$2=0),0,IF(Z$3&lt;0,0,N(INDEX('CURVA PREVISION'!$A$1:$KZ$3000,$C76,11+3*MIN(Z$3,$D$2-1)))))</f>
        <v/>
      </c>
      <c r="AA76" s="93">
        <f>IF(OR($C76="",$B$2="",$D$2=0),0,IF(AA$3&lt;0,0,N(INDEX('CURVA PREVISION'!$A$1:$KZ$3000,$C76,11+3*MIN(AA$3,$D$2-1)))))</f>
        <v/>
      </c>
      <c r="AB76" s="93">
        <f>IF(OR($C76="",$B$2="",$D$2=0),0,IF(AB$3&lt;0,0,N(INDEX('CURVA PREVISION'!$A$1:$KZ$3000,$C76,11+3*MIN(AB$3,$D$2-1)))))</f>
        <v/>
      </c>
      <c r="AC76" s="93">
        <f>IF(OR($C76="",$B$2="",$D$2=0),0,IF(AC$3&lt;0,0,N(INDEX('CURVA PREVISION'!$A$1:$KZ$3000,$C76,11+3*MIN(AC$3,$D$2-1)))))</f>
        <v/>
      </c>
      <c r="AD76" s="93">
        <f>IF(OR($C76="",$B$2="",$D$2=0),0,IF(AD$3&lt;0,0,N(INDEX('CURVA PREVISION'!$A$1:$KZ$3000,$C76,11+3*MIN(AD$3,$D$2-1)))))</f>
        <v/>
      </c>
      <c r="AE76" s="93">
        <f>IF(OR($C76="",$B$2="",$D$2=0),0,IF(AE$3&lt;0,0,N(INDEX('CURVA PREVISION'!$A$1:$KZ$3000,$C76,11+3*MIN(AE$3,$D$2-1)))))</f>
        <v/>
      </c>
      <c r="AF76" s="93">
        <f>IF(OR($C76="",$B$2="",$D$2=0),0,IF(AF$3&lt;0,0,N(INDEX('CURVA PREVISION'!$A$1:$KZ$3000,$C76,11+3*MIN(AF$3,$D$2-1)))))</f>
        <v/>
      </c>
      <c r="AG76" s="93">
        <f>IF(OR($C76="",$B$2="",$D$2=0),0,IF(AG$3&lt;0,0,N(INDEX('CURVA PREVISION'!$A$1:$KZ$3000,$C76,11+3*MIN(AG$3,$D$2-1)))))</f>
        <v/>
      </c>
      <c r="AH76" s="93">
        <f>IF(OR($C76="",$B$2="",$D$2=0),0,IF(AH$3&lt;0,0,N(INDEX('CURVA PREVISION'!$A$1:$KZ$3000,$C76,11+3*MIN(AH$3,$D$2-1)))))</f>
        <v/>
      </c>
      <c r="AI76" s="93">
        <f>IF(OR($C76="",$B$2="",$D$2=0),0,IF(AI$3&lt;0,0,N(INDEX('CURVA PREVISION'!$A$1:$KZ$3000,$C76,11+3*MIN(AI$3,$D$2-1)))))</f>
        <v/>
      </c>
      <c r="AJ76" s="93">
        <f>IF(OR($C76="",$B$2="",$D$2=0),0,IF(AJ$3&lt;0,0,N(INDEX('CURVA PREVISION'!$A$1:$KZ$3000,$C76,11+3*MIN(AJ$3,$D$2-1)))))</f>
        <v/>
      </c>
      <c r="AK76" s="93">
        <f>IF(OR($C76="",$B$2="",$D$2=0),0,IF(AK$3&lt;0,0,N(INDEX('CURVA PREVISION'!$A$1:$KZ$3000,$C76,11+3*MIN(AK$3,$D$2-1)))))</f>
        <v/>
      </c>
      <c r="AL76" s="93">
        <f>IF(OR($C76="",$B$2="",$D$2=0),0,IF(AL$3&lt;0,0,N(INDEX('CURVA PREVISION'!$A$1:$KZ$3000,$C76,11+3*MIN(AL$3,$D$2-1)))))</f>
        <v/>
      </c>
      <c r="AM76" s="93">
        <f>IF(OR($C76="",$B$2="",$D$2=0),0,IF(AM$3&lt;0,0,N(INDEX('CURVA PREVISION'!$A$1:$KZ$3000,$C76,11+3*MIN(AM$3,$D$2-1)))))</f>
        <v/>
      </c>
      <c r="AN76" s="93">
        <f>IF(OR($C76="",$B$2="",$D$2=0),0,IF(AN$3&lt;0,0,N(INDEX('CURVA PREVISION'!$A$1:$KZ$3000,$C76,11+3*MIN(AN$3,$D$2-1)))))</f>
        <v/>
      </c>
      <c r="AO76" s="93">
        <f>IF(OR($C76="",$B$2="",$D$2=0),0,IF(AO$3&lt;0,0,N(INDEX('CURVA PREVISION'!$A$1:$KZ$3000,$C76,11+3*MIN(AO$3,$D$2-1)))))</f>
        <v/>
      </c>
      <c r="AP76" s="93">
        <f>IF(OR($C76="",$B$2="",$D$2=0),0,IF(AP$3&lt;0,0,N(INDEX('CURVA PREVISION'!$A$1:$KZ$3000,$C76,11+3*MIN(AP$3,$D$2-1)))))</f>
        <v/>
      </c>
      <c r="AQ76" s="93">
        <f>IF(OR($C76="",$B$2="",$D$2=0),0,IF(AQ$3&lt;0,0,N(INDEX('CURVA PREVISION'!$A$1:$KZ$3000,$C76,11+3*MIN(AQ$3,$D$2-1)))))</f>
        <v/>
      </c>
      <c r="AR76" s="93">
        <f>IF(OR($C76="",$B$2="",$D$2=0),0,IF(AR$3&lt;0,0,N(INDEX('CURVA PREVISION'!$A$1:$KZ$3000,$C76,11+3*MIN(AR$3,$D$2-1)))))</f>
        <v/>
      </c>
      <c r="AS76" s="93">
        <f>IF(OR($C76="",$B$2="",$D$2=0),0,IF(AS$3&lt;0,0,N(INDEX('CURVA PREVISION'!$A$1:$KZ$3000,$C76,11+3*MIN(AS$3,$D$2-1)))))</f>
        <v/>
      </c>
      <c r="AT76" s="93">
        <f>IF(OR($C76="",$B$2="",$D$2=0),0,IF(AT$3&lt;0,0,N(INDEX('CURVA PREVISION'!$A$1:$KZ$3000,$C76,11+3*MIN(AT$3,$D$2-1)))))</f>
        <v/>
      </c>
      <c r="AU76" s="93">
        <f>IF(OR($C76="",$B$2="",$D$2=0),0,IF(AU$3&lt;0,0,N(INDEX('CURVA PREVISION'!$A$1:$KZ$3000,$C76,11+3*MIN(AU$3,$D$2-1)))))</f>
        <v/>
      </c>
      <c r="AV76" s="93">
        <f>IF(OR($C76="",$B$2="",$D$2=0),0,IF(AV$3&lt;0,0,N(INDEX('CURVA PREVISION'!$A$1:$KZ$3000,$C76,11+3*MIN(AV$3,$D$2-1)))))</f>
        <v/>
      </c>
      <c r="AW76" s="93">
        <f>IF(OR($C76="",$B$2="",$D$2=0),0,IF(AW$3&lt;0,0,N(INDEX('CURVA PREVISION'!$A$1:$KZ$3000,$C76,11+3*MIN(AW$3,$D$2-1)))))</f>
        <v/>
      </c>
      <c r="AX76" s="93">
        <f>IF(OR($C76="",$B$2="",$D$2=0),0,IF(AX$3&lt;0,0,N(INDEX('CURVA PREVISION'!$A$1:$KZ$3000,$C76,11+3*MIN(AX$3,$D$2-1)))))</f>
        <v/>
      </c>
      <c r="AY76" s="93">
        <f>IF(OR($C76="",$B$2="",$D$2=0),0,IF(AY$3&lt;0,0,N(INDEX('CURVA PREVISION'!$A$1:$KZ$3000,$C76,11+3*MIN(AY$3,$D$2-1)))))</f>
        <v/>
      </c>
      <c r="AZ76" s="93">
        <f>IF(OR($C76="",$B$2="",$D$2=0),0,IF(AZ$3&lt;0,0,N(INDEX('CURVA PREVISION'!$A$1:$KZ$3000,$C76,11+3*MIN(AZ$3,$D$2-1)))))</f>
        <v/>
      </c>
      <c r="BA76" s="93">
        <f>IF(OR($C76="",$B$2="",$D$2=0),0,IF(BA$3&lt;0,0,N(INDEX('CURVA PREVISION'!$A$1:$KZ$3000,$C76,11+3*MIN(BA$3,$D$2-1)))))</f>
        <v/>
      </c>
      <c r="BB76" s="93">
        <f>IF(OR($C76="",$B$2="",$D$2=0),0,IF(BB$3&lt;0,0,N(INDEX('CURVA PREVISION'!$A$1:$KZ$3000,$C76,11+3*MIN(BB$3,$D$2-1)))))</f>
        <v/>
      </c>
      <c r="BC76" s="93">
        <f>IF(OR($C76="",$B$2="",$D$2=0),0,IF(BC$3&lt;0,0,N(INDEX('CURVA PREVISION'!$A$1:$KZ$3000,$C76,11+3*MIN(BC$3,$D$2-1)))))</f>
        <v/>
      </c>
      <c r="BD76" s="93">
        <f>IF(OR($C76="",$B$2="",$D$2=0),0,IF(BD$3&lt;0,0,N(INDEX('CURVA PREVISION'!$A$1:$KZ$3000,$C76,11+3*MIN(BD$3,$D$2-1)))))</f>
        <v/>
      </c>
      <c r="BE76" s="93">
        <f>IF(OR($C76="",$B$2="",$D$2=0),0,IF(BE$3&lt;0,0,N(INDEX('CURVA PREVISION'!$A$1:$KZ$3000,$C76,11+3*MIN(BE$3,$D$2-1)))))</f>
        <v/>
      </c>
      <c r="BF76" s="93">
        <f>IF(OR($C76="",$B$2="",$D$2=0),0,IF(BF$3&lt;0,0,N(INDEX('CURVA PREVISION'!$A$1:$KZ$3000,$C76,11+3*MIN(BF$3,$D$2-1)))))</f>
        <v/>
      </c>
      <c r="BG76" s="93">
        <f>IF(OR($C76="",$B$2="",$D$2=0),0,IF(BG$3&lt;0,0,N(INDEX('CURVA PREVISION'!$A$1:$KZ$3000,$C76,11+3*MIN(BG$3,$D$2-1)))))</f>
        <v/>
      </c>
      <c r="BH76" s="93">
        <f>IF(OR($C76="",$B$2="",$D$2=0),0,IF(BH$3&lt;0,0,N(INDEX('CURVA PREVISION'!$A$1:$KZ$3000,$C76,11+3*MIN(BH$3,$D$2-1)))))</f>
        <v/>
      </c>
      <c r="BI76" s="93">
        <f>IF(OR($C76="",$B$2="",$D$2=0),0,IF(BI$3&lt;0,0,N(INDEX('CURVA PREVISION'!$A$1:$KZ$3000,$C76,11+3*MIN(BI$3,$D$2-1)))))</f>
        <v/>
      </c>
      <c r="BJ76" s="93">
        <f>IF(OR($C76="",$B$2="",$D$2=0),0,IF(BJ$3&lt;0,0,N(INDEX('CURVA PREVISION'!$A$1:$KZ$3000,$C76,11+3*MIN(BJ$3,$D$2-1)))))</f>
        <v/>
      </c>
      <c r="BK76" s="93">
        <f>IF(OR($C76="",$B$2="",$D$2=0),0,IF(BK$3&lt;0,0,N(INDEX('CURVA PREVISION'!$A$1:$KZ$3000,$C76,11+3*MIN(BK$3,$D$2-1)))))</f>
        <v/>
      </c>
      <c r="BL76" s="93">
        <f>IF(OR($C76="",$B$2="",$D$2=0),0,IF(BL$3&lt;0,0,N(INDEX('CURVA PREVISION'!$A$1:$KZ$3000,$C76,11+3*MIN(BL$3,$D$2-1)))))</f>
        <v/>
      </c>
      <c r="BM76" s="93">
        <f>IF(OR($C76="",$B$2="",$D$2=0),0,IF(BM$3&lt;0,0,N(INDEX('CURVA PREVISION'!$A$1:$KZ$3000,$C76,11+3*MIN(BM$3,$D$2-1)))))</f>
        <v/>
      </c>
      <c r="BN76" s="93">
        <f>IF(OR($C76="",$B$2="",$D$2=0),0,IF(BN$3&lt;0,0,N(INDEX('CURVA PREVISION'!$A$1:$KZ$3000,$C76,11+3*MIN(BN$3,$D$2-1)))))</f>
        <v/>
      </c>
      <c r="BO76" s="93">
        <f>IF(OR($C76="",$B$2="",$D$2=0),0,IF(BO$3&lt;0,0,N(INDEX('CURVA PREVISION'!$A$1:$KZ$3000,$C76,11+3*MIN(BO$3,$D$2-1)))))</f>
        <v/>
      </c>
      <c r="BP76" s="93">
        <f>IF(OR($C76="",$B$2="",$D$2=0),0,IF(BP$3&lt;0,0,N(INDEX('CURVA PREVISION'!$A$1:$KZ$3000,$C76,11+3*MIN(BP$3,$D$2-1)))))</f>
        <v/>
      </c>
      <c r="BQ76" s="93">
        <f>IF(OR($C76="",$B$2="",$D$2=0),0,IF(BQ$3&lt;0,0,N(INDEX('CURVA PREVISION'!$A$1:$KZ$3000,$C76,11+3*MIN(BQ$3,$D$2-1)))))</f>
        <v/>
      </c>
      <c r="BR76" s="93">
        <f>IF(OR($C76="",$B$2="",$D$2=0),0,IF(BR$3&lt;0,0,N(INDEX('CURVA PREVISION'!$A$1:$KZ$3000,$C76,11+3*MIN(BR$3,$D$2-1)))))</f>
        <v/>
      </c>
      <c r="BS76" s="93">
        <f>IF(OR($C76="",$B$2="",$D$2=0),0,IF(BS$3&lt;0,0,N(INDEX('CURVA PREVISION'!$A$1:$KZ$3000,$C76,11+3*MIN(BS$3,$D$2-1)))))</f>
        <v/>
      </c>
      <c r="BT76" s="93">
        <f>IF(OR($C76="",$B$2="",$D$2=0),0,IF(BT$3&lt;0,0,N(INDEX('CURVA PREVISION'!$A$1:$KZ$3000,$C76,11+3*MIN(BT$3,$D$2-1)))))</f>
        <v/>
      </c>
      <c r="BU76" s="93">
        <f>IF(OR($C76="",$B$2="",$D$2=0),0,IF(BU$3&lt;0,0,N(INDEX('CURVA PREVISION'!$A$1:$KZ$3000,$C76,11+3*MIN(BU$3,$D$2-1)))))</f>
        <v/>
      </c>
      <c r="BV76" s="93">
        <f>IF(OR($C76="",$B$2="",$D$2=0),0,IF(BV$3&lt;0,0,N(INDEX('CURVA PREVISION'!$A$1:$KZ$3000,$C76,11+3*MIN(BV$3,$D$2-1)))))</f>
        <v/>
      </c>
      <c r="BW76" s="93">
        <f>IF(OR($C76="",$B$2="",$D$2=0),0,IF(BW$3&lt;0,0,N(INDEX('CURVA PREVISION'!$A$1:$KZ$3000,$C76,11+3*MIN(BW$3,$D$2-1)))))</f>
        <v/>
      </c>
    </row>
    <row r="77">
      <c r="A77" s="50">
        <f>A35</f>
        <v/>
      </c>
      <c r="B77" s="50">
        <f>B35</f>
        <v/>
      </c>
      <c r="C77" s="66">
        <f>C35</f>
        <v/>
      </c>
      <c r="D77" s="93">
        <f>IF(OR($C77="",$B$2="",$D$2=0),0,IF(D$3&lt;0,0,N(INDEX('CURVA PREVISION'!$A$1:$KZ$3000,$C77,11+3*MIN(D$3,$D$2-1)))))</f>
        <v/>
      </c>
      <c r="E77" s="93">
        <f>IF(OR($C77="",$B$2="",$D$2=0),0,IF(E$3&lt;0,0,N(INDEX('CURVA PREVISION'!$A$1:$KZ$3000,$C77,11+3*MIN(E$3,$D$2-1)))))</f>
        <v/>
      </c>
      <c r="F77" s="93">
        <f>IF(OR($C77="",$B$2="",$D$2=0),0,IF(F$3&lt;0,0,N(INDEX('CURVA PREVISION'!$A$1:$KZ$3000,$C77,11+3*MIN(F$3,$D$2-1)))))</f>
        <v/>
      </c>
      <c r="G77" s="93">
        <f>IF(OR($C77="",$B$2="",$D$2=0),0,IF(G$3&lt;0,0,N(INDEX('CURVA PREVISION'!$A$1:$KZ$3000,$C77,11+3*MIN(G$3,$D$2-1)))))</f>
        <v/>
      </c>
      <c r="H77" s="93">
        <f>IF(OR($C77="",$B$2="",$D$2=0),0,IF(H$3&lt;0,0,N(INDEX('CURVA PREVISION'!$A$1:$KZ$3000,$C77,11+3*MIN(H$3,$D$2-1)))))</f>
        <v/>
      </c>
      <c r="I77" s="93">
        <f>IF(OR($C77="",$B$2="",$D$2=0),0,IF(I$3&lt;0,0,N(INDEX('CURVA PREVISION'!$A$1:$KZ$3000,$C77,11+3*MIN(I$3,$D$2-1)))))</f>
        <v/>
      </c>
      <c r="J77" s="93">
        <f>IF(OR($C77="",$B$2="",$D$2=0),0,IF(J$3&lt;0,0,N(INDEX('CURVA PREVISION'!$A$1:$KZ$3000,$C77,11+3*MIN(J$3,$D$2-1)))))</f>
        <v/>
      </c>
      <c r="K77" s="93">
        <f>IF(OR($C77="",$B$2="",$D$2=0),0,IF(K$3&lt;0,0,N(INDEX('CURVA PREVISION'!$A$1:$KZ$3000,$C77,11+3*MIN(K$3,$D$2-1)))))</f>
        <v/>
      </c>
      <c r="L77" s="93">
        <f>IF(OR($C77="",$B$2="",$D$2=0),0,IF(L$3&lt;0,0,N(INDEX('CURVA PREVISION'!$A$1:$KZ$3000,$C77,11+3*MIN(L$3,$D$2-1)))))</f>
        <v/>
      </c>
      <c r="M77" s="93">
        <f>IF(OR($C77="",$B$2="",$D$2=0),0,IF(M$3&lt;0,0,N(INDEX('CURVA PREVISION'!$A$1:$KZ$3000,$C77,11+3*MIN(M$3,$D$2-1)))))</f>
        <v/>
      </c>
      <c r="N77" s="93">
        <f>IF(OR($C77="",$B$2="",$D$2=0),0,IF(N$3&lt;0,0,N(INDEX('CURVA PREVISION'!$A$1:$KZ$3000,$C77,11+3*MIN(N$3,$D$2-1)))))</f>
        <v/>
      </c>
      <c r="O77" s="93">
        <f>IF(OR($C77="",$B$2="",$D$2=0),0,IF(O$3&lt;0,0,N(INDEX('CURVA PREVISION'!$A$1:$KZ$3000,$C77,11+3*MIN(O$3,$D$2-1)))))</f>
        <v/>
      </c>
      <c r="P77" s="93">
        <f>IF(OR($C77="",$B$2="",$D$2=0),0,IF(P$3&lt;0,0,N(INDEX('CURVA PREVISION'!$A$1:$KZ$3000,$C77,11+3*MIN(P$3,$D$2-1)))))</f>
        <v/>
      </c>
      <c r="Q77" s="93">
        <f>IF(OR($C77="",$B$2="",$D$2=0),0,IF(Q$3&lt;0,0,N(INDEX('CURVA PREVISION'!$A$1:$KZ$3000,$C77,11+3*MIN(Q$3,$D$2-1)))))</f>
        <v/>
      </c>
      <c r="R77" s="93">
        <f>IF(OR($C77="",$B$2="",$D$2=0),0,IF(R$3&lt;0,0,N(INDEX('CURVA PREVISION'!$A$1:$KZ$3000,$C77,11+3*MIN(R$3,$D$2-1)))))</f>
        <v/>
      </c>
      <c r="S77" s="93">
        <f>IF(OR($C77="",$B$2="",$D$2=0),0,IF(S$3&lt;0,0,N(INDEX('CURVA PREVISION'!$A$1:$KZ$3000,$C77,11+3*MIN(S$3,$D$2-1)))))</f>
        <v/>
      </c>
      <c r="T77" s="93">
        <f>IF(OR($C77="",$B$2="",$D$2=0),0,IF(T$3&lt;0,0,N(INDEX('CURVA PREVISION'!$A$1:$KZ$3000,$C77,11+3*MIN(T$3,$D$2-1)))))</f>
        <v/>
      </c>
      <c r="U77" s="93">
        <f>IF(OR($C77="",$B$2="",$D$2=0),0,IF(U$3&lt;0,0,N(INDEX('CURVA PREVISION'!$A$1:$KZ$3000,$C77,11+3*MIN(U$3,$D$2-1)))))</f>
        <v/>
      </c>
      <c r="V77" s="93">
        <f>IF(OR($C77="",$B$2="",$D$2=0),0,IF(V$3&lt;0,0,N(INDEX('CURVA PREVISION'!$A$1:$KZ$3000,$C77,11+3*MIN(V$3,$D$2-1)))))</f>
        <v/>
      </c>
      <c r="W77" s="93">
        <f>IF(OR($C77="",$B$2="",$D$2=0),0,IF(W$3&lt;0,0,N(INDEX('CURVA PREVISION'!$A$1:$KZ$3000,$C77,11+3*MIN(W$3,$D$2-1)))))</f>
        <v/>
      </c>
      <c r="X77" s="93">
        <f>IF(OR($C77="",$B$2="",$D$2=0),0,IF(X$3&lt;0,0,N(INDEX('CURVA PREVISION'!$A$1:$KZ$3000,$C77,11+3*MIN(X$3,$D$2-1)))))</f>
        <v/>
      </c>
      <c r="Y77" s="93">
        <f>IF(OR($C77="",$B$2="",$D$2=0),0,IF(Y$3&lt;0,0,N(INDEX('CURVA PREVISION'!$A$1:$KZ$3000,$C77,11+3*MIN(Y$3,$D$2-1)))))</f>
        <v/>
      </c>
      <c r="Z77" s="93">
        <f>IF(OR($C77="",$B$2="",$D$2=0),0,IF(Z$3&lt;0,0,N(INDEX('CURVA PREVISION'!$A$1:$KZ$3000,$C77,11+3*MIN(Z$3,$D$2-1)))))</f>
        <v/>
      </c>
      <c r="AA77" s="93">
        <f>IF(OR($C77="",$B$2="",$D$2=0),0,IF(AA$3&lt;0,0,N(INDEX('CURVA PREVISION'!$A$1:$KZ$3000,$C77,11+3*MIN(AA$3,$D$2-1)))))</f>
        <v/>
      </c>
      <c r="AB77" s="93">
        <f>IF(OR($C77="",$B$2="",$D$2=0),0,IF(AB$3&lt;0,0,N(INDEX('CURVA PREVISION'!$A$1:$KZ$3000,$C77,11+3*MIN(AB$3,$D$2-1)))))</f>
        <v/>
      </c>
      <c r="AC77" s="93">
        <f>IF(OR($C77="",$B$2="",$D$2=0),0,IF(AC$3&lt;0,0,N(INDEX('CURVA PREVISION'!$A$1:$KZ$3000,$C77,11+3*MIN(AC$3,$D$2-1)))))</f>
        <v/>
      </c>
      <c r="AD77" s="93">
        <f>IF(OR($C77="",$B$2="",$D$2=0),0,IF(AD$3&lt;0,0,N(INDEX('CURVA PREVISION'!$A$1:$KZ$3000,$C77,11+3*MIN(AD$3,$D$2-1)))))</f>
        <v/>
      </c>
      <c r="AE77" s="93">
        <f>IF(OR($C77="",$B$2="",$D$2=0),0,IF(AE$3&lt;0,0,N(INDEX('CURVA PREVISION'!$A$1:$KZ$3000,$C77,11+3*MIN(AE$3,$D$2-1)))))</f>
        <v/>
      </c>
      <c r="AF77" s="93">
        <f>IF(OR($C77="",$B$2="",$D$2=0),0,IF(AF$3&lt;0,0,N(INDEX('CURVA PREVISION'!$A$1:$KZ$3000,$C77,11+3*MIN(AF$3,$D$2-1)))))</f>
        <v/>
      </c>
      <c r="AG77" s="93">
        <f>IF(OR($C77="",$B$2="",$D$2=0),0,IF(AG$3&lt;0,0,N(INDEX('CURVA PREVISION'!$A$1:$KZ$3000,$C77,11+3*MIN(AG$3,$D$2-1)))))</f>
        <v/>
      </c>
      <c r="AH77" s="93">
        <f>IF(OR($C77="",$B$2="",$D$2=0),0,IF(AH$3&lt;0,0,N(INDEX('CURVA PREVISION'!$A$1:$KZ$3000,$C77,11+3*MIN(AH$3,$D$2-1)))))</f>
        <v/>
      </c>
      <c r="AI77" s="93">
        <f>IF(OR($C77="",$B$2="",$D$2=0),0,IF(AI$3&lt;0,0,N(INDEX('CURVA PREVISION'!$A$1:$KZ$3000,$C77,11+3*MIN(AI$3,$D$2-1)))))</f>
        <v/>
      </c>
      <c r="AJ77" s="93">
        <f>IF(OR($C77="",$B$2="",$D$2=0),0,IF(AJ$3&lt;0,0,N(INDEX('CURVA PREVISION'!$A$1:$KZ$3000,$C77,11+3*MIN(AJ$3,$D$2-1)))))</f>
        <v/>
      </c>
      <c r="AK77" s="93">
        <f>IF(OR($C77="",$B$2="",$D$2=0),0,IF(AK$3&lt;0,0,N(INDEX('CURVA PREVISION'!$A$1:$KZ$3000,$C77,11+3*MIN(AK$3,$D$2-1)))))</f>
        <v/>
      </c>
      <c r="AL77" s="93">
        <f>IF(OR($C77="",$B$2="",$D$2=0),0,IF(AL$3&lt;0,0,N(INDEX('CURVA PREVISION'!$A$1:$KZ$3000,$C77,11+3*MIN(AL$3,$D$2-1)))))</f>
        <v/>
      </c>
      <c r="AM77" s="93">
        <f>IF(OR($C77="",$B$2="",$D$2=0),0,IF(AM$3&lt;0,0,N(INDEX('CURVA PREVISION'!$A$1:$KZ$3000,$C77,11+3*MIN(AM$3,$D$2-1)))))</f>
        <v/>
      </c>
      <c r="AN77" s="93">
        <f>IF(OR($C77="",$B$2="",$D$2=0),0,IF(AN$3&lt;0,0,N(INDEX('CURVA PREVISION'!$A$1:$KZ$3000,$C77,11+3*MIN(AN$3,$D$2-1)))))</f>
        <v/>
      </c>
      <c r="AO77" s="93">
        <f>IF(OR($C77="",$B$2="",$D$2=0),0,IF(AO$3&lt;0,0,N(INDEX('CURVA PREVISION'!$A$1:$KZ$3000,$C77,11+3*MIN(AO$3,$D$2-1)))))</f>
        <v/>
      </c>
      <c r="AP77" s="93">
        <f>IF(OR($C77="",$B$2="",$D$2=0),0,IF(AP$3&lt;0,0,N(INDEX('CURVA PREVISION'!$A$1:$KZ$3000,$C77,11+3*MIN(AP$3,$D$2-1)))))</f>
        <v/>
      </c>
      <c r="AQ77" s="93">
        <f>IF(OR($C77="",$B$2="",$D$2=0),0,IF(AQ$3&lt;0,0,N(INDEX('CURVA PREVISION'!$A$1:$KZ$3000,$C77,11+3*MIN(AQ$3,$D$2-1)))))</f>
        <v/>
      </c>
      <c r="AR77" s="93">
        <f>IF(OR($C77="",$B$2="",$D$2=0),0,IF(AR$3&lt;0,0,N(INDEX('CURVA PREVISION'!$A$1:$KZ$3000,$C77,11+3*MIN(AR$3,$D$2-1)))))</f>
        <v/>
      </c>
      <c r="AS77" s="93">
        <f>IF(OR($C77="",$B$2="",$D$2=0),0,IF(AS$3&lt;0,0,N(INDEX('CURVA PREVISION'!$A$1:$KZ$3000,$C77,11+3*MIN(AS$3,$D$2-1)))))</f>
        <v/>
      </c>
      <c r="AT77" s="93">
        <f>IF(OR($C77="",$B$2="",$D$2=0),0,IF(AT$3&lt;0,0,N(INDEX('CURVA PREVISION'!$A$1:$KZ$3000,$C77,11+3*MIN(AT$3,$D$2-1)))))</f>
        <v/>
      </c>
      <c r="AU77" s="93">
        <f>IF(OR($C77="",$B$2="",$D$2=0),0,IF(AU$3&lt;0,0,N(INDEX('CURVA PREVISION'!$A$1:$KZ$3000,$C77,11+3*MIN(AU$3,$D$2-1)))))</f>
        <v/>
      </c>
      <c r="AV77" s="93">
        <f>IF(OR($C77="",$B$2="",$D$2=0),0,IF(AV$3&lt;0,0,N(INDEX('CURVA PREVISION'!$A$1:$KZ$3000,$C77,11+3*MIN(AV$3,$D$2-1)))))</f>
        <v/>
      </c>
      <c r="AW77" s="93">
        <f>IF(OR($C77="",$B$2="",$D$2=0),0,IF(AW$3&lt;0,0,N(INDEX('CURVA PREVISION'!$A$1:$KZ$3000,$C77,11+3*MIN(AW$3,$D$2-1)))))</f>
        <v/>
      </c>
      <c r="AX77" s="93">
        <f>IF(OR($C77="",$B$2="",$D$2=0),0,IF(AX$3&lt;0,0,N(INDEX('CURVA PREVISION'!$A$1:$KZ$3000,$C77,11+3*MIN(AX$3,$D$2-1)))))</f>
        <v/>
      </c>
      <c r="AY77" s="93">
        <f>IF(OR($C77="",$B$2="",$D$2=0),0,IF(AY$3&lt;0,0,N(INDEX('CURVA PREVISION'!$A$1:$KZ$3000,$C77,11+3*MIN(AY$3,$D$2-1)))))</f>
        <v/>
      </c>
      <c r="AZ77" s="93">
        <f>IF(OR($C77="",$B$2="",$D$2=0),0,IF(AZ$3&lt;0,0,N(INDEX('CURVA PREVISION'!$A$1:$KZ$3000,$C77,11+3*MIN(AZ$3,$D$2-1)))))</f>
        <v/>
      </c>
      <c r="BA77" s="93">
        <f>IF(OR($C77="",$B$2="",$D$2=0),0,IF(BA$3&lt;0,0,N(INDEX('CURVA PREVISION'!$A$1:$KZ$3000,$C77,11+3*MIN(BA$3,$D$2-1)))))</f>
        <v/>
      </c>
      <c r="BB77" s="93">
        <f>IF(OR($C77="",$B$2="",$D$2=0),0,IF(BB$3&lt;0,0,N(INDEX('CURVA PREVISION'!$A$1:$KZ$3000,$C77,11+3*MIN(BB$3,$D$2-1)))))</f>
        <v/>
      </c>
      <c r="BC77" s="93">
        <f>IF(OR($C77="",$B$2="",$D$2=0),0,IF(BC$3&lt;0,0,N(INDEX('CURVA PREVISION'!$A$1:$KZ$3000,$C77,11+3*MIN(BC$3,$D$2-1)))))</f>
        <v/>
      </c>
      <c r="BD77" s="93">
        <f>IF(OR($C77="",$B$2="",$D$2=0),0,IF(BD$3&lt;0,0,N(INDEX('CURVA PREVISION'!$A$1:$KZ$3000,$C77,11+3*MIN(BD$3,$D$2-1)))))</f>
        <v/>
      </c>
      <c r="BE77" s="93">
        <f>IF(OR($C77="",$B$2="",$D$2=0),0,IF(BE$3&lt;0,0,N(INDEX('CURVA PREVISION'!$A$1:$KZ$3000,$C77,11+3*MIN(BE$3,$D$2-1)))))</f>
        <v/>
      </c>
      <c r="BF77" s="93">
        <f>IF(OR($C77="",$B$2="",$D$2=0),0,IF(BF$3&lt;0,0,N(INDEX('CURVA PREVISION'!$A$1:$KZ$3000,$C77,11+3*MIN(BF$3,$D$2-1)))))</f>
        <v/>
      </c>
      <c r="BG77" s="93">
        <f>IF(OR($C77="",$B$2="",$D$2=0),0,IF(BG$3&lt;0,0,N(INDEX('CURVA PREVISION'!$A$1:$KZ$3000,$C77,11+3*MIN(BG$3,$D$2-1)))))</f>
        <v/>
      </c>
      <c r="BH77" s="93">
        <f>IF(OR($C77="",$B$2="",$D$2=0),0,IF(BH$3&lt;0,0,N(INDEX('CURVA PREVISION'!$A$1:$KZ$3000,$C77,11+3*MIN(BH$3,$D$2-1)))))</f>
        <v/>
      </c>
      <c r="BI77" s="93">
        <f>IF(OR($C77="",$B$2="",$D$2=0),0,IF(BI$3&lt;0,0,N(INDEX('CURVA PREVISION'!$A$1:$KZ$3000,$C77,11+3*MIN(BI$3,$D$2-1)))))</f>
        <v/>
      </c>
      <c r="BJ77" s="93">
        <f>IF(OR($C77="",$B$2="",$D$2=0),0,IF(BJ$3&lt;0,0,N(INDEX('CURVA PREVISION'!$A$1:$KZ$3000,$C77,11+3*MIN(BJ$3,$D$2-1)))))</f>
        <v/>
      </c>
      <c r="BK77" s="93">
        <f>IF(OR($C77="",$B$2="",$D$2=0),0,IF(BK$3&lt;0,0,N(INDEX('CURVA PREVISION'!$A$1:$KZ$3000,$C77,11+3*MIN(BK$3,$D$2-1)))))</f>
        <v/>
      </c>
      <c r="BL77" s="93">
        <f>IF(OR($C77="",$B$2="",$D$2=0),0,IF(BL$3&lt;0,0,N(INDEX('CURVA PREVISION'!$A$1:$KZ$3000,$C77,11+3*MIN(BL$3,$D$2-1)))))</f>
        <v/>
      </c>
      <c r="BM77" s="93">
        <f>IF(OR($C77="",$B$2="",$D$2=0),0,IF(BM$3&lt;0,0,N(INDEX('CURVA PREVISION'!$A$1:$KZ$3000,$C77,11+3*MIN(BM$3,$D$2-1)))))</f>
        <v/>
      </c>
      <c r="BN77" s="93">
        <f>IF(OR($C77="",$B$2="",$D$2=0),0,IF(BN$3&lt;0,0,N(INDEX('CURVA PREVISION'!$A$1:$KZ$3000,$C77,11+3*MIN(BN$3,$D$2-1)))))</f>
        <v/>
      </c>
      <c r="BO77" s="93">
        <f>IF(OR($C77="",$B$2="",$D$2=0),0,IF(BO$3&lt;0,0,N(INDEX('CURVA PREVISION'!$A$1:$KZ$3000,$C77,11+3*MIN(BO$3,$D$2-1)))))</f>
        <v/>
      </c>
      <c r="BP77" s="93">
        <f>IF(OR($C77="",$B$2="",$D$2=0),0,IF(BP$3&lt;0,0,N(INDEX('CURVA PREVISION'!$A$1:$KZ$3000,$C77,11+3*MIN(BP$3,$D$2-1)))))</f>
        <v/>
      </c>
      <c r="BQ77" s="93">
        <f>IF(OR($C77="",$B$2="",$D$2=0),0,IF(BQ$3&lt;0,0,N(INDEX('CURVA PREVISION'!$A$1:$KZ$3000,$C77,11+3*MIN(BQ$3,$D$2-1)))))</f>
        <v/>
      </c>
      <c r="BR77" s="93">
        <f>IF(OR($C77="",$B$2="",$D$2=0),0,IF(BR$3&lt;0,0,N(INDEX('CURVA PREVISION'!$A$1:$KZ$3000,$C77,11+3*MIN(BR$3,$D$2-1)))))</f>
        <v/>
      </c>
      <c r="BS77" s="93">
        <f>IF(OR($C77="",$B$2="",$D$2=0),0,IF(BS$3&lt;0,0,N(INDEX('CURVA PREVISION'!$A$1:$KZ$3000,$C77,11+3*MIN(BS$3,$D$2-1)))))</f>
        <v/>
      </c>
      <c r="BT77" s="93">
        <f>IF(OR($C77="",$B$2="",$D$2=0),0,IF(BT$3&lt;0,0,N(INDEX('CURVA PREVISION'!$A$1:$KZ$3000,$C77,11+3*MIN(BT$3,$D$2-1)))))</f>
        <v/>
      </c>
      <c r="BU77" s="93">
        <f>IF(OR($C77="",$B$2="",$D$2=0),0,IF(BU$3&lt;0,0,N(INDEX('CURVA PREVISION'!$A$1:$KZ$3000,$C77,11+3*MIN(BU$3,$D$2-1)))))</f>
        <v/>
      </c>
      <c r="BV77" s="93">
        <f>IF(OR($C77="",$B$2="",$D$2=0),0,IF(BV$3&lt;0,0,N(INDEX('CURVA PREVISION'!$A$1:$KZ$3000,$C77,11+3*MIN(BV$3,$D$2-1)))))</f>
        <v/>
      </c>
      <c r="BW77" s="93">
        <f>IF(OR($C77="",$B$2="",$D$2=0),0,IF(BW$3&lt;0,0,N(INDEX('CURVA PREVISION'!$A$1:$KZ$3000,$C77,11+3*MIN(BW$3,$D$2-1)))))</f>
        <v/>
      </c>
    </row>
    <row r="78">
      <c r="A78" s="50">
        <f>A36</f>
        <v/>
      </c>
      <c r="B78" s="50">
        <f>B36</f>
        <v/>
      </c>
      <c r="C78" s="66">
        <f>C36</f>
        <v/>
      </c>
      <c r="D78" s="93">
        <f>IF(OR($C78="",$B$2="",$D$2=0),0,IF(D$3&lt;0,0,N(INDEX('CURVA PREVISION'!$A$1:$KZ$3000,$C78,11+3*MIN(D$3,$D$2-1)))))</f>
        <v/>
      </c>
      <c r="E78" s="93">
        <f>IF(OR($C78="",$B$2="",$D$2=0),0,IF(E$3&lt;0,0,N(INDEX('CURVA PREVISION'!$A$1:$KZ$3000,$C78,11+3*MIN(E$3,$D$2-1)))))</f>
        <v/>
      </c>
      <c r="F78" s="93">
        <f>IF(OR($C78="",$B$2="",$D$2=0),0,IF(F$3&lt;0,0,N(INDEX('CURVA PREVISION'!$A$1:$KZ$3000,$C78,11+3*MIN(F$3,$D$2-1)))))</f>
        <v/>
      </c>
      <c r="G78" s="93">
        <f>IF(OR($C78="",$B$2="",$D$2=0),0,IF(G$3&lt;0,0,N(INDEX('CURVA PREVISION'!$A$1:$KZ$3000,$C78,11+3*MIN(G$3,$D$2-1)))))</f>
        <v/>
      </c>
      <c r="H78" s="93">
        <f>IF(OR($C78="",$B$2="",$D$2=0),0,IF(H$3&lt;0,0,N(INDEX('CURVA PREVISION'!$A$1:$KZ$3000,$C78,11+3*MIN(H$3,$D$2-1)))))</f>
        <v/>
      </c>
      <c r="I78" s="93">
        <f>IF(OR($C78="",$B$2="",$D$2=0),0,IF(I$3&lt;0,0,N(INDEX('CURVA PREVISION'!$A$1:$KZ$3000,$C78,11+3*MIN(I$3,$D$2-1)))))</f>
        <v/>
      </c>
      <c r="J78" s="93">
        <f>IF(OR($C78="",$B$2="",$D$2=0),0,IF(J$3&lt;0,0,N(INDEX('CURVA PREVISION'!$A$1:$KZ$3000,$C78,11+3*MIN(J$3,$D$2-1)))))</f>
        <v/>
      </c>
      <c r="K78" s="93">
        <f>IF(OR($C78="",$B$2="",$D$2=0),0,IF(K$3&lt;0,0,N(INDEX('CURVA PREVISION'!$A$1:$KZ$3000,$C78,11+3*MIN(K$3,$D$2-1)))))</f>
        <v/>
      </c>
      <c r="L78" s="93">
        <f>IF(OR($C78="",$B$2="",$D$2=0),0,IF(L$3&lt;0,0,N(INDEX('CURVA PREVISION'!$A$1:$KZ$3000,$C78,11+3*MIN(L$3,$D$2-1)))))</f>
        <v/>
      </c>
      <c r="M78" s="93">
        <f>IF(OR($C78="",$B$2="",$D$2=0),0,IF(M$3&lt;0,0,N(INDEX('CURVA PREVISION'!$A$1:$KZ$3000,$C78,11+3*MIN(M$3,$D$2-1)))))</f>
        <v/>
      </c>
      <c r="N78" s="93">
        <f>IF(OR($C78="",$B$2="",$D$2=0),0,IF(N$3&lt;0,0,N(INDEX('CURVA PREVISION'!$A$1:$KZ$3000,$C78,11+3*MIN(N$3,$D$2-1)))))</f>
        <v/>
      </c>
      <c r="O78" s="93">
        <f>IF(OR($C78="",$B$2="",$D$2=0),0,IF(O$3&lt;0,0,N(INDEX('CURVA PREVISION'!$A$1:$KZ$3000,$C78,11+3*MIN(O$3,$D$2-1)))))</f>
        <v/>
      </c>
      <c r="P78" s="93">
        <f>IF(OR($C78="",$B$2="",$D$2=0),0,IF(P$3&lt;0,0,N(INDEX('CURVA PREVISION'!$A$1:$KZ$3000,$C78,11+3*MIN(P$3,$D$2-1)))))</f>
        <v/>
      </c>
      <c r="Q78" s="93">
        <f>IF(OR($C78="",$B$2="",$D$2=0),0,IF(Q$3&lt;0,0,N(INDEX('CURVA PREVISION'!$A$1:$KZ$3000,$C78,11+3*MIN(Q$3,$D$2-1)))))</f>
        <v/>
      </c>
      <c r="R78" s="93">
        <f>IF(OR($C78="",$B$2="",$D$2=0),0,IF(R$3&lt;0,0,N(INDEX('CURVA PREVISION'!$A$1:$KZ$3000,$C78,11+3*MIN(R$3,$D$2-1)))))</f>
        <v/>
      </c>
      <c r="S78" s="93">
        <f>IF(OR($C78="",$B$2="",$D$2=0),0,IF(S$3&lt;0,0,N(INDEX('CURVA PREVISION'!$A$1:$KZ$3000,$C78,11+3*MIN(S$3,$D$2-1)))))</f>
        <v/>
      </c>
      <c r="T78" s="93">
        <f>IF(OR($C78="",$B$2="",$D$2=0),0,IF(T$3&lt;0,0,N(INDEX('CURVA PREVISION'!$A$1:$KZ$3000,$C78,11+3*MIN(T$3,$D$2-1)))))</f>
        <v/>
      </c>
      <c r="U78" s="93">
        <f>IF(OR($C78="",$B$2="",$D$2=0),0,IF(U$3&lt;0,0,N(INDEX('CURVA PREVISION'!$A$1:$KZ$3000,$C78,11+3*MIN(U$3,$D$2-1)))))</f>
        <v/>
      </c>
      <c r="V78" s="93">
        <f>IF(OR($C78="",$B$2="",$D$2=0),0,IF(V$3&lt;0,0,N(INDEX('CURVA PREVISION'!$A$1:$KZ$3000,$C78,11+3*MIN(V$3,$D$2-1)))))</f>
        <v/>
      </c>
      <c r="W78" s="93">
        <f>IF(OR($C78="",$B$2="",$D$2=0),0,IF(W$3&lt;0,0,N(INDEX('CURVA PREVISION'!$A$1:$KZ$3000,$C78,11+3*MIN(W$3,$D$2-1)))))</f>
        <v/>
      </c>
      <c r="X78" s="93">
        <f>IF(OR($C78="",$B$2="",$D$2=0),0,IF(X$3&lt;0,0,N(INDEX('CURVA PREVISION'!$A$1:$KZ$3000,$C78,11+3*MIN(X$3,$D$2-1)))))</f>
        <v/>
      </c>
      <c r="Y78" s="93">
        <f>IF(OR($C78="",$B$2="",$D$2=0),0,IF(Y$3&lt;0,0,N(INDEX('CURVA PREVISION'!$A$1:$KZ$3000,$C78,11+3*MIN(Y$3,$D$2-1)))))</f>
        <v/>
      </c>
      <c r="Z78" s="93">
        <f>IF(OR($C78="",$B$2="",$D$2=0),0,IF(Z$3&lt;0,0,N(INDEX('CURVA PREVISION'!$A$1:$KZ$3000,$C78,11+3*MIN(Z$3,$D$2-1)))))</f>
        <v/>
      </c>
      <c r="AA78" s="93">
        <f>IF(OR($C78="",$B$2="",$D$2=0),0,IF(AA$3&lt;0,0,N(INDEX('CURVA PREVISION'!$A$1:$KZ$3000,$C78,11+3*MIN(AA$3,$D$2-1)))))</f>
        <v/>
      </c>
      <c r="AB78" s="93">
        <f>IF(OR($C78="",$B$2="",$D$2=0),0,IF(AB$3&lt;0,0,N(INDEX('CURVA PREVISION'!$A$1:$KZ$3000,$C78,11+3*MIN(AB$3,$D$2-1)))))</f>
        <v/>
      </c>
      <c r="AC78" s="93">
        <f>IF(OR($C78="",$B$2="",$D$2=0),0,IF(AC$3&lt;0,0,N(INDEX('CURVA PREVISION'!$A$1:$KZ$3000,$C78,11+3*MIN(AC$3,$D$2-1)))))</f>
        <v/>
      </c>
      <c r="AD78" s="93">
        <f>IF(OR($C78="",$B$2="",$D$2=0),0,IF(AD$3&lt;0,0,N(INDEX('CURVA PREVISION'!$A$1:$KZ$3000,$C78,11+3*MIN(AD$3,$D$2-1)))))</f>
        <v/>
      </c>
      <c r="AE78" s="93">
        <f>IF(OR($C78="",$B$2="",$D$2=0),0,IF(AE$3&lt;0,0,N(INDEX('CURVA PREVISION'!$A$1:$KZ$3000,$C78,11+3*MIN(AE$3,$D$2-1)))))</f>
        <v/>
      </c>
      <c r="AF78" s="93">
        <f>IF(OR($C78="",$B$2="",$D$2=0),0,IF(AF$3&lt;0,0,N(INDEX('CURVA PREVISION'!$A$1:$KZ$3000,$C78,11+3*MIN(AF$3,$D$2-1)))))</f>
        <v/>
      </c>
      <c r="AG78" s="93">
        <f>IF(OR($C78="",$B$2="",$D$2=0),0,IF(AG$3&lt;0,0,N(INDEX('CURVA PREVISION'!$A$1:$KZ$3000,$C78,11+3*MIN(AG$3,$D$2-1)))))</f>
        <v/>
      </c>
      <c r="AH78" s="93">
        <f>IF(OR($C78="",$B$2="",$D$2=0),0,IF(AH$3&lt;0,0,N(INDEX('CURVA PREVISION'!$A$1:$KZ$3000,$C78,11+3*MIN(AH$3,$D$2-1)))))</f>
        <v/>
      </c>
      <c r="AI78" s="93">
        <f>IF(OR($C78="",$B$2="",$D$2=0),0,IF(AI$3&lt;0,0,N(INDEX('CURVA PREVISION'!$A$1:$KZ$3000,$C78,11+3*MIN(AI$3,$D$2-1)))))</f>
        <v/>
      </c>
      <c r="AJ78" s="93">
        <f>IF(OR($C78="",$B$2="",$D$2=0),0,IF(AJ$3&lt;0,0,N(INDEX('CURVA PREVISION'!$A$1:$KZ$3000,$C78,11+3*MIN(AJ$3,$D$2-1)))))</f>
        <v/>
      </c>
      <c r="AK78" s="93">
        <f>IF(OR($C78="",$B$2="",$D$2=0),0,IF(AK$3&lt;0,0,N(INDEX('CURVA PREVISION'!$A$1:$KZ$3000,$C78,11+3*MIN(AK$3,$D$2-1)))))</f>
        <v/>
      </c>
      <c r="AL78" s="93">
        <f>IF(OR($C78="",$B$2="",$D$2=0),0,IF(AL$3&lt;0,0,N(INDEX('CURVA PREVISION'!$A$1:$KZ$3000,$C78,11+3*MIN(AL$3,$D$2-1)))))</f>
        <v/>
      </c>
      <c r="AM78" s="93">
        <f>IF(OR($C78="",$B$2="",$D$2=0),0,IF(AM$3&lt;0,0,N(INDEX('CURVA PREVISION'!$A$1:$KZ$3000,$C78,11+3*MIN(AM$3,$D$2-1)))))</f>
        <v/>
      </c>
      <c r="AN78" s="93">
        <f>IF(OR($C78="",$B$2="",$D$2=0),0,IF(AN$3&lt;0,0,N(INDEX('CURVA PREVISION'!$A$1:$KZ$3000,$C78,11+3*MIN(AN$3,$D$2-1)))))</f>
        <v/>
      </c>
      <c r="AO78" s="93">
        <f>IF(OR($C78="",$B$2="",$D$2=0),0,IF(AO$3&lt;0,0,N(INDEX('CURVA PREVISION'!$A$1:$KZ$3000,$C78,11+3*MIN(AO$3,$D$2-1)))))</f>
        <v/>
      </c>
      <c r="AP78" s="93">
        <f>IF(OR($C78="",$B$2="",$D$2=0),0,IF(AP$3&lt;0,0,N(INDEX('CURVA PREVISION'!$A$1:$KZ$3000,$C78,11+3*MIN(AP$3,$D$2-1)))))</f>
        <v/>
      </c>
      <c r="AQ78" s="93">
        <f>IF(OR($C78="",$B$2="",$D$2=0),0,IF(AQ$3&lt;0,0,N(INDEX('CURVA PREVISION'!$A$1:$KZ$3000,$C78,11+3*MIN(AQ$3,$D$2-1)))))</f>
        <v/>
      </c>
      <c r="AR78" s="93">
        <f>IF(OR($C78="",$B$2="",$D$2=0),0,IF(AR$3&lt;0,0,N(INDEX('CURVA PREVISION'!$A$1:$KZ$3000,$C78,11+3*MIN(AR$3,$D$2-1)))))</f>
        <v/>
      </c>
      <c r="AS78" s="93">
        <f>IF(OR($C78="",$B$2="",$D$2=0),0,IF(AS$3&lt;0,0,N(INDEX('CURVA PREVISION'!$A$1:$KZ$3000,$C78,11+3*MIN(AS$3,$D$2-1)))))</f>
        <v/>
      </c>
      <c r="AT78" s="93">
        <f>IF(OR($C78="",$B$2="",$D$2=0),0,IF(AT$3&lt;0,0,N(INDEX('CURVA PREVISION'!$A$1:$KZ$3000,$C78,11+3*MIN(AT$3,$D$2-1)))))</f>
        <v/>
      </c>
      <c r="AU78" s="93">
        <f>IF(OR($C78="",$B$2="",$D$2=0),0,IF(AU$3&lt;0,0,N(INDEX('CURVA PREVISION'!$A$1:$KZ$3000,$C78,11+3*MIN(AU$3,$D$2-1)))))</f>
        <v/>
      </c>
      <c r="AV78" s="93">
        <f>IF(OR($C78="",$B$2="",$D$2=0),0,IF(AV$3&lt;0,0,N(INDEX('CURVA PREVISION'!$A$1:$KZ$3000,$C78,11+3*MIN(AV$3,$D$2-1)))))</f>
        <v/>
      </c>
      <c r="AW78" s="93">
        <f>IF(OR($C78="",$B$2="",$D$2=0),0,IF(AW$3&lt;0,0,N(INDEX('CURVA PREVISION'!$A$1:$KZ$3000,$C78,11+3*MIN(AW$3,$D$2-1)))))</f>
        <v/>
      </c>
      <c r="AX78" s="93">
        <f>IF(OR($C78="",$B$2="",$D$2=0),0,IF(AX$3&lt;0,0,N(INDEX('CURVA PREVISION'!$A$1:$KZ$3000,$C78,11+3*MIN(AX$3,$D$2-1)))))</f>
        <v/>
      </c>
      <c r="AY78" s="93">
        <f>IF(OR($C78="",$B$2="",$D$2=0),0,IF(AY$3&lt;0,0,N(INDEX('CURVA PREVISION'!$A$1:$KZ$3000,$C78,11+3*MIN(AY$3,$D$2-1)))))</f>
        <v/>
      </c>
      <c r="AZ78" s="93">
        <f>IF(OR($C78="",$B$2="",$D$2=0),0,IF(AZ$3&lt;0,0,N(INDEX('CURVA PREVISION'!$A$1:$KZ$3000,$C78,11+3*MIN(AZ$3,$D$2-1)))))</f>
        <v/>
      </c>
      <c r="BA78" s="93">
        <f>IF(OR($C78="",$B$2="",$D$2=0),0,IF(BA$3&lt;0,0,N(INDEX('CURVA PREVISION'!$A$1:$KZ$3000,$C78,11+3*MIN(BA$3,$D$2-1)))))</f>
        <v/>
      </c>
      <c r="BB78" s="93">
        <f>IF(OR($C78="",$B$2="",$D$2=0),0,IF(BB$3&lt;0,0,N(INDEX('CURVA PREVISION'!$A$1:$KZ$3000,$C78,11+3*MIN(BB$3,$D$2-1)))))</f>
        <v/>
      </c>
      <c r="BC78" s="93">
        <f>IF(OR($C78="",$B$2="",$D$2=0),0,IF(BC$3&lt;0,0,N(INDEX('CURVA PREVISION'!$A$1:$KZ$3000,$C78,11+3*MIN(BC$3,$D$2-1)))))</f>
        <v/>
      </c>
      <c r="BD78" s="93">
        <f>IF(OR($C78="",$B$2="",$D$2=0),0,IF(BD$3&lt;0,0,N(INDEX('CURVA PREVISION'!$A$1:$KZ$3000,$C78,11+3*MIN(BD$3,$D$2-1)))))</f>
        <v/>
      </c>
      <c r="BE78" s="93">
        <f>IF(OR($C78="",$B$2="",$D$2=0),0,IF(BE$3&lt;0,0,N(INDEX('CURVA PREVISION'!$A$1:$KZ$3000,$C78,11+3*MIN(BE$3,$D$2-1)))))</f>
        <v/>
      </c>
      <c r="BF78" s="93">
        <f>IF(OR($C78="",$B$2="",$D$2=0),0,IF(BF$3&lt;0,0,N(INDEX('CURVA PREVISION'!$A$1:$KZ$3000,$C78,11+3*MIN(BF$3,$D$2-1)))))</f>
        <v/>
      </c>
      <c r="BG78" s="93">
        <f>IF(OR($C78="",$B$2="",$D$2=0),0,IF(BG$3&lt;0,0,N(INDEX('CURVA PREVISION'!$A$1:$KZ$3000,$C78,11+3*MIN(BG$3,$D$2-1)))))</f>
        <v/>
      </c>
      <c r="BH78" s="93">
        <f>IF(OR($C78="",$B$2="",$D$2=0),0,IF(BH$3&lt;0,0,N(INDEX('CURVA PREVISION'!$A$1:$KZ$3000,$C78,11+3*MIN(BH$3,$D$2-1)))))</f>
        <v/>
      </c>
      <c r="BI78" s="93">
        <f>IF(OR($C78="",$B$2="",$D$2=0),0,IF(BI$3&lt;0,0,N(INDEX('CURVA PREVISION'!$A$1:$KZ$3000,$C78,11+3*MIN(BI$3,$D$2-1)))))</f>
        <v/>
      </c>
      <c r="BJ78" s="93">
        <f>IF(OR($C78="",$B$2="",$D$2=0),0,IF(BJ$3&lt;0,0,N(INDEX('CURVA PREVISION'!$A$1:$KZ$3000,$C78,11+3*MIN(BJ$3,$D$2-1)))))</f>
        <v/>
      </c>
      <c r="BK78" s="93">
        <f>IF(OR($C78="",$B$2="",$D$2=0),0,IF(BK$3&lt;0,0,N(INDEX('CURVA PREVISION'!$A$1:$KZ$3000,$C78,11+3*MIN(BK$3,$D$2-1)))))</f>
        <v/>
      </c>
      <c r="BL78" s="93">
        <f>IF(OR($C78="",$B$2="",$D$2=0),0,IF(BL$3&lt;0,0,N(INDEX('CURVA PREVISION'!$A$1:$KZ$3000,$C78,11+3*MIN(BL$3,$D$2-1)))))</f>
        <v/>
      </c>
      <c r="BM78" s="93">
        <f>IF(OR($C78="",$B$2="",$D$2=0),0,IF(BM$3&lt;0,0,N(INDEX('CURVA PREVISION'!$A$1:$KZ$3000,$C78,11+3*MIN(BM$3,$D$2-1)))))</f>
        <v/>
      </c>
      <c r="BN78" s="93">
        <f>IF(OR($C78="",$B$2="",$D$2=0),0,IF(BN$3&lt;0,0,N(INDEX('CURVA PREVISION'!$A$1:$KZ$3000,$C78,11+3*MIN(BN$3,$D$2-1)))))</f>
        <v/>
      </c>
      <c r="BO78" s="93">
        <f>IF(OR($C78="",$B$2="",$D$2=0),0,IF(BO$3&lt;0,0,N(INDEX('CURVA PREVISION'!$A$1:$KZ$3000,$C78,11+3*MIN(BO$3,$D$2-1)))))</f>
        <v/>
      </c>
      <c r="BP78" s="93">
        <f>IF(OR($C78="",$B$2="",$D$2=0),0,IF(BP$3&lt;0,0,N(INDEX('CURVA PREVISION'!$A$1:$KZ$3000,$C78,11+3*MIN(BP$3,$D$2-1)))))</f>
        <v/>
      </c>
      <c r="BQ78" s="93">
        <f>IF(OR($C78="",$B$2="",$D$2=0),0,IF(BQ$3&lt;0,0,N(INDEX('CURVA PREVISION'!$A$1:$KZ$3000,$C78,11+3*MIN(BQ$3,$D$2-1)))))</f>
        <v/>
      </c>
      <c r="BR78" s="93">
        <f>IF(OR($C78="",$B$2="",$D$2=0),0,IF(BR$3&lt;0,0,N(INDEX('CURVA PREVISION'!$A$1:$KZ$3000,$C78,11+3*MIN(BR$3,$D$2-1)))))</f>
        <v/>
      </c>
      <c r="BS78" s="93">
        <f>IF(OR($C78="",$B$2="",$D$2=0),0,IF(BS$3&lt;0,0,N(INDEX('CURVA PREVISION'!$A$1:$KZ$3000,$C78,11+3*MIN(BS$3,$D$2-1)))))</f>
        <v/>
      </c>
      <c r="BT78" s="93">
        <f>IF(OR($C78="",$B$2="",$D$2=0),0,IF(BT$3&lt;0,0,N(INDEX('CURVA PREVISION'!$A$1:$KZ$3000,$C78,11+3*MIN(BT$3,$D$2-1)))))</f>
        <v/>
      </c>
      <c r="BU78" s="93">
        <f>IF(OR($C78="",$B$2="",$D$2=0),0,IF(BU$3&lt;0,0,N(INDEX('CURVA PREVISION'!$A$1:$KZ$3000,$C78,11+3*MIN(BU$3,$D$2-1)))))</f>
        <v/>
      </c>
      <c r="BV78" s="93">
        <f>IF(OR($C78="",$B$2="",$D$2=0),0,IF(BV$3&lt;0,0,N(INDEX('CURVA PREVISION'!$A$1:$KZ$3000,$C78,11+3*MIN(BV$3,$D$2-1)))))</f>
        <v/>
      </c>
      <c r="BW78" s="93">
        <f>IF(OR($C78="",$B$2="",$D$2=0),0,IF(BW$3&lt;0,0,N(INDEX('CURVA PREVISION'!$A$1:$KZ$3000,$C78,11+3*MIN(BW$3,$D$2-1)))))</f>
        <v/>
      </c>
    </row>
    <row r="79">
      <c r="A79" s="50">
        <f>A37</f>
        <v/>
      </c>
      <c r="B79" s="50">
        <f>B37</f>
        <v/>
      </c>
      <c r="C79" s="66">
        <f>C37</f>
        <v/>
      </c>
      <c r="D79" s="93">
        <f>IF(OR($C79="",$B$2="",$D$2=0),0,IF(D$3&lt;0,0,N(INDEX('CURVA PREVISION'!$A$1:$KZ$3000,$C79,11+3*MIN(D$3,$D$2-1)))))</f>
        <v/>
      </c>
      <c r="E79" s="93">
        <f>IF(OR($C79="",$B$2="",$D$2=0),0,IF(E$3&lt;0,0,N(INDEX('CURVA PREVISION'!$A$1:$KZ$3000,$C79,11+3*MIN(E$3,$D$2-1)))))</f>
        <v/>
      </c>
      <c r="F79" s="93">
        <f>IF(OR($C79="",$B$2="",$D$2=0),0,IF(F$3&lt;0,0,N(INDEX('CURVA PREVISION'!$A$1:$KZ$3000,$C79,11+3*MIN(F$3,$D$2-1)))))</f>
        <v/>
      </c>
      <c r="G79" s="93">
        <f>IF(OR($C79="",$B$2="",$D$2=0),0,IF(G$3&lt;0,0,N(INDEX('CURVA PREVISION'!$A$1:$KZ$3000,$C79,11+3*MIN(G$3,$D$2-1)))))</f>
        <v/>
      </c>
      <c r="H79" s="93">
        <f>IF(OR($C79="",$B$2="",$D$2=0),0,IF(H$3&lt;0,0,N(INDEX('CURVA PREVISION'!$A$1:$KZ$3000,$C79,11+3*MIN(H$3,$D$2-1)))))</f>
        <v/>
      </c>
      <c r="I79" s="93">
        <f>IF(OR($C79="",$B$2="",$D$2=0),0,IF(I$3&lt;0,0,N(INDEX('CURVA PREVISION'!$A$1:$KZ$3000,$C79,11+3*MIN(I$3,$D$2-1)))))</f>
        <v/>
      </c>
      <c r="J79" s="93">
        <f>IF(OR($C79="",$B$2="",$D$2=0),0,IF(J$3&lt;0,0,N(INDEX('CURVA PREVISION'!$A$1:$KZ$3000,$C79,11+3*MIN(J$3,$D$2-1)))))</f>
        <v/>
      </c>
      <c r="K79" s="93">
        <f>IF(OR($C79="",$B$2="",$D$2=0),0,IF(K$3&lt;0,0,N(INDEX('CURVA PREVISION'!$A$1:$KZ$3000,$C79,11+3*MIN(K$3,$D$2-1)))))</f>
        <v/>
      </c>
      <c r="L79" s="93">
        <f>IF(OR($C79="",$B$2="",$D$2=0),0,IF(L$3&lt;0,0,N(INDEX('CURVA PREVISION'!$A$1:$KZ$3000,$C79,11+3*MIN(L$3,$D$2-1)))))</f>
        <v/>
      </c>
      <c r="M79" s="93">
        <f>IF(OR($C79="",$B$2="",$D$2=0),0,IF(M$3&lt;0,0,N(INDEX('CURVA PREVISION'!$A$1:$KZ$3000,$C79,11+3*MIN(M$3,$D$2-1)))))</f>
        <v/>
      </c>
      <c r="N79" s="93">
        <f>IF(OR($C79="",$B$2="",$D$2=0),0,IF(N$3&lt;0,0,N(INDEX('CURVA PREVISION'!$A$1:$KZ$3000,$C79,11+3*MIN(N$3,$D$2-1)))))</f>
        <v/>
      </c>
      <c r="O79" s="93">
        <f>IF(OR($C79="",$B$2="",$D$2=0),0,IF(O$3&lt;0,0,N(INDEX('CURVA PREVISION'!$A$1:$KZ$3000,$C79,11+3*MIN(O$3,$D$2-1)))))</f>
        <v/>
      </c>
      <c r="P79" s="93">
        <f>IF(OR($C79="",$B$2="",$D$2=0),0,IF(P$3&lt;0,0,N(INDEX('CURVA PREVISION'!$A$1:$KZ$3000,$C79,11+3*MIN(P$3,$D$2-1)))))</f>
        <v/>
      </c>
      <c r="Q79" s="93">
        <f>IF(OR($C79="",$B$2="",$D$2=0),0,IF(Q$3&lt;0,0,N(INDEX('CURVA PREVISION'!$A$1:$KZ$3000,$C79,11+3*MIN(Q$3,$D$2-1)))))</f>
        <v/>
      </c>
      <c r="R79" s="93">
        <f>IF(OR($C79="",$B$2="",$D$2=0),0,IF(R$3&lt;0,0,N(INDEX('CURVA PREVISION'!$A$1:$KZ$3000,$C79,11+3*MIN(R$3,$D$2-1)))))</f>
        <v/>
      </c>
      <c r="S79" s="93">
        <f>IF(OR($C79="",$B$2="",$D$2=0),0,IF(S$3&lt;0,0,N(INDEX('CURVA PREVISION'!$A$1:$KZ$3000,$C79,11+3*MIN(S$3,$D$2-1)))))</f>
        <v/>
      </c>
      <c r="T79" s="93">
        <f>IF(OR($C79="",$B$2="",$D$2=0),0,IF(T$3&lt;0,0,N(INDEX('CURVA PREVISION'!$A$1:$KZ$3000,$C79,11+3*MIN(T$3,$D$2-1)))))</f>
        <v/>
      </c>
      <c r="U79" s="93">
        <f>IF(OR($C79="",$B$2="",$D$2=0),0,IF(U$3&lt;0,0,N(INDEX('CURVA PREVISION'!$A$1:$KZ$3000,$C79,11+3*MIN(U$3,$D$2-1)))))</f>
        <v/>
      </c>
      <c r="V79" s="93">
        <f>IF(OR($C79="",$B$2="",$D$2=0),0,IF(V$3&lt;0,0,N(INDEX('CURVA PREVISION'!$A$1:$KZ$3000,$C79,11+3*MIN(V$3,$D$2-1)))))</f>
        <v/>
      </c>
      <c r="W79" s="93">
        <f>IF(OR($C79="",$B$2="",$D$2=0),0,IF(W$3&lt;0,0,N(INDEX('CURVA PREVISION'!$A$1:$KZ$3000,$C79,11+3*MIN(W$3,$D$2-1)))))</f>
        <v/>
      </c>
      <c r="X79" s="93">
        <f>IF(OR($C79="",$B$2="",$D$2=0),0,IF(X$3&lt;0,0,N(INDEX('CURVA PREVISION'!$A$1:$KZ$3000,$C79,11+3*MIN(X$3,$D$2-1)))))</f>
        <v/>
      </c>
      <c r="Y79" s="93">
        <f>IF(OR($C79="",$B$2="",$D$2=0),0,IF(Y$3&lt;0,0,N(INDEX('CURVA PREVISION'!$A$1:$KZ$3000,$C79,11+3*MIN(Y$3,$D$2-1)))))</f>
        <v/>
      </c>
      <c r="Z79" s="93">
        <f>IF(OR($C79="",$B$2="",$D$2=0),0,IF(Z$3&lt;0,0,N(INDEX('CURVA PREVISION'!$A$1:$KZ$3000,$C79,11+3*MIN(Z$3,$D$2-1)))))</f>
        <v/>
      </c>
      <c r="AA79" s="93">
        <f>IF(OR($C79="",$B$2="",$D$2=0),0,IF(AA$3&lt;0,0,N(INDEX('CURVA PREVISION'!$A$1:$KZ$3000,$C79,11+3*MIN(AA$3,$D$2-1)))))</f>
        <v/>
      </c>
      <c r="AB79" s="93">
        <f>IF(OR($C79="",$B$2="",$D$2=0),0,IF(AB$3&lt;0,0,N(INDEX('CURVA PREVISION'!$A$1:$KZ$3000,$C79,11+3*MIN(AB$3,$D$2-1)))))</f>
        <v/>
      </c>
      <c r="AC79" s="93">
        <f>IF(OR($C79="",$B$2="",$D$2=0),0,IF(AC$3&lt;0,0,N(INDEX('CURVA PREVISION'!$A$1:$KZ$3000,$C79,11+3*MIN(AC$3,$D$2-1)))))</f>
        <v/>
      </c>
      <c r="AD79" s="93">
        <f>IF(OR($C79="",$B$2="",$D$2=0),0,IF(AD$3&lt;0,0,N(INDEX('CURVA PREVISION'!$A$1:$KZ$3000,$C79,11+3*MIN(AD$3,$D$2-1)))))</f>
        <v/>
      </c>
      <c r="AE79" s="93">
        <f>IF(OR($C79="",$B$2="",$D$2=0),0,IF(AE$3&lt;0,0,N(INDEX('CURVA PREVISION'!$A$1:$KZ$3000,$C79,11+3*MIN(AE$3,$D$2-1)))))</f>
        <v/>
      </c>
      <c r="AF79" s="93">
        <f>IF(OR($C79="",$B$2="",$D$2=0),0,IF(AF$3&lt;0,0,N(INDEX('CURVA PREVISION'!$A$1:$KZ$3000,$C79,11+3*MIN(AF$3,$D$2-1)))))</f>
        <v/>
      </c>
      <c r="AG79" s="93">
        <f>IF(OR($C79="",$B$2="",$D$2=0),0,IF(AG$3&lt;0,0,N(INDEX('CURVA PREVISION'!$A$1:$KZ$3000,$C79,11+3*MIN(AG$3,$D$2-1)))))</f>
        <v/>
      </c>
      <c r="AH79" s="93">
        <f>IF(OR($C79="",$B$2="",$D$2=0),0,IF(AH$3&lt;0,0,N(INDEX('CURVA PREVISION'!$A$1:$KZ$3000,$C79,11+3*MIN(AH$3,$D$2-1)))))</f>
        <v/>
      </c>
      <c r="AI79" s="93">
        <f>IF(OR($C79="",$B$2="",$D$2=0),0,IF(AI$3&lt;0,0,N(INDEX('CURVA PREVISION'!$A$1:$KZ$3000,$C79,11+3*MIN(AI$3,$D$2-1)))))</f>
        <v/>
      </c>
      <c r="AJ79" s="93">
        <f>IF(OR($C79="",$B$2="",$D$2=0),0,IF(AJ$3&lt;0,0,N(INDEX('CURVA PREVISION'!$A$1:$KZ$3000,$C79,11+3*MIN(AJ$3,$D$2-1)))))</f>
        <v/>
      </c>
      <c r="AK79" s="93">
        <f>IF(OR($C79="",$B$2="",$D$2=0),0,IF(AK$3&lt;0,0,N(INDEX('CURVA PREVISION'!$A$1:$KZ$3000,$C79,11+3*MIN(AK$3,$D$2-1)))))</f>
        <v/>
      </c>
      <c r="AL79" s="93">
        <f>IF(OR($C79="",$B$2="",$D$2=0),0,IF(AL$3&lt;0,0,N(INDEX('CURVA PREVISION'!$A$1:$KZ$3000,$C79,11+3*MIN(AL$3,$D$2-1)))))</f>
        <v/>
      </c>
      <c r="AM79" s="93">
        <f>IF(OR($C79="",$B$2="",$D$2=0),0,IF(AM$3&lt;0,0,N(INDEX('CURVA PREVISION'!$A$1:$KZ$3000,$C79,11+3*MIN(AM$3,$D$2-1)))))</f>
        <v/>
      </c>
      <c r="AN79" s="93">
        <f>IF(OR($C79="",$B$2="",$D$2=0),0,IF(AN$3&lt;0,0,N(INDEX('CURVA PREVISION'!$A$1:$KZ$3000,$C79,11+3*MIN(AN$3,$D$2-1)))))</f>
        <v/>
      </c>
      <c r="AO79" s="93">
        <f>IF(OR($C79="",$B$2="",$D$2=0),0,IF(AO$3&lt;0,0,N(INDEX('CURVA PREVISION'!$A$1:$KZ$3000,$C79,11+3*MIN(AO$3,$D$2-1)))))</f>
        <v/>
      </c>
      <c r="AP79" s="93">
        <f>IF(OR($C79="",$B$2="",$D$2=0),0,IF(AP$3&lt;0,0,N(INDEX('CURVA PREVISION'!$A$1:$KZ$3000,$C79,11+3*MIN(AP$3,$D$2-1)))))</f>
        <v/>
      </c>
      <c r="AQ79" s="93">
        <f>IF(OR($C79="",$B$2="",$D$2=0),0,IF(AQ$3&lt;0,0,N(INDEX('CURVA PREVISION'!$A$1:$KZ$3000,$C79,11+3*MIN(AQ$3,$D$2-1)))))</f>
        <v/>
      </c>
      <c r="AR79" s="93">
        <f>IF(OR($C79="",$B$2="",$D$2=0),0,IF(AR$3&lt;0,0,N(INDEX('CURVA PREVISION'!$A$1:$KZ$3000,$C79,11+3*MIN(AR$3,$D$2-1)))))</f>
        <v/>
      </c>
      <c r="AS79" s="93">
        <f>IF(OR($C79="",$B$2="",$D$2=0),0,IF(AS$3&lt;0,0,N(INDEX('CURVA PREVISION'!$A$1:$KZ$3000,$C79,11+3*MIN(AS$3,$D$2-1)))))</f>
        <v/>
      </c>
      <c r="AT79" s="93">
        <f>IF(OR($C79="",$B$2="",$D$2=0),0,IF(AT$3&lt;0,0,N(INDEX('CURVA PREVISION'!$A$1:$KZ$3000,$C79,11+3*MIN(AT$3,$D$2-1)))))</f>
        <v/>
      </c>
      <c r="AU79" s="93">
        <f>IF(OR($C79="",$B$2="",$D$2=0),0,IF(AU$3&lt;0,0,N(INDEX('CURVA PREVISION'!$A$1:$KZ$3000,$C79,11+3*MIN(AU$3,$D$2-1)))))</f>
        <v/>
      </c>
      <c r="AV79" s="93">
        <f>IF(OR($C79="",$B$2="",$D$2=0),0,IF(AV$3&lt;0,0,N(INDEX('CURVA PREVISION'!$A$1:$KZ$3000,$C79,11+3*MIN(AV$3,$D$2-1)))))</f>
        <v/>
      </c>
      <c r="AW79" s="93">
        <f>IF(OR($C79="",$B$2="",$D$2=0),0,IF(AW$3&lt;0,0,N(INDEX('CURVA PREVISION'!$A$1:$KZ$3000,$C79,11+3*MIN(AW$3,$D$2-1)))))</f>
        <v/>
      </c>
      <c r="AX79" s="93">
        <f>IF(OR($C79="",$B$2="",$D$2=0),0,IF(AX$3&lt;0,0,N(INDEX('CURVA PREVISION'!$A$1:$KZ$3000,$C79,11+3*MIN(AX$3,$D$2-1)))))</f>
        <v/>
      </c>
      <c r="AY79" s="93">
        <f>IF(OR($C79="",$B$2="",$D$2=0),0,IF(AY$3&lt;0,0,N(INDEX('CURVA PREVISION'!$A$1:$KZ$3000,$C79,11+3*MIN(AY$3,$D$2-1)))))</f>
        <v/>
      </c>
      <c r="AZ79" s="93">
        <f>IF(OR($C79="",$B$2="",$D$2=0),0,IF(AZ$3&lt;0,0,N(INDEX('CURVA PREVISION'!$A$1:$KZ$3000,$C79,11+3*MIN(AZ$3,$D$2-1)))))</f>
        <v/>
      </c>
      <c r="BA79" s="93">
        <f>IF(OR($C79="",$B$2="",$D$2=0),0,IF(BA$3&lt;0,0,N(INDEX('CURVA PREVISION'!$A$1:$KZ$3000,$C79,11+3*MIN(BA$3,$D$2-1)))))</f>
        <v/>
      </c>
      <c r="BB79" s="93">
        <f>IF(OR($C79="",$B$2="",$D$2=0),0,IF(BB$3&lt;0,0,N(INDEX('CURVA PREVISION'!$A$1:$KZ$3000,$C79,11+3*MIN(BB$3,$D$2-1)))))</f>
        <v/>
      </c>
      <c r="BC79" s="93">
        <f>IF(OR($C79="",$B$2="",$D$2=0),0,IF(BC$3&lt;0,0,N(INDEX('CURVA PREVISION'!$A$1:$KZ$3000,$C79,11+3*MIN(BC$3,$D$2-1)))))</f>
        <v/>
      </c>
      <c r="BD79" s="93">
        <f>IF(OR($C79="",$B$2="",$D$2=0),0,IF(BD$3&lt;0,0,N(INDEX('CURVA PREVISION'!$A$1:$KZ$3000,$C79,11+3*MIN(BD$3,$D$2-1)))))</f>
        <v/>
      </c>
      <c r="BE79" s="93">
        <f>IF(OR($C79="",$B$2="",$D$2=0),0,IF(BE$3&lt;0,0,N(INDEX('CURVA PREVISION'!$A$1:$KZ$3000,$C79,11+3*MIN(BE$3,$D$2-1)))))</f>
        <v/>
      </c>
      <c r="BF79" s="93">
        <f>IF(OR($C79="",$B$2="",$D$2=0),0,IF(BF$3&lt;0,0,N(INDEX('CURVA PREVISION'!$A$1:$KZ$3000,$C79,11+3*MIN(BF$3,$D$2-1)))))</f>
        <v/>
      </c>
      <c r="BG79" s="93">
        <f>IF(OR($C79="",$B$2="",$D$2=0),0,IF(BG$3&lt;0,0,N(INDEX('CURVA PREVISION'!$A$1:$KZ$3000,$C79,11+3*MIN(BG$3,$D$2-1)))))</f>
        <v/>
      </c>
      <c r="BH79" s="93">
        <f>IF(OR($C79="",$B$2="",$D$2=0),0,IF(BH$3&lt;0,0,N(INDEX('CURVA PREVISION'!$A$1:$KZ$3000,$C79,11+3*MIN(BH$3,$D$2-1)))))</f>
        <v/>
      </c>
      <c r="BI79" s="93">
        <f>IF(OR($C79="",$B$2="",$D$2=0),0,IF(BI$3&lt;0,0,N(INDEX('CURVA PREVISION'!$A$1:$KZ$3000,$C79,11+3*MIN(BI$3,$D$2-1)))))</f>
        <v/>
      </c>
      <c r="BJ79" s="93">
        <f>IF(OR($C79="",$B$2="",$D$2=0),0,IF(BJ$3&lt;0,0,N(INDEX('CURVA PREVISION'!$A$1:$KZ$3000,$C79,11+3*MIN(BJ$3,$D$2-1)))))</f>
        <v/>
      </c>
      <c r="BK79" s="93">
        <f>IF(OR($C79="",$B$2="",$D$2=0),0,IF(BK$3&lt;0,0,N(INDEX('CURVA PREVISION'!$A$1:$KZ$3000,$C79,11+3*MIN(BK$3,$D$2-1)))))</f>
        <v/>
      </c>
      <c r="BL79" s="93">
        <f>IF(OR($C79="",$B$2="",$D$2=0),0,IF(BL$3&lt;0,0,N(INDEX('CURVA PREVISION'!$A$1:$KZ$3000,$C79,11+3*MIN(BL$3,$D$2-1)))))</f>
        <v/>
      </c>
      <c r="BM79" s="93">
        <f>IF(OR($C79="",$B$2="",$D$2=0),0,IF(BM$3&lt;0,0,N(INDEX('CURVA PREVISION'!$A$1:$KZ$3000,$C79,11+3*MIN(BM$3,$D$2-1)))))</f>
        <v/>
      </c>
      <c r="BN79" s="93">
        <f>IF(OR($C79="",$B$2="",$D$2=0),0,IF(BN$3&lt;0,0,N(INDEX('CURVA PREVISION'!$A$1:$KZ$3000,$C79,11+3*MIN(BN$3,$D$2-1)))))</f>
        <v/>
      </c>
      <c r="BO79" s="93">
        <f>IF(OR($C79="",$B$2="",$D$2=0),0,IF(BO$3&lt;0,0,N(INDEX('CURVA PREVISION'!$A$1:$KZ$3000,$C79,11+3*MIN(BO$3,$D$2-1)))))</f>
        <v/>
      </c>
      <c r="BP79" s="93">
        <f>IF(OR($C79="",$B$2="",$D$2=0),0,IF(BP$3&lt;0,0,N(INDEX('CURVA PREVISION'!$A$1:$KZ$3000,$C79,11+3*MIN(BP$3,$D$2-1)))))</f>
        <v/>
      </c>
      <c r="BQ79" s="93">
        <f>IF(OR($C79="",$B$2="",$D$2=0),0,IF(BQ$3&lt;0,0,N(INDEX('CURVA PREVISION'!$A$1:$KZ$3000,$C79,11+3*MIN(BQ$3,$D$2-1)))))</f>
        <v/>
      </c>
      <c r="BR79" s="93">
        <f>IF(OR($C79="",$B$2="",$D$2=0),0,IF(BR$3&lt;0,0,N(INDEX('CURVA PREVISION'!$A$1:$KZ$3000,$C79,11+3*MIN(BR$3,$D$2-1)))))</f>
        <v/>
      </c>
      <c r="BS79" s="93">
        <f>IF(OR($C79="",$B$2="",$D$2=0),0,IF(BS$3&lt;0,0,N(INDEX('CURVA PREVISION'!$A$1:$KZ$3000,$C79,11+3*MIN(BS$3,$D$2-1)))))</f>
        <v/>
      </c>
      <c r="BT79" s="93">
        <f>IF(OR($C79="",$B$2="",$D$2=0),0,IF(BT$3&lt;0,0,N(INDEX('CURVA PREVISION'!$A$1:$KZ$3000,$C79,11+3*MIN(BT$3,$D$2-1)))))</f>
        <v/>
      </c>
      <c r="BU79" s="93">
        <f>IF(OR($C79="",$B$2="",$D$2=0),0,IF(BU$3&lt;0,0,N(INDEX('CURVA PREVISION'!$A$1:$KZ$3000,$C79,11+3*MIN(BU$3,$D$2-1)))))</f>
        <v/>
      </c>
      <c r="BV79" s="93">
        <f>IF(OR($C79="",$B$2="",$D$2=0),0,IF(BV$3&lt;0,0,N(INDEX('CURVA PREVISION'!$A$1:$KZ$3000,$C79,11+3*MIN(BV$3,$D$2-1)))))</f>
        <v/>
      </c>
      <c r="BW79" s="93">
        <f>IF(OR($C79="",$B$2="",$D$2=0),0,IF(BW$3&lt;0,0,N(INDEX('CURVA PREVISION'!$A$1:$KZ$3000,$C79,11+3*MIN(BW$3,$D$2-1)))))</f>
        <v/>
      </c>
    </row>
    <row r="80">
      <c r="A80" s="50">
        <f>A38</f>
        <v/>
      </c>
      <c r="B80" s="50">
        <f>B38</f>
        <v/>
      </c>
      <c r="C80" s="66">
        <f>C38</f>
        <v/>
      </c>
      <c r="D80" s="93">
        <f>IF(OR($C80="",$B$2="",$D$2=0),0,IF(D$3&lt;0,0,N(INDEX('CURVA PREVISION'!$A$1:$KZ$3000,$C80,11+3*MIN(D$3,$D$2-1)))))</f>
        <v/>
      </c>
      <c r="E80" s="93">
        <f>IF(OR($C80="",$B$2="",$D$2=0),0,IF(E$3&lt;0,0,N(INDEX('CURVA PREVISION'!$A$1:$KZ$3000,$C80,11+3*MIN(E$3,$D$2-1)))))</f>
        <v/>
      </c>
      <c r="F80" s="93">
        <f>IF(OR($C80="",$B$2="",$D$2=0),0,IF(F$3&lt;0,0,N(INDEX('CURVA PREVISION'!$A$1:$KZ$3000,$C80,11+3*MIN(F$3,$D$2-1)))))</f>
        <v/>
      </c>
      <c r="G80" s="93">
        <f>IF(OR($C80="",$B$2="",$D$2=0),0,IF(G$3&lt;0,0,N(INDEX('CURVA PREVISION'!$A$1:$KZ$3000,$C80,11+3*MIN(G$3,$D$2-1)))))</f>
        <v/>
      </c>
      <c r="H80" s="93">
        <f>IF(OR($C80="",$B$2="",$D$2=0),0,IF(H$3&lt;0,0,N(INDEX('CURVA PREVISION'!$A$1:$KZ$3000,$C80,11+3*MIN(H$3,$D$2-1)))))</f>
        <v/>
      </c>
      <c r="I80" s="93">
        <f>IF(OR($C80="",$B$2="",$D$2=0),0,IF(I$3&lt;0,0,N(INDEX('CURVA PREVISION'!$A$1:$KZ$3000,$C80,11+3*MIN(I$3,$D$2-1)))))</f>
        <v/>
      </c>
      <c r="J80" s="93">
        <f>IF(OR($C80="",$B$2="",$D$2=0),0,IF(J$3&lt;0,0,N(INDEX('CURVA PREVISION'!$A$1:$KZ$3000,$C80,11+3*MIN(J$3,$D$2-1)))))</f>
        <v/>
      </c>
      <c r="K80" s="93">
        <f>IF(OR($C80="",$B$2="",$D$2=0),0,IF(K$3&lt;0,0,N(INDEX('CURVA PREVISION'!$A$1:$KZ$3000,$C80,11+3*MIN(K$3,$D$2-1)))))</f>
        <v/>
      </c>
      <c r="L80" s="93">
        <f>IF(OR($C80="",$B$2="",$D$2=0),0,IF(L$3&lt;0,0,N(INDEX('CURVA PREVISION'!$A$1:$KZ$3000,$C80,11+3*MIN(L$3,$D$2-1)))))</f>
        <v/>
      </c>
      <c r="M80" s="93">
        <f>IF(OR($C80="",$B$2="",$D$2=0),0,IF(M$3&lt;0,0,N(INDEX('CURVA PREVISION'!$A$1:$KZ$3000,$C80,11+3*MIN(M$3,$D$2-1)))))</f>
        <v/>
      </c>
      <c r="N80" s="93">
        <f>IF(OR($C80="",$B$2="",$D$2=0),0,IF(N$3&lt;0,0,N(INDEX('CURVA PREVISION'!$A$1:$KZ$3000,$C80,11+3*MIN(N$3,$D$2-1)))))</f>
        <v/>
      </c>
      <c r="O80" s="93">
        <f>IF(OR($C80="",$B$2="",$D$2=0),0,IF(O$3&lt;0,0,N(INDEX('CURVA PREVISION'!$A$1:$KZ$3000,$C80,11+3*MIN(O$3,$D$2-1)))))</f>
        <v/>
      </c>
      <c r="P80" s="93">
        <f>IF(OR($C80="",$B$2="",$D$2=0),0,IF(P$3&lt;0,0,N(INDEX('CURVA PREVISION'!$A$1:$KZ$3000,$C80,11+3*MIN(P$3,$D$2-1)))))</f>
        <v/>
      </c>
      <c r="Q80" s="93">
        <f>IF(OR($C80="",$B$2="",$D$2=0),0,IF(Q$3&lt;0,0,N(INDEX('CURVA PREVISION'!$A$1:$KZ$3000,$C80,11+3*MIN(Q$3,$D$2-1)))))</f>
        <v/>
      </c>
      <c r="R80" s="93">
        <f>IF(OR($C80="",$B$2="",$D$2=0),0,IF(R$3&lt;0,0,N(INDEX('CURVA PREVISION'!$A$1:$KZ$3000,$C80,11+3*MIN(R$3,$D$2-1)))))</f>
        <v/>
      </c>
      <c r="S80" s="93">
        <f>IF(OR($C80="",$B$2="",$D$2=0),0,IF(S$3&lt;0,0,N(INDEX('CURVA PREVISION'!$A$1:$KZ$3000,$C80,11+3*MIN(S$3,$D$2-1)))))</f>
        <v/>
      </c>
      <c r="T80" s="93">
        <f>IF(OR($C80="",$B$2="",$D$2=0),0,IF(T$3&lt;0,0,N(INDEX('CURVA PREVISION'!$A$1:$KZ$3000,$C80,11+3*MIN(T$3,$D$2-1)))))</f>
        <v/>
      </c>
      <c r="U80" s="93">
        <f>IF(OR($C80="",$B$2="",$D$2=0),0,IF(U$3&lt;0,0,N(INDEX('CURVA PREVISION'!$A$1:$KZ$3000,$C80,11+3*MIN(U$3,$D$2-1)))))</f>
        <v/>
      </c>
      <c r="V80" s="93">
        <f>IF(OR($C80="",$B$2="",$D$2=0),0,IF(V$3&lt;0,0,N(INDEX('CURVA PREVISION'!$A$1:$KZ$3000,$C80,11+3*MIN(V$3,$D$2-1)))))</f>
        <v/>
      </c>
      <c r="W80" s="93">
        <f>IF(OR($C80="",$B$2="",$D$2=0),0,IF(W$3&lt;0,0,N(INDEX('CURVA PREVISION'!$A$1:$KZ$3000,$C80,11+3*MIN(W$3,$D$2-1)))))</f>
        <v/>
      </c>
      <c r="X80" s="93">
        <f>IF(OR($C80="",$B$2="",$D$2=0),0,IF(X$3&lt;0,0,N(INDEX('CURVA PREVISION'!$A$1:$KZ$3000,$C80,11+3*MIN(X$3,$D$2-1)))))</f>
        <v/>
      </c>
      <c r="Y80" s="93">
        <f>IF(OR($C80="",$B$2="",$D$2=0),0,IF(Y$3&lt;0,0,N(INDEX('CURVA PREVISION'!$A$1:$KZ$3000,$C80,11+3*MIN(Y$3,$D$2-1)))))</f>
        <v/>
      </c>
      <c r="Z80" s="93">
        <f>IF(OR($C80="",$B$2="",$D$2=0),0,IF(Z$3&lt;0,0,N(INDEX('CURVA PREVISION'!$A$1:$KZ$3000,$C80,11+3*MIN(Z$3,$D$2-1)))))</f>
        <v/>
      </c>
      <c r="AA80" s="93">
        <f>IF(OR($C80="",$B$2="",$D$2=0),0,IF(AA$3&lt;0,0,N(INDEX('CURVA PREVISION'!$A$1:$KZ$3000,$C80,11+3*MIN(AA$3,$D$2-1)))))</f>
        <v/>
      </c>
      <c r="AB80" s="93">
        <f>IF(OR($C80="",$B$2="",$D$2=0),0,IF(AB$3&lt;0,0,N(INDEX('CURVA PREVISION'!$A$1:$KZ$3000,$C80,11+3*MIN(AB$3,$D$2-1)))))</f>
        <v/>
      </c>
      <c r="AC80" s="93">
        <f>IF(OR($C80="",$B$2="",$D$2=0),0,IF(AC$3&lt;0,0,N(INDEX('CURVA PREVISION'!$A$1:$KZ$3000,$C80,11+3*MIN(AC$3,$D$2-1)))))</f>
        <v/>
      </c>
      <c r="AD80" s="93">
        <f>IF(OR($C80="",$B$2="",$D$2=0),0,IF(AD$3&lt;0,0,N(INDEX('CURVA PREVISION'!$A$1:$KZ$3000,$C80,11+3*MIN(AD$3,$D$2-1)))))</f>
        <v/>
      </c>
      <c r="AE80" s="93">
        <f>IF(OR($C80="",$B$2="",$D$2=0),0,IF(AE$3&lt;0,0,N(INDEX('CURVA PREVISION'!$A$1:$KZ$3000,$C80,11+3*MIN(AE$3,$D$2-1)))))</f>
        <v/>
      </c>
      <c r="AF80" s="93">
        <f>IF(OR($C80="",$B$2="",$D$2=0),0,IF(AF$3&lt;0,0,N(INDEX('CURVA PREVISION'!$A$1:$KZ$3000,$C80,11+3*MIN(AF$3,$D$2-1)))))</f>
        <v/>
      </c>
      <c r="AG80" s="93">
        <f>IF(OR($C80="",$B$2="",$D$2=0),0,IF(AG$3&lt;0,0,N(INDEX('CURVA PREVISION'!$A$1:$KZ$3000,$C80,11+3*MIN(AG$3,$D$2-1)))))</f>
        <v/>
      </c>
      <c r="AH80" s="93">
        <f>IF(OR($C80="",$B$2="",$D$2=0),0,IF(AH$3&lt;0,0,N(INDEX('CURVA PREVISION'!$A$1:$KZ$3000,$C80,11+3*MIN(AH$3,$D$2-1)))))</f>
        <v/>
      </c>
      <c r="AI80" s="93">
        <f>IF(OR($C80="",$B$2="",$D$2=0),0,IF(AI$3&lt;0,0,N(INDEX('CURVA PREVISION'!$A$1:$KZ$3000,$C80,11+3*MIN(AI$3,$D$2-1)))))</f>
        <v/>
      </c>
      <c r="AJ80" s="93">
        <f>IF(OR($C80="",$B$2="",$D$2=0),0,IF(AJ$3&lt;0,0,N(INDEX('CURVA PREVISION'!$A$1:$KZ$3000,$C80,11+3*MIN(AJ$3,$D$2-1)))))</f>
        <v/>
      </c>
      <c r="AK80" s="93">
        <f>IF(OR($C80="",$B$2="",$D$2=0),0,IF(AK$3&lt;0,0,N(INDEX('CURVA PREVISION'!$A$1:$KZ$3000,$C80,11+3*MIN(AK$3,$D$2-1)))))</f>
        <v/>
      </c>
      <c r="AL80" s="93">
        <f>IF(OR($C80="",$B$2="",$D$2=0),0,IF(AL$3&lt;0,0,N(INDEX('CURVA PREVISION'!$A$1:$KZ$3000,$C80,11+3*MIN(AL$3,$D$2-1)))))</f>
        <v/>
      </c>
      <c r="AM80" s="93">
        <f>IF(OR($C80="",$B$2="",$D$2=0),0,IF(AM$3&lt;0,0,N(INDEX('CURVA PREVISION'!$A$1:$KZ$3000,$C80,11+3*MIN(AM$3,$D$2-1)))))</f>
        <v/>
      </c>
      <c r="AN80" s="93">
        <f>IF(OR($C80="",$B$2="",$D$2=0),0,IF(AN$3&lt;0,0,N(INDEX('CURVA PREVISION'!$A$1:$KZ$3000,$C80,11+3*MIN(AN$3,$D$2-1)))))</f>
        <v/>
      </c>
      <c r="AO80" s="93">
        <f>IF(OR($C80="",$B$2="",$D$2=0),0,IF(AO$3&lt;0,0,N(INDEX('CURVA PREVISION'!$A$1:$KZ$3000,$C80,11+3*MIN(AO$3,$D$2-1)))))</f>
        <v/>
      </c>
      <c r="AP80" s="93">
        <f>IF(OR($C80="",$B$2="",$D$2=0),0,IF(AP$3&lt;0,0,N(INDEX('CURVA PREVISION'!$A$1:$KZ$3000,$C80,11+3*MIN(AP$3,$D$2-1)))))</f>
        <v/>
      </c>
      <c r="AQ80" s="93">
        <f>IF(OR($C80="",$B$2="",$D$2=0),0,IF(AQ$3&lt;0,0,N(INDEX('CURVA PREVISION'!$A$1:$KZ$3000,$C80,11+3*MIN(AQ$3,$D$2-1)))))</f>
        <v/>
      </c>
      <c r="AR80" s="93">
        <f>IF(OR($C80="",$B$2="",$D$2=0),0,IF(AR$3&lt;0,0,N(INDEX('CURVA PREVISION'!$A$1:$KZ$3000,$C80,11+3*MIN(AR$3,$D$2-1)))))</f>
        <v/>
      </c>
      <c r="AS80" s="93">
        <f>IF(OR($C80="",$B$2="",$D$2=0),0,IF(AS$3&lt;0,0,N(INDEX('CURVA PREVISION'!$A$1:$KZ$3000,$C80,11+3*MIN(AS$3,$D$2-1)))))</f>
        <v/>
      </c>
      <c r="AT80" s="93">
        <f>IF(OR($C80="",$B$2="",$D$2=0),0,IF(AT$3&lt;0,0,N(INDEX('CURVA PREVISION'!$A$1:$KZ$3000,$C80,11+3*MIN(AT$3,$D$2-1)))))</f>
        <v/>
      </c>
      <c r="AU80" s="93">
        <f>IF(OR($C80="",$B$2="",$D$2=0),0,IF(AU$3&lt;0,0,N(INDEX('CURVA PREVISION'!$A$1:$KZ$3000,$C80,11+3*MIN(AU$3,$D$2-1)))))</f>
        <v/>
      </c>
      <c r="AV80" s="93">
        <f>IF(OR($C80="",$B$2="",$D$2=0),0,IF(AV$3&lt;0,0,N(INDEX('CURVA PREVISION'!$A$1:$KZ$3000,$C80,11+3*MIN(AV$3,$D$2-1)))))</f>
        <v/>
      </c>
      <c r="AW80" s="93">
        <f>IF(OR($C80="",$B$2="",$D$2=0),0,IF(AW$3&lt;0,0,N(INDEX('CURVA PREVISION'!$A$1:$KZ$3000,$C80,11+3*MIN(AW$3,$D$2-1)))))</f>
        <v/>
      </c>
      <c r="AX80" s="93">
        <f>IF(OR($C80="",$B$2="",$D$2=0),0,IF(AX$3&lt;0,0,N(INDEX('CURVA PREVISION'!$A$1:$KZ$3000,$C80,11+3*MIN(AX$3,$D$2-1)))))</f>
        <v/>
      </c>
      <c r="AY80" s="93">
        <f>IF(OR($C80="",$B$2="",$D$2=0),0,IF(AY$3&lt;0,0,N(INDEX('CURVA PREVISION'!$A$1:$KZ$3000,$C80,11+3*MIN(AY$3,$D$2-1)))))</f>
        <v/>
      </c>
      <c r="AZ80" s="93">
        <f>IF(OR($C80="",$B$2="",$D$2=0),0,IF(AZ$3&lt;0,0,N(INDEX('CURVA PREVISION'!$A$1:$KZ$3000,$C80,11+3*MIN(AZ$3,$D$2-1)))))</f>
        <v/>
      </c>
      <c r="BA80" s="93">
        <f>IF(OR($C80="",$B$2="",$D$2=0),0,IF(BA$3&lt;0,0,N(INDEX('CURVA PREVISION'!$A$1:$KZ$3000,$C80,11+3*MIN(BA$3,$D$2-1)))))</f>
        <v/>
      </c>
      <c r="BB80" s="93">
        <f>IF(OR($C80="",$B$2="",$D$2=0),0,IF(BB$3&lt;0,0,N(INDEX('CURVA PREVISION'!$A$1:$KZ$3000,$C80,11+3*MIN(BB$3,$D$2-1)))))</f>
        <v/>
      </c>
      <c r="BC80" s="93">
        <f>IF(OR($C80="",$B$2="",$D$2=0),0,IF(BC$3&lt;0,0,N(INDEX('CURVA PREVISION'!$A$1:$KZ$3000,$C80,11+3*MIN(BC$3,$D$2-1)))))</f>
        <v/>
      </c>
      <c r="BD80" s="93">
        <f>IF(OR($C80="",$B$2="",$D$2=0),0,IF(BD$3&lt;0,0,N(INDEX('CURVA PREVISION'!$A$1:$KZ$3000,$C80,11+3*MIN(BD$3,$D$2-1)))))</f>
        <v/>
      </c>
      <c r="BE80" s="93">
        <f>IF(OR($C80="",$B$2="",$D$2=0),0,IF(BE$3&lt;0,0,N(INDEX('CURVA PREVISION'!$A$1:$KZ$3000,$C80,11+3*MIN(BE$3,$D$2-1)))))</f>
        <v/>
      </c>
      <c r="BF80" s="93">
        <f>IF(OR($C80="",$B$2="",$D$2=0),0,IF(BF$3&lt;0,0,N(INDEX('CURVA PREVISION'!$A$1:$KZ$3000,$C80,11+3*MIN(BF$3,$D$2-1)))))</f>
        <v/>
      </c>
      <c r="BG80" s="93">
        <f>IF(OR($C80="",$B$2="",$D$2=0),0,IF(BG$3&lt;0,0,N(INDEX('CURVA PREVISION'!$A$1:$KZ$3000,$C80,11+3*MIN(BG$3,$D$2-1)))))</f>
        <v/>
      </c>
      <c r="BH80" s="93">
        <f>IF(OR($C80="",$B$2="",$D$2=0),0,IF(BH$3&lt;0,0,N(INDEX('CURVA PREVISION'!$A$1:$KZ$3000,$C80,11+3*MIN(BH$3,$D$2-1)))))</f>
        <v/>
      </c>
      <c r="BI80" s="93">
        <f>IF(OR($C80="",$B$2="",$D$2=0),0,IF(BI$3&lt;0,0,N(INDEX('CURVA PREVISION'!$A$1:$KZ$3000,$C80,11+3*MIN(BI$3,$D$2-1)))))</f>
        <v/>
      </c>
      <c r="BJ80" s="93">
        <f>IF(OR($C80="",$B$2="",$D$2=0),0,IF(BJ$3&lt;0,0,N(INDEX('CURVA PREVISION'!$A$1:$KZ$3000,$C80,11+3*MIN(BJ$3,$D$2-1)))))</f>
        <v/>
      </c>
      <c r="BK80" s="93">
        <f>IF(OR($C80="",$B$2="",$D$2=0),0,IF(BK$3&lt;0,0,N(INDEX('CURVA PREVISION'!$A$1:$KZ$3000,$C80,11+3*MIN(BK$3,$D$2-1)))))</f>
        <v/>
      </c>
      <c r="BL80" s="93">
        <f>IF(OR($C80="",$B$2="",$D$2=0),0,IF(BL$3&lt;0,0,N(INDEX('CURVA PREVISION'!$A$1:$KZ$3000,$C80,11+3*MIN(BL$3,$D$2-1)))))</f>
        <v/>
      </c>
      <c r="BM80" s="93">
        <f>IF(OR($C80="",$B$2="",$D$2=0),0,IF(BM$3&lt;0,0,N(INDEX('CURVA PREVISION'!$A$1:$KZ$3000,$C80,11+3*MIN(BM$3,$D$2-1)))))</f>
        <v/>
      </c>
      <c r="BN80" s="93">
        <f>IF(OR($C80="",$B$2="",$D$2=0),0,IF(BN$3&lt;0,0,N(INDEX('CURVA PREVISION'!$A$1:$KZ$3000,$C80,11+3*MIN(BN$3,$D$2-1)))))</f>
        <v/>
      </c>
      <c r="BO80" s="93">
        <f>IF(OR($C80="",$B$2="",$D$2=0),0,IF(BO$3&lt;0,0,N(INDEX('CURVA PREVISION'!$A$1:$KZ$3000,$C80,11+3*MIN(BO$3,$D$2-1)))))</f>
        <v/>
      </c>
      <c r="BP80" s="93">
        <f>IF(OR($C80="",$B$2="",$D$2=0),0,IF(BP$3&lt;0,0,N(INDEX('CURVA PREVISION'!$A$1:$KZ$3000,$C80,11+3*MIN(BP$3,$D$2-1)))))</f>
        <v/>
      </c>
      <c r="BQ80" s="93">
        <f>IF(OR($C80="",$B$2="",$D$2=0),0,IF(BQ$3&lt;0,0,N(INDEX('CURVA PREVISION'!$A$1:$KZ$3000,$C80,11+3*MIN(BQ$3,$D$2-1)))))</f>
        <v/>
      </c>
      <c r="BR80" s="93">
        <f>IF(OR($C80="",$B$2="",$D$2=0),0,IF(BR$3&lt;0,0,N(INDEX('CURVA PREVISION'!$A$1:$KZ$3000,$C80,11+3*MIN(BR$3,$D$2-1)))))</f>
        <v/>
      </c>
      <c r="BS80" s="93">
        <f>IF(OR($C80="",$B$2="",$D$2=0),0,IF(BS$3&lt;0,0,N(INDEX('CURVA PREVISION'!$A$1:$KZ$3000,$C80,11+3*MIN(BS$3,$D$2-1)))))</f>
        <v/>
      </c>
      <c r="BT80" s="93">
        <f>IF(OR($C80="",$B$2="",$D$2=0),0,IF(BT$3&lt;0,0,N(INDEX('CURVA PREVISION'!$A$1:$KZ$3000,$C80,11+3*MIN(BT$3,$D$2-1)))))</f>
        <v/>
      </c>
      <c r="BU80" s="93">
        <f>IF(OR($C80="",$B$2="",$D$2=0),0,IF(BU$3&lt;0,0,N(INDEX('CURVA PREVISION'!$A$1:$KZ$3000,$C80,11+3*MIN(BU$3,$D$2-1)))))</f>
        <v/>
      </c>
      <c r="BV80" s="93">
        <f>IF(OR($C80="",$B$2="",$D$2=0),0,IF(BV$3&lt;0,0,N(INDEX('CURVA PREVISION'!$A$1:$KZ$3000,$C80,11+3*MIN(BV$3,$D$2-1)))))</f>
        <v/>
      </c>
      <c r="BW80" s="93">
        <f>IF(OR($C80="",$B$2="",$D$2=0),0,IF(BW$3&lt;0,0,N(INDEX('CURVA PREVISION'!$A$1:$KZ$3000,$C80,11+3*MIN(BW$3,$D$2-1)))))</f>
        <v/>
      </c>
    </row>
    <row r="81">
      <c r="A81" s="50">
        <f>A39</f>
        <v/>
      </c>
      <c r="B81" s="50">
        <f>B39</f>
        <v/>
      </c>
      <c r="C81" s="66">
        <f>C39</f>
        <v/>
      </c>
      <c r="D81" s="93">
        <f>IF(OR($C81="",$B$2="",$D$2=0),0,IF(D$3&lt;0,0,N(INDEX('CURVA PREVISION'!$A$1:$KZ$3000,$C81,11+3*MIN(D$3,$D$2-1)))))</f>
        <v/>
      </c>
      <c r="E81" s="93">
        <f>IF(OR($C81="",$B$2="",$D$2=0),0,IF(E$3&lt;0,0,N(INDEX('CURVA PREVISION'!$A$1:$KZ$3000,$C81,11+3*MIN(E$3,$D$2-1)))))</f>
        <v/>
      </c>
      <c r="F81" s="93">
        <f>IF(OR($C81="",$B$2="",$D$2=0),0,IF(F$3&lt;0,0,N(INDEX('CURVA PREVISION'!$A$1:$KZ$3000,$C81,11+3*MIN(F$3,$D$2-1)))))</f>
        <v/>
      </c>
      <c r="G81" s="93">
        <f>IF(OR($C81="",$B$2="",$D$2=0),0,IF(G$3&lt;0,0,N(INDEX('CURVA PREVISION'!$A$1:$KZ$3000,$C81,11+3*MIN(G$3,$D$2-1)))))</f>
        <v/>
      </c>
      <c r="H81" s="93">
        <f>IF(OR($C81="",$B$2="",$D$2=0),0,IF(H$3&lt;0,0,N(INDEX('CURVA PREVISION'!$A$1:$KZ$3000,$C81,11+3*MIN(H$3,$D$2-1)))))</f>
        <v/>
      </c>
      <c r="I81" s="93">
        <f>IF(OR($C81="",$B$2="",$D$2=0),0,IF(I$3&lt;0,0,N(INDEX('CURVA PREVISION'!$A$1:$KZ$3000,$C81,11+3*MIN(I$3,$D$2-1)))))</f>
        <v/>
      </c>
      <c r="J81" s="93">
        <f>IF(OR($C81="",$B$2="",$D$2=0),0,IF(J$3&lt;0,0,N(INDEX('CURVA PREVISION'!$A$1:$KZ$3000,$C81,11+3*MIN(J$3,$D$2-1)))))</f>
        <v/>
      </c>
      <c r="K81" s="93">
        <f>IF(OR($C81="",$B$2="",$D$2=0),0,IF(K$3&lt;0,0,N(INDEX('CURVA PREVISION'!$A$1:$KZ$3000,$C81,11+3*MIN(K$3,$D$2-1)))))</f>
        <v/>
      </c>
      <c r="L81" s="93">
        <f>IF(OR($C81="",$B$2="",$D$2=0),0,IF(L$3&lt;0,0,N(INDEX('CURVA PREVISION'!$A$1:$KZ$3000,$C81,11+3*MIN(L$3,$D$2-1)))))</f>
        <v/>
      </c>
      <c r="M81" s="93">
        <f>IF(OR($C81="",$B$2="",$D$2=0),0,IF(M$3&lt;0,0,N(INDEX('CURVA PREVISION'!$A$1:$KZ$3000,$C81,11+3*MIN(M$3,$D$2-1)))))</f>
        <v/>
      </c>
      <c r="N81" s="93">
        <f>IF(OR($C81="",$B$2="",$D$2=0),0,IF(N$3&lt;0,0,N(INDEX('CURVA PREVISION'!$A$1:$KZ$3000,$C81,11+3*MIN(N$3,$D$2-1)))))</f>
        <v/>
      </c>
      <c r="O81" s="93">
        <f>IF(OR($C81="",$B$2="",$D$2=0),0,IF(O$3&lt;0,0,N(INDEX('CURVA PREVISION'!$A$1:$KZ$3000,$C81,11+3*MIN(O$3,$D$2-1)))))</f>
        <v/>
      </c>
      <c r="P81" s="93">
        <f>IF(OR($C81="",$B$2="",$D$2=0),0,IF(P$3&lt;0,0,N(INDEX('CURVA PREVISION'!$A$1:$KZ$3000,$C81,11+3*MIN(P$3,$D$2-1)))))</f>
        <v/>
      </c>
      <c r="Q81" s="93">
        <f>IF(OR($C81="",$B$2="",$D$2=0),0,IF(Q$3&lt;0,0,N(INDEX('CURVA PREVISION'!$A$1:$KZ$3000,$C81,11+3*MIN(Q$3,$D$2-1)))))</f>
        <v/>
      </c>
      <c r="R81" s="93">
        <f>IF(OR($C81="",$B$2="",$D$2=0),0,IF(R$3&lt;0,0,N(INDEX('CURVA PREVISION'!$A$1:$KZ$3000,$C81,11+3*MIN(R$3,$D$2-1)))))</f>
        <v/>
      </c>
      <c r="S81" s="93">
        <f>IF(OR($C81="",$B$2="",$D$2=0),0,IF(S$3&lt;0,0,N(INDEX('CURVA PREVISION'!$A$1:$KZ$3000,$C81,11+3*MIN(S$3,$D$2-1)))))</f>
        <v/>
      </c>
      <c r="T81" s="93">
        <f>IF(OR($C81="",$B$2="",$D$2=0),0,IF(T$3&lt;0,0,N(INDEX('CURVA PREVISION'!$A$1:$KZ$3000,$C81,11+3*MIN(T$3,$D$2-1)))))</f>
        <v/>
      </c>
      <c r="U81" s="93">
        <f>IF(OR($C81="",$B$2="",$D$2=0),0,IF(U$3&lt;0,0,N(INDEX('CURVA PREVISION'!$A$1:$KZ$3000,$C81,11+3*MIN(U$3,$D$2-1)))))</f>
        <v/>
      </c>
      <c r="V81" s="93">
        <f>IF(OR($C81="",$B$2="",$D$2=0),0,IF(V$3&lt;0,0,N(INDEX('CURVA PREVISION'!$A$1:$KZ$3000,$C81,11+3*MIN(V$3,$D$2-1)))))</f>
        <v/>
      </c>
      <c r="W81" s="93">
        <f>IF(OR($C81="",$B$2="",$D$2=0),0,IF(W$3&lt;0,0,N(INDEX('CURVA PREVISION'!$A$1:$KZ$3000,$C81,11+3*MIN(W$3,$D$2-1)))))</f>
        <v/>
      </c>
      <c r="X81" s="93">
        <f>IF(OR($C81="",$B$2="",$D$2=0),0,IF(X$3&lt;0,0,N(INDEX('CURVA PREVISION'!$A$1:$KZ$3000,$C81,11+3*MIN(X$3,$D$2-1)))))</f>
        <v/>
      </c>
      <c r="Y81" s="93">
        <f>IF(OR($C81="",$B$2="",$D$2=0),0,IF(Y$3&lt;0,0,N(INDEX('CURVA PREVISION'!$A$1:$KZ$3000,$C81,11+3*MIN(Y$3,$D$2-1)))))</f>
        <v/>
      </c>
      <c r="Z81" s="93">
        <f>IF(OR($C81="",$B$2="",$D$2=0),0,IF(Z$3&lt;0,0,N(INDEX('CURVA PREVISION'!$A$1:$KZ$3000,$C81,11+3*MIN(Z$3,$D$2-1)))))</f>
        <v/>
      </c>
      <c r="AA81" s="93">
        <f>IF(OR($C81="",$B$2="",$D$2=0),0,IF(AA$3&lt;0,0,N(INDEX('CURVA PREVISION'!$A$1:$KZ$3000,$C81,11+3*MIN(AA$3,$D$2-1)))))</f>
        <v/>
      </c>
      <c r="AB81" s="93">
        <f>IF(OR($C81="",$B$2="",$D$2=0),0,IF(AB$3&lt;0,0,N(INDEX('CURVA PREVISION'!$A$1:$KZ$3000,$C81,11+3*MIN(AB$3,$D$2-1)))))</f>
        <v/>
      </c>
      <c r="AC81" s="93">
        <f>IF(OR($C81="",$B$2="",$D$2=0),0,IF(AC$3&lt;0,0,N(INDEX('CURVA PREVISION'!$A$1:$KZ$3000,$C81,11+3*MIN(AC$3,$D$2-1)))))</f>
        <v/>
      </c>
      <c r="AD81" s="93">
        <f>IF(OR($C81="",$B$2="",$D$2=0),0,IF(AD$3&lt;0,0,N(INDEX('CURVA PREVISION'!$A$1:$KZ$3000,$C81,11+3*MIN(AD$3,$D$2-1)))))</f>
        <v/>
      </c>
      <c r="AE81" s="93">
        <f>IF(OR($C81="",$B$2="",$D$2=0),0,IF(AE$3&lt;0,0,N(INDEX('CURVA PREVISION'!$A$1:$KZ$3000,$C81,11+3*MIN(AE$3,$D$2-1)))))</f>
        <v/>
      </c>
      <c r="AF81" s="93">
        <f>IF(OR($C81="",$B$2="",$D$2=0),0,IF(AF$3&lt;0,0,N(INDEX('CURVA PREVISION'!$A$1:$KZ$3000,$C81,11+3*MIN(AF$3,$D$2-1)))))</f>
        <v/>
      </c>
      <c r="AG81" s="93">
        <f>IF(OR($C81="",$B$2="",$D$2=0),0,IF(AG$3&lt;0,0,N(INDEX('CURVA PREVISION'!$A$1:$KZ$3000,$C81,11+3*MIN(AG$3,$D$2-1)))))</f>
        <v/>
      </c>
      <c r="AH81" s="93">
        <f>IF(OR($C81="",$B$2="",$D$2=0),0,IF(AH$3&lt;0,0,N(INDEX('CURVA PREVISION'!$A$1:$KZ$3000,$C81,11+3*MIN(AH$3,$D$2-1)))))</f>
        <v/>
      </c>
      <c r="AI81" s="93">
        <f>IF(OR($C81="",$B$2="",$D$2=0),0,IF(AI$3&lt;0,0,N(INDEX('CURVA PREVISION'!$A$1:$KZ$3000,$C81,11+3*MIN(AI$3,$D$2-1)))))</f>
        <v/>
      </c>
      <c r="AJ81" s="93">
        <f>IF(OR($C81="",$B$2="",$D$2=0),0,IF(AJ$3&lt;0,0,N(INDEX('CURVA PREVISION'!$A$1:$KZ$3000,$C81,11+3*MIN(AJ$3,$D$2-1)))))</f>
        <v/>
      </c>
      <c r="AK81" s="93">
        <f>IF(OR($C81="",$B$2="",$D$2=0),0,IF(AK$3&lt;0,0,N(INDEX('CURVA PREVISION'!$A$1:$KZ$3000,$C81,11+3*MIN(AK$3,$D$2-1)))))</f>
        <v/>
      </c>
      <c r="AL81" s="93">
        <f>IF(OR($C81="",$B$2="",$D$2=0),0,IF(AL$3&lt;0,0,N(INDEX('CURVA PREVISION'!$A$1:$KZ$3000,$C81,11+3*MIN(AL$3,$D$2-1)))))</f>
        <v/>
      </c>
      <c r="AM81" s="93">
        <f>IF(OR($C81="",$B$2="",$D$2=0),0,IF(AM$3&lt;0,0,N(INDEX('CURVA PREVISION'!$A$1:$KZ$3000,$C81,11+3*MIN(AM$3,$D$2-1)))))</f>
        <v/>
      </c>
      <c r="AN81" s="93">
        <f>IF(OR($C81="",$B$2="",$D$2=0),0,IF(AN$3&lt;0,0,N(INDEX('CURVA PREVISION'!$A$1:$KZ$3000,$C81,11+3*MIN(AN$3,$D$2-1)))))</f>
        <v/>
      </c>
      <c r="AO81" s="93">
        <f>IF(OR($C81="",$B$2="",$D$2=0),0,IF(AO$3&lt;0,0,N(INDEX('CURVA PREVISION'!$A$1:$KZ$3000,$C81,11+3*MIN(AO$3,$D$2-1)))))</f>
        <v/>
      </c>
      <c r="AP81" s="93">
        <f>IF(OR($C81="",$B$2="",$D$2=0),0,IF(AP$3&lt;0,0,N(INDEX('CURVA PREVISION'!$A$1:$KZ$3000,$C81,11+3*MIN(AP$3,$D$2-1)))))</f>
        <v/>
      </c>
      <c r="AQ81" s="93">
        <f>IF(OR($C81="",$B$2="",$D$2=0),0,IF(AQ$3&lt;0,0,N(INDEX('CURVA PREVISION'!$A$1:$KZ$3000,$C81,11+3*MIN(AQ$3,$D$2-1)))))</f>
        <v/>
      </c>
      <c r="AR81" s="93">
        <f>IF(OR($C81="",$B$2="",$D$2=0),0,IF(AR$3&lt;0,0,N(INDEX('CURVA PREVISION'!$A$1:$KZ$3000,$C81,11+3*MIN(AR$3,$D$2-1)))))</f>
        <v/>
      </c>
      <c r="AS81" s="93">
        <f>IF(OR($C81="",$B$2="",$D$2=0),0,IF(AS$3&lt;0,0,N(INDEX('CURVA PREVISION'!$A$1:$KZ$3000,$C81,11+3*MIN(AS$3,$D$2-1)))))</f>
        <v/>
      </c>
      <c r="AT81" s="93">
        <f>IF(OR($C81="",$B$2="",$D$2=0),0,IF(AT$3&lt;0,0,N(INDEX('CURVA PREVISION'!$A$1:$KZ$3000,$C81,11+3*MIN(AT$3,$D$2-1)))))</f>
        <v/>
      </c>
      <c r="AU81" s="93">
        <f>IF(OR($C81="",$B$2="",$D$2=0),0,IF(AU$3&lt;0,0,N(INDEX('CURVA PREVISION'!$A$1:$KZ$3000,$C81,11+3*MIN(AU$3,$D$2-1)))))</f>
        <v/>
      </c>
      <c r="AV81" s="93">
        <f>IF(OR($C81="",$B$2="",$D$2=0),0,IF(AV$3&lt;0,0,N(INDEX('CURVA PREVISION'!$A$1:$KZ$3000,$C81,11+3*MIN(AV$3,$D$2-1)))))</f>
        <v/>
      </c>
      <c r="AW81" s="93">
        <f>IF(OR($C81="",$B$2="",$D$2=0),0,IF(AW$3&lt;0,0,N(INDEX('CURVA PREVISION'!$A$1:$KZ$3000,$C81,11+3*MIN(AW$3,$D$2-1)))))</f>
        <v/>
      </c>
      <c r="AX81" s="93">
        <f>IF(OR($C81="",$B$2="",$D$2=0),0,IF(AX$3&lt;0,0,N(INDEX('CURVA PREVISION'!$A$1:$KZ$3000,$C81,11+3*MIN(AX$3,$D$2-1)))))</f>
        <v/>
      </c>
      <c r="AY81" s="93">
        <f>IF(OR($C81="",$B$2="",$D$2=0),0,IF(AY$3&lt;0,0,N(INDEX('CURVA PREVISION'!$A$1:$KZ$3000,$C81,11+3*MIN(AY$3,$D$2-1)))))</f>
        <v/>
      </c>
      <c r="AZ81" s="93">
        <f>IF(OR($C81="",$B$2="",$D$2=0),0,IF(AZ$3&lt;0,0,N(INDEX('CURVA PREVISION'!$A$1:$KZ$3000,$C81,11+3*MIN(AZ$3,$D$2-1)))))</f>
        <v/>
      </c>
      <c r="BA81" s="93">
        <f>IF(OR($C81="",$B$2="",$D$2=0),0,IF(BA$3&lt;0,0,N(INDEX('CURVA PREVISION'!$A$1:$KZ$3000,$C81,11+3*MIN(BA$3,$D$2-1)))))</f>
        <v/>
      </c>
      <c r="BB81" s="93">
        <f>IF(OR($C81="",$B$2="",$D$2=0),0,IF(BB$3&lt;0,0,N(INDEX('CURVA PREVISION'!$A$1:$KZ$3000,$C81,11+3*MIN(BB$3,$D$2-1)))))</f>
        <v/>
      </c>
      <c r="BC81" s="93">
        <f>IF(OR($C81="",$B$2="",$D$2=0),0,IF(BC$3&lt;0,0,N(INDEX('CURVA PREVISION'!$A$1:$KZ$3000,$C81,11+3*MIN(BC$3,$D$2-1)))))</f>
        <v/>
      </c>
      <c r="BD81" s="93">
        <f>IF(OR($C81="",$B$2="",$D$2=0),0,IF(BD$3&lt;0,0,N(INDEX('CURVA PREVISION'!$A$1:$KZ$3000,$C81,11+3*MIN(BD$3,$D$2-1)))))</f>
        <v/>
      </c>
      <c r="BE81" s="93">
        <f>IF(OR($C81="",$B$2="",$D$2=0),0,IF(BE$3&lt;0,0,N(INDEX('CURVA PREVISION'!$A$1:$KZ$3000,$C81,11+3*MIN(BE$3,$D$2-1)))))</f>
        <v/>
      </c>
      <c r="BF81" s="93">
        <f>IF(OR($C81="",$B$2="",$D$2=0),0,IF(BF$3&lt;0,0,N(INDEX('CURVA PREVISION'!$A$1:$KZ$3000,$C81,11+3*MIN(BF$3,$D$2-1)))))</f>
        <v/>
      </c>
      <c r="BG81" s="93">
        <f>IF(OR($C81="",$B$2="",$D$2=0),0,IF(BG$3&lt;0,0,N(INDEX('CURVA PREVISION'!$A$1:$KZ$3000,$C81,11+3*MIN(BG$3,$D$2-1)))))</f>
        <v/>
      </c>
      <c r="BH81" s="93">
        <f>IF(OR($C81="",$B$2="",$D$2=0),0,IF(BH$3&lt;0,0,N(INDEX('CURVA PREVISION'!$A$1:$KZ$3000,$C81,11+3*MIN(BH$3,$D$2-1)))))</f>
        <v/>
      </c>
      <c r="BI81" s="93">
        <f>IF(OR($C81="",$B$2="",$D$2=0),0,IF(BI$3&lt;0,0,N(INDEX('CURVA PREVISION'!$A$1:$KZ$3000,$C81,11+3*MIN(BI$3,$D$2-1)))))</f>
        <v/>
      </c>
      <c r="BJ81" s="93">
        <f>IF(OR($C81="",$B$2="",$D$2=0),0,IF(BJ$3&lt;0,0,N(INDEX('CURVA PREVISION'!$A$1:$KZ$3000,$C81,11+3*MIN(BJ$3,$D$2-1)))))</f>
        <v/>
      </c>
      <c r="BK81" s="93">
        <f>IF(OR($C81="",$B$2="",$D$2=0),0,IF(BK$3&lt;0,0,N(INDEX('CURVA PREVISION'!$A$1:$KZ$3000,$C81,11+3*MIN(BK$3,$D$2-1)))))</f>
        <v/>
      </c>
      <c r="BL81" s="93">
        <f>IF(OR($C81="",$B$2="",$D$2=0),0,IF(BL$3&lt;0,0,N(INDEX('CURVA PREVISION'!$A$1:$KZ$3000,$C81,11+3*MIN(BL$3,$D$2-1)))))</f>
        <v/>
      </c>
      <c r="BM81" s="93">
        <f>IF(OR($C81="",$B$2="",$D$2=0),0,IF(BM$3&lt;0,0,N(INDEX('CURVA PREVISION'!$A$1:$KZ$3000,$C81,11+3*MIN(BM$3,$D$2-1)))))</f>
        <v/>
      </c>
      <c r="BN81" s="93">
        <f>IF(OR($C81="",$B$2="",$D$2=0),0,IF(BN$3&lt;0,0,N(INDEX('CURVA PREVISION'!$A$1:$KZ$3000,$C81,11+3*MIN(BN$3,$D$2-1)))))</f>
        <v/>
      </c>
      <c r="BO81" s="93">
        <f>IF(OR($C81="",$B$2="",$D$2=0),0,IF(BO$3&lt;0,0,N(INDEX('CURVA PREVISION'!$A$1:$KZ$3000,$C81,11+3*MIN(BO$3,$D$2-1)))))</f>
        <v/>
      </c>
      <c r="BP81" s="93">
        <f>IF(OR($C81="",$B$2="",$D$2=0),0,IF(BP$3&lt;0,0,N(INDEX('CURVA PREVISION'!$A$1:$KZ$3000,$C81,11+3*MIN(BP$3,$D$2-1)))))</f>
        <v/>
      </c>
      <c r="BQ81" s="93">
        <f>IF(OR($C81="",$B$2="",$D$2=0),0,IF(BQ$3&lt;0,0,N(INDEX('CURVA PREVISION'!$A$1:$KZ$3000,$C81,11+3*MIN(BQ$3,$D$2-1)))))</f>
        <v/>
      </c>
      <c r="BR81" s="93">
        <f>IF(OR($C81="",$B$2="",$D$2=0),0,IF(BR$3&lt;0,0,N(INDEX('CURVA PREVISION'!$A$1:$KZ$3000,$C81,11+3*MIN(BR$3,$D$2-1)))))</f>
        <v/>
      </c>
      <c r="BS81" s="93">
        <f>IF(OR($C81="",$B$2="",$D$2=0),0,IF(BS$3&lt;0,0,N(INDEX('CURVA PREVISION'!$A$1:$KZ$3000,$C81,11+3*MIN(BS$3,$D$2-1)))))</f>
        <v/>
      </c>
      <c r="BT81" s="93">
        <f>IF(OR($C81="",$B$2="",$D$2=0),0,IF(BT$3&lt;0,0,N(INDEX('CURVA PREVISION'!$A$1:$KZ$3000,$C81,11+3*MIN(BT$3,$D$2-1)))))</f>
        <v/>
      </c>
      <c r="BU81" s="93">
        <f>IF(OR($C81="",$B$2="",$D$2=0),0,IF(BU$3&lt;0,0,N(INDEX('CURVA PREVISION'!$A$1:$KZ$3000,$C81,11+3*MIN(BU$3,$D$2-1)))))</f>
        <v/>
      </c>
      <c r="BV81" s="93">
        <f>IF(OR($C81="",$B$2="",$D$2=0),0,IF(BV$3&lt;0,0,N(INDEX('CURVA PREVISION'!$A$1:$KZ$3000,$C81,11+3*MIN(BV$3,$D$2-1)))))</f>
        <v/>
      </c>
      <c r="BW81" s="93">
        <f>IF(OR($C81="",$B$2="",$D$2=0),0,IF(BW$3&lt;0,0,N(INDEX('CURVA PREVISION'!$A$1:$KZ$3000,$C81,11+3*MIN(BW$3,$D$2-1)))))</f>
        <v/>
      </c>
    </row>
    <row r="82">
      <c r="A82" s="50">
        <f>A40</f>
        <v/>
      </c>
      <c r="B82" s="50">
        <f>B40</f>
        <v/>
      </c>
      <c r="C82" s="66">
        <f>C40</f>
        <v/>
      </c>
      <c r="D82" s="93">
        <f>IF(OR($C82="",$B$2="",$D$2=0),0,IF(D$3&lt;0,0,N(INDEX('CURVA PREVISION'!$A$1:$KZ$3000,$C82,11+3*MIN(D$3,$D$2-1)))))</f>
        <v/>
      </c>
      <c r="E82" s="93">
        <f>IF(OR($C82="",$B$2="",$D$2=0),0,IF(E$3&lt;0,0,N(INDEX('CURVA PREVISION'!$A$1:$KZ$3000,$C82,11+3*MIN(E$3,$D$2-1)))))</f>
        <v/>
      </c>
      <c r="F82" s="93">
        <f>IF(OR($C82="",$B$2="",$D$2=0),0,IF(F$3&lt;0,0,N(INDEX('CURVA PREVISION'!$A$1:$KZ$3000,$C82,11+3*MIN(F$3,$D$2-1)))))</f>
        <v/>
      </c>
      <c r="G82" s="93">
        <f>IF(OR($C82="",$B$2="",$D$2=0),0,IF(G$3&lt;0,0,N(INDEX('CURVA PREVISION'!$A$1:$KZ$3000,$C82,11+3*MIN(G$3,$D$2-1)))))</f>
        <v/>
      </c>
      <c r="H82" s="93">
        <f>IF(OR($C82="",$B$2="",$D$2=0),0,IF(H$3&lt;0,0,N(INDEX('CURVA PREVISION'!$A$1:$KZ$3000,$C82,11+3*MIN(H$3,$D$2-1)))))</f>
        <v/>
      </c>
      <c r="I82" s="93">
        <f>IF(OR($C82="",$B$2="",$D$2=0),0,IF(I$3&lt;0,0,N(INDEX('CURVA PREVISION'!$A$1:$KZ$3000,$C82,11+3*MIN(I$3,$D$2-1)))))</f>
        <v/>
      </c>
      <c r="J82" s="93">
        <f>IF(OR($C82="",$B$2="",$D$2=0),0,IF(J$3&lt;0,0,N(INDEX('CURVA PREVISION'!$A$1:$KZ$3000,$C82,11+3*MIN(J$3,$D$2-1)))))</f>
        <v/>
      </c>
      <c r="K82" s="93">
        <f>IF(OR($C82="",$B$2="",$D$2=0),0,IF(K$3&lt;0,0,N(INDEX('CURVA PREVISION'!$A$1:$KZ$3000,$C82,11+3*MIN(K$3,$D$2-1)))))</f>
        <v/>
      </c>
      <c r="L82" s="93">
        <f>IF(OR($C82="",$B$2="",$D$2=0),0,IF(L$3&lt;0,0,N(INDEX('CURVA PREVISION'!$A$1:$KZ$3000,$C82,11+3*MIN(L$3,$D$2-1)))))</f>
        <v/>
      </c>
      <c r="M82" s="93">
        <f>IF(OR($C82="",$B$2="",$D$2=0),0,IF(M$3&lt;0,0,N(INDEX('CURVA PREVISION'!$A$1:$KZ$3000,$C82,11+3*MIN(M$3,$D$2-1)))))</f>
        <v/>
      </c>
      <c r="N82" s="93">
        <f>IF(OR($C82="",$B$2="",$D$2=0),0,IF(N$3&lt;0,0,N(INDEX('CURVA PREVISION'!$A$1:$KZ$3000,$C82,11+3*MIN(N$3,$D$2-1)))))</f>
        <v/>
      </c>
      <c r="O82" s="93">
        <f>IF(OR($C82="",$B$2="",$D$2=0),0,IF(O$3&lt;0,0,N(INDEX('CURVA PREVISION'!$A$1:$KZ$3000,$C82,11+3*MIN(O$3,$D$2-1)))))</f>
        <v/>
      </c>
      <c r="P82" s="93">
        <f>IF(OR($C82="",$B$2="",$D$2=0),0,IF(P$3&lt;0,0,N(INDEX('CURVA PREVISION'!$A$1:$KZ$3000,$C82,11+3*MIN(P$3,$D$2-1)))))</f>
        <v/>
      </c>
      <c r="Q82" s="93">
        <f>IF(OR($C82="",$B$2="",$D$2=0),0,IF(Q$3&lt;0,0,N(INDEX('CURVA PREVISION'!$A$1:$KZ$3000,$C82,11+3*MIN(Q$3,$D$2-1)))))</f>
        <v/>
      </c>
      <c r="R82" s="93">
        <f>IF(OR($C82="",$B$2="",$D$2=0),0,IF(R$3&lt;0,0,N(INDEX('CURVA PREVISION'!$A$1:$KZ$3000,$C82,11+3*MIN(R$3,$D$2-1)))))</f>
        <v/>
      </c>
      <c r="S82" s="93">
        <f>IF(OR($C82="",$B$2="",$D$2=0),0,IF(S$3&lt;0,0,N(INDEX('CURVA PREVISION'!$A$1:$KZ$3000,$C82,11+3*MIN(S$3,$D$2-1)))))</f>
        <v/>
      </c>
      <c r="T82" s="93">
        <f>IF(OR($C82="",$B$2="",$D$2=0),0,IF(T$3&lt;0,0,N(INDEX('CURVA PREVISION'!$A$1:$KZ$3000,$C82,11+3*MIN(T$3,$D$2-1)))))</f>
        <v/>
      </c>
      <c r="U82" s="93">
        <f>IF(OR($C82="",$B$2="",$D$2=0),0,IF(U$3&lt;0,0,N(INDEX('CURVA PREVISION'!$A$1:$KZ$3000,$C82,11+3*MIN(U$3,$D$2-1)))))</f>
        <v/>
      </c>
      <c r="V82" s="93">
        <f>IF(OR($C82="",$B$2="",$D$2=0),0,IF(V$3&lt;0,0,N(INDEX('CURVA PREVISION'!$A$1:$KZ$3000,$C82,11+3*MIN(V$3,$D$2-1)))))</f>
        <v/>
      </c>
      <c r="W82" s="93">
        <f>IF(OR($C82="",$B$2="",$D$2=0),0,IF(W$3&lt;0,0,N(INDEX('CURVA PREVISION'!$A$1:$KZ$3000,$C82,11+3*MIN(W$3,$D$2-1)))))</f>
        <v/>
      </c>
      <c r="X82" s="93">
        <f>IF(OR($C82="",$B$2="",$D$2=0),0,IF(X$3&lt;0,0,N(INDEX('CURVA PREVISION'!$A$1:$KZ$3000,$C82,11+3*MIN(X$3,$D$2-1)))))</f>
        <v/>
      </c>
      <c r="Y82" s="93">
        <f>IF(OR($C82="",$B$2="",$D$2=0),0,IF(Y$3&lt;0,0,N(INDEX('CURVA PREVISION'!$A$1:$KZ$3000,$C82,11+3*MIN(Y$3,$D$2-1)))))</f>
        <v/>
      </c>
      <c r="Z82" s="93">
        <f>IF(OR($C82="",$B$2="",$D$2=0),0,IF(Z$3&lt;0,0,N(INDEX('CURVA PREVISION'!$A$1:$KZ$3000,$C82,11+3*MIN(Z$3,$D$2-1)))))</f>
        <v/>
      </c>
      <c r="AA82" s="93">
        <f>IF(OR($C82="",$B$2="",$D$2=0),0,IF(AA$3&lt;0,0,N(INDEX('CURVA PREVISION'!$A$1:$KZ$3000,$C82,11+3*MIN(AA$3,$D$2-1)))))</f>
        <v/>
      </c>
      <c r="AB82" s="93">
        <f>IF(OR($C82="",$B$2="",$D$2=0),0,IF(AB$3&lt;0,0,N(INDEX('CURVA PREVISION'!$A$1:$KZ$3000,$C82,11+3*MIN(AB$3,$D$2-1)))))</f>
        <v/>
      </c>
      <c r="AC82" s="93">
        <f>IF(OR($C82="",$B$2="",$D$2=0),0,IF(AC$3&lt;0,0,N(INDEX('CURVA PREVISION'!$A$1:$KZ$3000,$C82,11+3*MIN(AC$3,$D$2-1)))))</f>
        <v/>
      </c>
      <c r="AD82" s="93">
        <f>IF(OR($C82="",$B$2="",$D$2=0),0,IF(AD$3&lt;0,0,N(INDEX('CURVA PREVISION'!$A$1:$KZ$3000,$C82,11+3*MIN(AD$3,$D$2-1)))))</f>
        <v/>
      </c>
      <c r="AE82" s="93">
        <f>IF(OR($C82="",$B$2="",$D$2=0),0,IF(AE$3&lt;0,0,N(INDEX('CURVA PREVISION'!$A$1:$KZ$3000,$C82,11+3*MIN(AE$3,$D$2-1)))))</f>
        <v/>
      </c>
      <c r="AF82" s="93">
        <f>IF(OR($C82="",$B$2="",$D$2=0),0,IF(AF$3&lt;0,0,N(INDEX('CURVA PREVISION'!$A$1:$KZ$3000,$C82,11+3*MIN(AF$3,$D$2-1)))))</f>
        <v/>
      </c>
      <c r="AG82" s="93">
        <f>IF(OR($C82="",$B$2="",$D$2=0),0,IF(AG$3&lt;0,0,N(INDEX('CURVA PREVISION'!$A$1:$KZ$3000,$C82,11+3*MIN(AG$3,$D$2-1)))))</f>
        <v/>
      </c>
      <c r="AH82" s="93">
        <f>IF(OR($C82="",$B$2="",$D$2=0),0,IF(AH$3&lt;0,0,N(INDEX('CURVA PREVISION'!$A$1:$KZ$3000,$C82,11+3*MIN(AH$3,$D$2-1)))))</f>
        <v/>
      </c>
      <c r="AI82" s="93">
        <f>IF(OR($C82="",$B$2="",$D$2=0),0,IF(AI$3&lt;0,0,N(INDEX('CURVA PREVISION'!$A$1:$KZ$3000,$C82,11+3*MIN(AI$3,$D$2-1)))))</f>
        <v/>
      </c>
      <c r="AJ82" s="93">
        <f>IF(OR($C82="",$B$2="",$D$2=0),0,IF(AJ$3&lt;0,0,N(INDEX('CURVA PREVISION'!$A$1:$KZ$3000,$C82,11+3*MIN(AJ$3,$D$2-1)))))</f>
        <v/>
      </c>
      <c r="AK82" s="93">
        <f>IF(OR($C82="",$B$2="",$D$2=0),0,IF(AK$3&lt;0,0,N(INDEX('CURVA PREVISION'!$A$1:$KZ$3000,$C82,11+3*MIN(AK$3,$D$2-1)))))</f>
        <v/>
      </c>
      <c r="AL82" s="93">
        <f>IF(OR($C82="",$B$2="",$D$2=0),0,IF(AL$3&lt;0,0,N(INDEX('CURVA PREVISION'!$A$1:$KZ$3000,$C82,11+3*MIN(AL$3,$D$2-1)))))</f>
        <v/>
      </c>
      <c r="AM82" s="93">
        <f>IF(OR($C82="",$B$2="",$D$2=0),0,IF(AM$3&lt;0,0,N(INDEX('CURVA PREVISION'!$A$1:$KZ$3000,$C82,11+3*MIN(AM$3,$D$2-1)))))</f>
        <v/>
      </c>
      <c r="AN82" s="93">
        <f>IF(OR($C82="",$B$2="",$D$2=0),0,IF(AN$3&lt;0,0,N(INDEX('CURVA PREVISION'!$A$1:$KZ$3000,$C82,11+3*MIN(AN$3,$D$2-1)))))</f>
        <v/>
      </c>
      <c r="AO82" s="93">
        <f>IF(OR($C82="",$B$2="",$D$2=0),0,IF(AO$3&lt;0,0,N(INDEX('CURVA PREVISION'!$A$1:$KZ$3000,$C82,11+3*MIN(AO$3,$D$2-1)))))</f>
        <v/>
      </c>
      <c r="AP82" s="93">
        <f>IF(OR($C82="",$B$2="",$D$2=0),0,IF(AP$3&lt;0,0,N(INDEX('CURVA PREVISION'!$A$1:$KZ$3000,$C82,11+3*MIN(AP$3,$D$2-1)))))</f>
        <v/>
      </c>
      <c r="AQ82" s="93">
        <f>IF(OR($C82="",$B$2="",$D$2=0),0,IF(AQ$3&lt;0,0,N(INDEX('CURVA PREVISION'!$A$1:$KZ$3000,$C82,11+3*MIN(AQ$3,$D$2-1)))))</f>
        <v/>
      </c>
      <c r="AR82" s="93">
        <f>IF(OR($C82="",$B$2="",$D$2=0),0,IF(AR$3&lt;0,0,N(INDEX('CURVA PREVISION'!$A$1:$KZ$3000,$C82,11+3*MIN(AR$3,$D$2-1)))))</f>
        <v/>
      </c>
      <c r="AS82" s="93">
        <f>IF(OR($C82="",$B$2="",$D$2=0),0,IF(AS$3&lt;0,0,N(INDEX('CURVA PREVISION'!$A$1:$KZ$3000,$C82,11+3*MIN(AS$3,$D$2-1)))))</f>
        <v/>
      </c>
      <c r="AT82" s="93">
        <f>IF(OR($C82="",$B$2="",$D$2=0),0,IF(AT$3&lt;0,0,N(INDEX('CURVA PREVISION'!$A$1:$KZ$3000,$C82,11+3*MIN(AT$3,$D$2-1)))))</f>
        <v/>
      </c>
      <c r="AU82" s="93">
        <f>IF(OR($C82="",$B$2="",$D$2=0),0,IF(AU$3&lt;0,0,N(INDEX('CURVA PREVISION'!$A$1:$KZ$3000,$C82,11+3*MIN(AU$3,$D$2-1)))))</f>
        <v/>
      </c>
      <c r="AV82" s="93">
        <f>IF(OR($C82="",$B$2="",$D$2=0),0,IF(AV$3&lt;0,0,N(INDEX('CURVA PREVISION'!$A$1:$KZ$3000,$C82,11+3*MIN(AV$3,$D$2-1)))))</f>
        <v/>
      </c>
      <c r="AW82" s="93">
        <f>IF(OR($C82="",$B$2="",$D$2=0),0,IF(AW$3&lt;0,0,N(INDEX('CURVA PREVISION'!$A$1:$KZ$3000,$C82,11+3*MIN(AW$3,$D$2-1)))))</f>
        <v/>
      </c>
      <c r="AX82" s="93">
        <f>IF(OR($C82="",$B$2="",$D$2=0),0,IF(AX$3&lt;0,0,N(INDEX('CURVA PREVISION'!$A$1:$KZ$3000,$C82,11+3*MIN(AX$3,$D$2-1)))))</f>
        <v/>
      </c>
      <c r="AY82" s="93">
        <f>IF(OR($C82="",$B$2="",$D$2=0),0,IF(AY$3&lt;0,0,N(INDEX('CURVA PREVISION'!$A$1:$KZ$3000,$C82,11+3*MIN(AY$3,$D$2-1)))))</f>
        <v/>
      </c>
      <c r="AZ82" s="93">
        <f>IF(OR($C82="",$B$2="",$D$2=0),0,IF(AZ$3&lt;0,0,N(INDEX('CURVA PREVISION'!$A$1:$KZ$3000,$C82,11+3*MIN(AZ$3,$D$2-1)))))</f>
        <v/>
      </c>
      <c r="BA82" s="93">
        <f>IF(OR($C82="",$B$2="",$D$2=0),0,IF(BA$3&lt;0,0,N(INDEX('CURVA PREVISION'!$A$1:$KZ$3000,$C82,11+3*MIN(BA$3,$D$2-1)))))</f>
        <v/>
      </c>
      <c r="BB82" s="93">
        <f>IF(OR($C82="",$B$2="",$D$2=0),0,IF(BB$3&lt;0,0,N(INDEX('CURVA PREVISION'!$A$1:$KZ$3000,$C82,11+3*MIN(BB$3,$D$2-1)))))</f>
        <v/>
      </c>
      <c r="BC82" s="93">
        <f>IF(OR($C82="",$B$2="",$D$2=0),0,IF(BC$3&lt;0,0,N(INDEX('CURVA PREVISION'!$A$1:$KZ$3000,$C82,11+3*MIN(BC$3,$D$2-1)))))</f>
        <v/>
      </c>
      <c r="BD82" s="93">
        <f>IF(OR($C82="",$B$2="",$D$2=0),0,IF(BD$3&lt;0,0,N(INDEX('CURVA PREVISION'!$A$1:$KZ$3000,$C82,11+3*MIN(BD$3,$D$2-1)))))</f>
        <v/>
      </c>
      <c r="BE82" s="93">
        <f>IF(OR($C82="",$B$2="",$D$2=0),0,IF(BE$3&lt;0,0,N(INDEX('CURVA PREVISION'!$A$1:$KZ$3000,$C82,11+3*MIN(BE$3,$D$2-1)))))</f>
        <v/>
      </c>
      <c r="BF82" s="93">
        <f>IF(OR($C82="",$B$2="",$D$2=0),0,IF(BF$3&lt;0,0,N(INDEX('CURVA PREVISION'!$A$1:$KZ$3000,$C82,11+3*MIN(BF$3,$D$2-1)))))</f>
        <v/>
      </c>
      <c r="BG82" s="93">
        <f>IF(OR($C82="",$B$2="",$D$2=0),0,IF(BG$3&lt;0,0,N(INDEX('CURVA PREVISION'!$A$1:$KZ$3000,$C82,11+3*MIN(BG$3,$D$2-1)))))</f>
        <v/>
      </c>
      <c r="BH82" s="93">
        <f>IF(OR($C82="",$B$2="",$D$2=0),0,IF(BH$3&lt;0,0,N(INDEX('CURVA PREVISION'!$A$1:$KZ$3000,$C82,11+3*MIN(BH$3,$D$2-1)))))</f>
        <v/>
      </c>
      <c r="BI82" s="93">
        <f>IF(OR($C82="",$B$2="",$D$2=0),0,IF(BI$3&lt;0,0,N(INDEX('CURVA PREVISION'!$A$1:$KZ$3000,$C82,11+3*MIN(BI$3,$D$2-1)))))</f>
        <v/>
      </c>
      <c r="BJ82" s="93">
        <f>IF(OR($C82="",$B$2="",$D$2=0),0,IF(BJ$3&lt;0,0,N(INDEX('CURVA PREVISION'!$A$1:$KZ$3000,$C82,11+3*MIN(BJ$3,$D$2-1)))))</f>
        <v/>
      </c>
      <c r="BK82" s="93">
        <f>IF(OR($C82="",$B$2="",$D$2=0),0,IF(BK$3&lt;0,0,N(INDEX('CURVA PREVISION'!$A$1:$KZ$3000,$C82,11+3*MIN(BK$3,$D$2-1)))))</f>
        <v/>
      </c>
      <c r="BL82" s="93">
        <f>IF(OR($C82="",$B$2="",$D$2=0),0,IF(BL$3&lt;0,0,N(INDEX('CURVA PREVISION'!$A$1:$KZ$3000,$C82,11+3*MIN(BL$3,$D$2-1)))))</f>
        <v/>
      </c>
      <c r="BM82" s="93">
        <f>IF(OR($C82="",$B$2="",$D$2=0),0,IF(BM$3&lt;0,0,N(INDEX('CURVA PREVISION'!$A$1:$KZ$3000,$C82,11+3*MIN(BM$3,$D$2-1)))))</f>
        <v/>
      </c>
      <c r="BN82" s="93">
        <f>IF(OR($C82="",$B$2="",$D$2=0),0,IF(BN$3&lt;0,0,N(INDEX('CURVA PREVISION'!$A$1:$KZ$3000,$C82,11+3*MIN(BN$3,$D$2-1)))))</f>
        <v/>
      </c>
      <c r="BO82" s="93">
        <f>IF(OR($C82="",$B$2="",$D$2=0),0,IF(BO$3&lt;0,0,N(INDEX('CURVA PREVISION'!$A$1:$KZ$3000,$C82,11+3*MIN(BO$3,$D$2-1)))))</f>
        <v/>
      </c>
      <c r="BP82" s="93">
        <f>IF(OR($C82="",$B$2="",$D$2=0),0,IF(BP$3&lt;0,0,N(INDEX('CURVA PREVISION'!$A$1:$KZ$3000,$C82,11+3*MIN(BP$3,$D$2-1)))))</f>
        <v/>
      </c>
      <c r="BQ82" s="93">
        <f>IF(OR($C82="",$B$2="",$D$2=0),0,IF(BQ$3&lt;0,0,N(INDEX('CURVA PREVISION'!$A$1:$KZ$3000,$C82,11+3*MIN(BQ$3,$D$2-1)))))</f>
        <v/>
      </c>
      <c r="BR82" s="93">
        <f>IF(OR($C82="",$B$2="",$D$2=0),0,IF(BR$3&lt;0,0,N(INDEX('CURVA PREVISION'!$A$1:$KZ$3000,$C82,11+3*MIN(BR$3,$D$2-1)))))</f>
        <v/>
      </c>
      <c r="BS82" s="93">
        <f>IF(OR($C82="",$B$2="",$D$2=0),0,IF(BS$3&lt;0,0,N(INDEX('CURVA PREVISION'!$A$1:$KZ$3000,$C82,11+3*MIN(BS$3,$D$2-1)))))</f>
        <v/>
      </c>
      <c r="BT82" s="93">
        <f>IF(OR($C82="",$B$2="",$D$2=0),0,IF(BT$3&lt;0,0,N(INDEX('CURVA PREVISION'!$A$1:$KZ$3000,$C82,11+3*MIN(BT$3,$D$2-1)))))</f>
        <v/>
      </c>
      <c r="BU82" s="93">
        <f>IF(OR($C82="",$B$2="",$D$2=0),0,IF(BU$3&lt;0,0,N(INDEX('CURVA PREVISION'!$A$1:$KZ$3000,$C82,11+3*MIN(BU$3,$D$2-1)))))</f>
        <v/>
      </c>
      <c r="BV82" s="93">
        <f>IF(OR($C82="",$B$2="",$D$2=0),0,IF(BV$3&lt;0,0,N(INDEX('CURVA PREVISION'!$A$1:$KZ$3000,$C82,11+3*MIN(BV$3,$D$2-1)))))</f>
        <v/>
      </c>
      <c r="BW82" s="93">
        <f>IF(OR($C82="",$B$2="",$D$2=0),0,IF(BW$3&lt;0,0,N(INDEX('CURVA PREVISION'!$A$1:$KZ$3000,$C82,11+3*MIN(BW$3,$D$2-1)))))</f>
        <v/>
      </c>
    </row>
    <row r="83">
      <c r="A83" s="50">
        <f>A41</f>
        <v/>
      </c>
      <c r="B83" s="50">
        <f>B41</f>
        <v/>
      </c>
      <c r="C83" s="66">
        <f>C41</f>
        <v/>
      </c>
      <c r="D83" s="93">
        <f>IF(OR($C83="",$B$2="",$D$2=0),0,IF(D$3&lt;0,0,N(INDEX('CURVA PREVISION'!$A$1:$KZ$3000,$C83,11+3*MIN(D$3,$D$2-1)))))</f>
        <v/>
      </c>
      <c r="E83" s="93">
        <f>IF(OR($C83="",$B$2="",$D$2=0),0,IF(E$3&lt;0,0,N(INDEX('CURVA PREVISION'!$A$1:$KZ$3000,$C83,11+3*MIN(E$3,$D$2-1)))))</f>
        <v/>
      </c>
      <c r="F83" s="93">
        <f>IF(OR($C83="",$B$2="",$D$2=0),0,IF(F$3&lt;0,0,N(INDEX('CURVA PREVISION'!$A$1:$KZ$3000,$C83,11+3*MIN(F$3,$D$2-1)))))</f>
        <v/>
      </c>
      <c r="G83" s="93">
        <f>IF(OR($C83="",$B$2="",$D$2=0),0,IF(G$3&lt;0,0,N(INDEX('CURVA PREVISION'!$A$1:$KZ$3000,$C83,11+3*MIN(G$3,$D$2-1)))))</f>
        <v/>
      </c>
      <c r="H83" s="93">
        <f>IF(OR($C83="",$B$2="",$D$2=0),0,IF(H$3&lt;0,0,N(INDEX('CURVA PREVISION'!$A$1:$KZ$3000,$C83,11+3*MIN(H$3,$D$2-1)))))</f>
        <v/>
      </c>
      <c r="I83" s="93">
        <f>IF(OR($C83="",$B$2="",$D$2=0),0,IF(I$3&lt;0,0,N(INDEX('CURVA PREVISION'!$A$1:$KZ$3000,$C83,11+3*MIN(I$3,$D$2-1)))))</f>
        <v/>
      </c>
      <c r="J83" s="93">
        <f>IF(OR($C83="",$B$2="",$D$2=0),0,IF(J$3&lt;0,0,N(INDEX('CURVA PREVISION'!$A$1:$KZ$3000,$C83,11+3*MIN(J$3,$D$2-1)))))</f>
        <v/>
      </c>
      <c r="K83" s="93">
        <f>IF(OR($C83="",$B$2="",$D$2=0),0,IF(K$3&lt;0,0,N(INDEX('CURVA PREVISION'!$A$1:$KZ$3000,$C83,11+3*MIN(K$3,$D$2-1)))))</f>
        <v/>
      </c>
      <c r="L83" s="93">
        <f>IF(OR($C83="",$B$2="",$D$2=0),0,IF(L$3&lt;0,0,N(INDEX('CURVA PREVISION'!$A$1:$KZ$3000,$C83,11+3*MIN(L$3,$D$2-1)))))</f>
        <v/>
      </c>
      <c r="M83" s="93">
        <f>IF(OR($C83="",$B$2="",$D$2=0),0,IF(M$3&lt;0,0,N(INDEX('CURVA PREVISION'!$A$1:$KZ$3000,$C83,11+3*MIN(M$3,$D$2-1)))))</f>
        <v/>
      </c>
      <c r="N83" s="93">
        <f>IF(OR($C83="",$B$2="",$D$2=0),0,IF(N$3&lt;0,0,N(INDEX('CURVA PREVISION'!$A$1:$KZ$3000,$C83,11+3*MIN(N$3,$D$2-1)))))</f>
        <v/>
      </c>
      <c r="O83" s="93">
        <f>IF(OR($C83="",$B$2="",$D$2=0),0,IF(O$3&lt;0,0,N(INDEX('CURVA PREVISION'!$A$1:$KZ$3000,$C83,11+3*MIN(O$3,$D$2-1)))))</f>
        <v/>
      </c>
      <c r="P83" s="93">
        <f>IF(OR($C83="",$B$2="",$D$2=0),0,IF(P$3&lt;0,0,N(INDEX('CURVA PREVISION'!$A$1:$KZ$3000,$C83,11+3*MIN(P$3,$D$2-1)))))</f>
        <v/>
      </c>
      <c r="Q83" s="93">
        <f>IF(OR($C83="",$B$2="",$D$2=0),0,IF(Q$3&lt;0,0,N(INDEX('CURVA PREVISION'!$A$1:$KZ$3000,$C83,11+3*MIN(Q$3,$D$2-1)))))</f>
        <v/>
      </c>
      <c r="R83" s="93">
        <f>IF(OR($C83="",$B$2="",$D$2=0),0,IF(R$3&lt;0,0,N(INDEX('CURVA PREVISION'!$A$1:$KZ$3000,$C83,11+3*MIN(R$3,$D$2-1)))))</f>
        <v/>
      </c>
      <c r="S83" s="93">
        <f>IF(OR($C83="",$B$2="",$D$2=0),0,IF(S$3&lt;0,0,N(INDEX('CURVA PREVISION'!$A$1:$KZ$3000,$C83,11+3*MIN(S$3,$D$2-1)))))</f>
        <v/>
      </c>
      <c r="T83" s="93">
        <f>IF(OR($C83="",$B$2="",$D$2=0),0,IF(T$3&lt;0,0,N(INDEX('CURVA PREVISION'!$A$1:$KZ$3000,$C83,11+3*MIN(T$3,$D$2-1)))))</f>
        <v/>
      </c>
      <c r="U83" s="93">
        <f>IF(OR($C83="",$B$2="",$D$2=0),0,IF(U$3&lt;0,0,N(INDEX('CURVA PREVISION'!$A$1:$KZ$3000,$C83,11+3*MIN(U$3,$D$2-1)))))</f>
        <v/>
      </c>
      <c r="V83" s="93">
        <f>IF(OR($C83="",$B$2="",$D$2=0),0,IF(V$3&lt;0,0,N(INDEX('CURVA PREVISION'!$A$1:$KZ$3000,$C83,11+3*MIN(V$3,$D$2-1)))))</f>
        <v/>
      </c>
      <c r="W83" s="93">
        <f>IF(OR($C83="",$B$2="",$D$2=0),0,IF(W$3&lt;0,0,N(INDEX('CURVA PREVISION'!$A$1:$KZ$3000,$C83,11+3*MIN(W$3,$D$2-1)))))</f>
        <v/>
      </c>
      <c r="X83" s="93">
        <f>IF(OR($C83="",$B$2="",$D$2=0),0,IF(X$3&lt;0,0,N(INDEX('CURVA PREVISION'!$A$1:$KZ$3000,$C83,11+3*MIN(X$3,$D$2-1)))))</f>
        <v/>
      </c>
      <c r="Y83" s="93">
        <f>IF(OR($C83="",$B$2="",$D$2=0),0,IF(Y$3&lt;0,0,N(INDEX('CURVA PREVISION'!$A$1:$KZ$3000,$C83,11+3*MIN(Y$3,$D$2-1)))))</f>
        <v/>
      </c>
      <c r="Z83" s="93">
        <f>IF(OR($C83="",$B$2="",$D$2=0),0,IF(Z$3&lt;0,0,N(INDEX('CURVA PREVISION'!$A$1:$KZ$3000,$C83,11+3*MIN(Z$3,$D$2-1)))))</f>
        <v/>
      </c>
      <c r="AA83" s="93">
        <f>IF(OR($C83="",$B$2="",$D$2=0),0,IF(AA$3&lt;0,0,N(INDEX('CURVA PREVISION'!$A$1:$KZ$3000,$C83,11+3*MIN(AA$3,$D$2-1)))))</f>
        <v/>
      </c>
      <c r="AB83" s="93">
        <f>IF(OR($C83="",$B$2="",$D$2=0),0,IF(AB$3&lt;0,0,N(INDEX('CURVA PREVISION'!$A$1:$KZ$3000,$C83,11+3*MIN(AB$3,$D$2-1)))))</f>
        <v/>
      </c>
      <c r="AC83" s="93">
        <f>IF(OR($C83="",$B$2="",$D$2=0),0,IF(AC$3&lt;0,0,N(INDEX('CURVA PREVISION'!$A$1:$KZ$3000,$C83,11+3*MIN(AC$3,$D$2-1)))))</f>
        <v/>
      </c>
      <c r="AD83" s="93">
        <f>IF(OR($C83="",$B$2="",$D$2=0),0,IF(AD$3&lt;0,0,N(INDEX('CURVA PREVISION'!$A$1:$KZ$3000,$C83,11+3*MIN(AD$3,$D$2-1)))))</f>
        <v/>
      </c>
      <c r="AE83" s="93">
        <f>IF(OR($C83="",$B$2="",$D$2=0),0,IF(AE$3&lt;0,0,N(INDEX('CURVA PREVISION'!$A$1:$KZ$3000,$C83,11+3*MIN(AE$3,$D$2-1)))))</f>
        <v/>
      </c>
      <c r="AF83" s="93">
        <f>IF(OR($C83="",$B$2="",$D$2=0),0,IF(AF$3&lt;0,0,N(INDEX('CURVA PREVISION'!$A$1:$KZ$3000,$C83,11+3*MIN(AF$3,$D$2-1)))))</f>
        <v/>
      </c>
      <c r="AG83" s="93">
        <f>IF(OR($C83="",$B$2="",$D$2=0),0,IF(AG$3&lt;0,0,N(INDEX('CURVA PREVISION'!$A$1:$KZ$3000,$C83,11+3*MIN(AG$3,$D$2-1)))))</f>
        <v/>
      </c>
      <c r="AH83" s="93">
        <f>IF(OR($C83="",$B$2="",$D$2=0),0,IF(AH$3&lt;0,0,N(INDEX('CURVA PREVISION'!$A$1:$KZ$3000,$C83,11+3*MIN(AH$3,$D$2-1)))))</f>
        <v/>
      </c>
      <c r="AI83" s="93">
        <f>IF(OR($C83="",$B$2="",$D$2=0),0,IF(AI$3&lt;0,0,N(INDEX('CURVA PREVISION'!$A$1:$KZ$3000,$C83,11+3*MIN(AI$3,$D$2-1)))))</f>
        <v/>
      </c>
      <c r="AJ83" s="93">
        <f>IF(OR($C83="",$B$2="",$D$2=0),0,IF(AJ$3&lt;0,0,N(INDEX('CURVA PREVISION'!$A$1:$KZ$3000,$C83,11+3*MIN(AJ$3,$D$2-1)))))</f>
        <v/>
      </c>
      <c r="AK83" s="93">
        <f>IF(OR($C83="",$B$2="",$D$2=0),0,IF(AK$3&lt;0,0,N(INDEX('CURVA PREVISION'!$A$1:$KZ$3000,$C83,11+3*MIN(AK$3,$D$2-1)))))</f>
        <v/>
      </c>
      <c r="AL83" s="93">
        <f>IF(OR($C83="",$B$2="",$D$2=0),0,IF(AL$3&lt;0,0,N(INDEX('CURVA PREVISION'!$A$1:$KZ$3000,$C83,11+3*MIN(AL$3,$D$2-1)))))</f>
        <v/>
      </c>
      <c r="AM83" s="93">
        <f>IF(OR($C83="",$B$2="",$D$2=0),0,IF(AM$3&lt;0,0,N(INDEX('CURVA PREVISION'!$A$1:$KZ$3000,$C83,11+3*MIN(AM$3,$D$2-1)))))</f>
        <v/>
      </c>
      <c r="AN83" s="93">
        <f>IF(OR($C83="",$B$2="",$D$2=0),0,IF(AN$3&lt;0,0,N(INDEX('CURVA PREVISION'!$A$1:$KZ$3000,$C83,11+3*MIN(AN$3,$D$2-1)))))</f>
        <v/>
      </c>
      <c r="AO83" s="93">
        <f>IF(OR($C83="",$B$2="",$D$2=0),0,IF(AO$3&lt;0,0,N(INDEX('CURVA PREVISION'!$A$1:$KZ$3000,$C83,11+3*MIN(AO$3,$D$2-1)))))</f>
        <v/>
      </c>
      <c r="AP83" s="93">
        <f>IF(OR($C83="",$B$2="",$D$2=0),0,IF(AP$3&lt;0,0,N(INDEX('CURVA PREVISION'!$A$1:$KZ$3000,$C83,11+3*MIN(AP$3,$D$2-1)))))</f>
        <v/>
      </c>
      <c r="AQ83" s="93">
        <f>IF(OR($C83="",$B$2="",$D$2=0),0,IF(AQ$3&lt;0,0,N(INDEX('CURVA PREVISION'!$A$1:$KZ$3000,$C83,11+3*MIN(AQ$3,$D$2-1)))))</f>
        <v/>
      </c>
      <c r="AR83" s="93">
        <f>IF(OR($C83="",$B$2="",$D$2=0),0,IF(AR$3&lt;0,0,N(INDEX('CURVA PREVISION'!$A$1:$KZ$3000,$C83,11+3*MIN(AR$3,$D$2-1)))))</f>
        <v/>
      </c>
      <c r="AS83" s="93">
        <f>IF(OR($C83="",$B$2="",$D$2=0),0,IF(AS$3&lt;0,0,N(INDEX('CURVA PREVISION'!$A$1:$KZ$3000,$C83,11+3*MIN(AS$3,$D$2-1)))))</f>
        <v/>
      </c>
      <c r="AT83" s="93">
        <f>IF(OR($C83="",$B$2="",$D$2=0),0,IF(AT$3&lt;0,0,N(INDEX('CURVA PREVISION'!$A$1:$KZ$3000,$C83,11+3*MIN(AT$3,$D$2-1)))))</f>
        <v/>
      </c>
      <c r="AU83" s="93">
        <f>IF(OR($C83="",$B$2="",$D$2=0),0,IF(AU$3&lt;0,0,N(INDEX('CURVA PREVISION'!$A$1:$KZ$3000,$C83,11+3*MIN(AU$3,$D$2-1)))))</f>
        <v/>
      </c>
      <c r="AV83" s="93">
        <f>IF(OR($C83="",$B$2="",$D$2=0),0,IF(AV$3&lt;0,0,N(INDEX('CURVA PREVISION'!$A$1:$KZ$3000,$C83,11+3*MIN(AV$3,$D$2-1)))))</f>
        <v/>
      </c>
      <c r="AW83" s="93">
        <f>IF(OR($C83="",$B$2="",$D$2=0),0,IF(AW$3&lt;0,0,N(INDEX('CURVA PREVISION'!$A$1:$KZ$3000,$C83,11+3*MIN(AW$3,$D$2-1)))))</f>
        <v/>
      </c>
      <c r="AX83" s="93">
        <f>IF(OR($C83="",$B$2="",$D$2=0),0,IF(AX$3&lt;0,0,N(INDEX('CURVA PREVISION'!$A$1:$KZ$3000,$C83,11+3*MIN(AX$3,$D$2-1)))))</f>
        <v/>
      </c>
      <c r="AY83" s="93">
        <f>IF(OR($C83="",$B$2="",$D$2=0),0,IF(AY$3&lt;0,0,N(INDEX('CURVA PREVISION'!$A$1:$KZ$3000,$C83,11+3*MIN(AY$3,$D$2-1)))))</f>
        <v/>
      </c>
      <c r="AZ83" s="93">
        <f>IF(OR($C83="",$B$2="",$D$2=0),0,IF(AZ$3&lt;0,0,N(INDEX('CURVA PREVISION'!$A$1:$KZ$3000,$C83,11+3*MIN(AZ$3,$D$2-1)))))</f>
        <v/>
      </c>
      <c r="BA83" s="93">
        <f>IF(OR($C83="",$B$2="",$D$2=0),0,IF(BA$3&lt;0,0,N(INDEX('CURVA PREVISION'!$A$1:$KZ$3000,$C83,11+3*MIN(BA$3,$D$2-1)))))</f>
        <v/>
      </c>
      <c r="BB83" s="93">
        <f>IF(OR($C83="",$B$2="",$D$2=0),0,IF(BB$3&lt;0,0,N(INDEX('CURVA PREVISION'!$A$1:$KZ$3000,$C83,11+3*MIN(BB$3,$D$2-1)))))</f>
        <v/>
      </c>
      <c r="BC83" s="93">
        <f>IF(OR($C83="",$B$2="",$D$2=0),0,IF(BC$3&lt;0,0,N(INDEX('CURVA PREVISION'!$A$1:$KZ$3000,$C83,11+3*MIN(BC$3,$D$2-1)))))</f>
        <v/>
      </c>
      <c r="BD83" s="93">
        <f>IF(OR($C83="",$B$2="",$D$2=0),0,IF(BD$3&lt;0,0,N(INDEX('CURVA PREVISION'!$A$1:$KZ$3000,$C83,11+3*MIN(BD$3,$D$2-1)))))</f>
        <v/>
      </c>
      <c r="BE83" s="93">
        <f>IF(OR($C83="",$B$2="",$D$2=0),0,IF(BE$3&lt;0,0,N(INDEX('CURVA PREVISION'!$A$1:$KZ$3000,$C83,11+3*MIN(BE$3,$D$2-1)))))</f>
        <v/>
      </c>
      <c r="BF83" s="93">
        <f>IF(OR($C83="",$B$2="",$D$2=0),0,IF(BF$3&lt;0,0,N(INDEX('CURVA PREVISION'!$A$1:$KZ$3000,$C83,11+3*MIN(BF$3,$D$2-1)))))</f>
        <v/>
      </c>
      <c r="BG83" s="93">
        <f>IF(OR($C83="",$B$2="",$D$2=0),0,IF(BG$3&lt;0,0,N(INDEX('CURVA PREVISION'!$A$1:$KZ$3000,$C83,11+3*MIN(BG$3,$D$2-1)))))</f>
        <v/>
      </c>
      <c r="BH83" s="93">
        <f>IF(OR($C83="",$B$2="",$D$2=0),0,IF(BH$3&lt;0,0,N(INDEX('CURVA PREVISION'!$A$1:$KZ$3000,$C83,11+3*MIN(BH$3,$D$2-1)))))</f>
        <v/>
      </c>
      <c r="BI83" s="93">
        <f>IF(OR($C83="",$B$2="",$D$2=0),0,IF(BI$3&lt;0,0,N(INDEX('CURVA PREVISION'!$A$1:$KZ$3000,$C83,11+3*MIN(BI$3,$D$2-1)))))</f>
        <v/>
      </c>
      <c r="BJ83" s="93">
        <f>IF(OR($C83="",$B$2="",$D$2=0),0,IF(BJ$3&lt;0,0,N(INDEX('CURVA PREVISION'!$A$1:$KZ$3000,$C83,11+3*MIN(BJ$3,$D$2-1)))))</f>
        <v/>
      </c>
      <c r="BK83" s="93">
        <f>IF(OR($C83="",$B$2="",$D$2=0),0,IF(BK$3&lt;0,0,N(INDEX('CURVA PREVISION'!$A$1:$KZ$3000,$C83,11+3*MIN(BK$3,$D$2-1)))))</f>
        <v/>
      </c>
      <c r="BL83" s="93">
        <f>IF(OR($C83="",$B$2="",$D$2=0),0,IF(BL$3&lt;0,0,N(INDEX('CURVA PREVISION'!$A$1:$KZ$3000,$C83,11+3*MIN(BL$3,$D$2-1)))))</f>
        <v/>
      </c>
      <c r="BM83" s="93">
        <f>IF(OR($C83="",$B$2="",$D$2=0),0,IF(BM$3&lt;0,0,N(INDEX('CURVA PREVISION'!$A$1:$KZ$3000,$C83,11+3*MIN(BM$3,$D$2-1)))))</f>
        <v/>
      </c>
      <c r="BN83" s="93">
        <f>IF(OR($C83="",$B$2="",$D$2=0),0,IF(BN$3&lt;0,0,N(INDEX('CURVA PREVISION'!$A$1:$KZ$3000,$C83,11+3*MIN(BN$3,$D$2-1)))))</f>
        <v/>
      </c>
      <c r="BO83" s="93">
        <f>IF(OR($C83="",$B$2="",$D$2=0),0,IF(BO$3&lt;0,0,N(INDEX('CURVA PREVISION'!$A$1:$KZ$3000,$C83,11+3*MIN(BO$3,$D$2-1)))))</f>
        <v/>
      </c>
      <c r="BP83" s="93">
        <f>IF(OR($C83="",$B$2="",$D$2=0),0,IF(BP$3&lt;0,0,N(INDEX('CURVA PREVISION'!$A$1:$KZ$3000,$C83,11+3*MIN(BP$3,$D$2-1)))))</f>
        <v/>
      </c>
      <c r="BQ83" s="93">
        <f>IF(OR($C83="",$B$2="",$D$2=0),0,IF(BQ$3&lt;0,0,N(INDEX('CURVA PREVISION'!$A$1:$KZ$3000,$C83,11+3*MIN(BQ$3,$D$2-1)))))</f>
        <v/>
      </c>
      <c r="BR83" s="93">
        <f>IF(OR($C83="",$B$2="",$D$2=0),0,IF(BR$3&lt;0,0,N(INDEX('CURVA PREVISION'!$A$1:$KZ$3000,$C83,11+3*MIN(BR$3,$D$2-1)))))</f>
        <v/>
      </c>
      <c r="BS83" s="93">
        <f>IF(OR($C83="",$B$2="",$D$2=0),0,IF(BS$3&lt;0,0,N(INDEX('CURVA PREVISION'!$A$1:$KZ$3000,$C83,11+3*MIN(BS$3,$D$2-1)))))</f>
        <v/>
      </c>
      <c r="BT83" s="93">
        <f>IF(OR($C83="",$B$2="",$D$2=0),0,IF(BT$3&lt;0,0,N(INDEX('CURVA PREVISION'!$A$1:$KZ$3000,$C83,11+3*MIN(BT$3,$D$2-1)))))</f>
        <v/>
      </c>
      <c r="BU83" s="93">
        <f>IF(OR($C83="",$B$2="",$D$2=0),0,IF(BU$3&lt;0,0,N(INDEX('CURVA PREVISION'!$A$1:$KZ$3000,$C83,11+3*MIN(BU$3,$D$2-1)))))</f>
        <v/>
      </c>
      <c r="BV83" s="93">
        <f>IF(OR($C83="",$B$2="",$D$2=0),0,IF(BV$3&lt;0,0,N(INDEX('CURVA PREVISION'!$A$1:$KZ$3000,$C83,11+3*MIN(BV$3,$D$2-1)))))</f>
        <v/>
      </c>
      <c r="BW83" s="93">
        <f>IF(OR($C83="",$B$2="",$D$2=0),0,IF(BW$3&lt;0,0,N(INDEX('CURVA PREVISION'!$A$1:$KZ$3000,$C83,11+3*MIN(BW$3,$D$2-1)))))</f>
        <v/>
      </c>
    </row>
    <row r="84">
      <c r="A84" s="50">
        <f>A42</f>
        <v/>
      </c>
      <c r="B84" s="50">
        <f>B42</f>
        <v/>
      </c>
      <c r="C84" s="66">
        <f>C42</f>
        <v/>
      </c>
      <c r="D84" s="93">
        <f>IF(OR($C84="",$B$2="",$D$2=0),0,IF(D$3&lt;0,0,N(INDEX('CURVA PREVISION'!$A$1:$KZ$3000,$C84,11+3*MIN(D$3,$D$2-1)))))</f>
        <v/>
      </c>
      <c r="E84" s="93">
        <f>IF(OR($C84="",$B$2="",$D$2=0),0,IF(E$3&lt;0,0,N(INDEX('CURVA PREVISION'!$A$1:$KZ$3000,$C84,11+3*MIN(E$3,$D$2-1)))))</f>
        <v/>
      </c>
      <c r="F84" s="93">
        <f>IF(OR($C84="",$B$2="",$D$2=0),0,IF(F$3&lt;0,0,N(INDEX('CURVA PREVISION'!$A$1:$KZ$3000,$C84,11+3*MIN(F$3,$D$2-1)))))</f>
        <v/>
      </c>
      <c r="G84" s="93">
        <f>IF(OR($C84="",$B$2="",$D$2=0),0,IF(G$3&lt;0,0,N(INDEX('CURVA PREVISION'!$A$1:$KZ$3000,$C84,11+3*MIN(G$3,$D$2-1)))))</f>
        <v/>
      </c>
      <c r="H84" s="93">
        <f>IF(OR($C84="",$B$2="",$D$2=0),0,IF(H$3&lt;0,0,N(INDEX('CURVA PREVISION'!$A$1:$KZ$3000,$C84,11+3*MIN(H$3,$D$2-1)))))</f>
        <v/>
      </c>
      <c r="I84" s="93">
        <f>IF(OR($C84="",$B$2="",$D$2=0),0,IF(I$3&lt;0,0,N(INDEX('CURVA PREVISION'!$A$1:$KZ$3000,$C84,11+3*MIN(I$3,$D$2-1)))))</f>
        <v/>
      </c>
      <c r="J84" s="93">
        <f>IF(OR($C84="",$B$2="",$D$2=0),0,IF(J$3&lt;0,0,N(INDEX('CURVA PREVISION'!$A$1:$KZ$3000,$C84,11+3*MIN(J$3,$D$2-1)))))</f>
        <v/>
      </c>
      <c r="K84" s="93">
        <f>IF(OR($C84="",$B$2="",$D$2=0),0,IF(K$3&lt;0,0,N(INDEX('CURVA PREVISION'!$A$1:$KZ$3000,$C84,11+3*MIN(K$3,$D$2-1)))))</f>
        <v/>
      </c>
      <c r="L84" s="93">
        <f>IF(OR($C84="",$B$2="",$D$2=0),0,IF(L$3&lt;0,0,N(INDEX('CURVA PREVISION'!$A$1:$KZ$3000,$C84,11+3*MIN(L$3,$D$2-1)))))</f>
        <v/>
      </c>
      <c r="M84" s="93">
        <f>IF(OR($C84="",$B$2="",$D$2=0),0,IF(M$3&lt;0,0,N(INDEX('CURVA PREVISION'!$A$1:$KZ$3000,$C84,11+3*MIN(M$3,$D$2-1)))))</f>
        <v/>
      </c>
      <c r="N84" s="93">
        <f>IF(OR($C84="",$B$2="",$D$2=0),0,IF(N$3&lt;0,0,N(INDEX('CURVA PREVISION'!$A$1:$KZ$3000,$C84,11+3*MIN(N$3,$D$2-1)))))</f>
        <v/>
      </c>
      <c r="O84" s="93">
        <f>IF(OR($C84="",$B$2="",$D$2=0),0,IF(O$3&lt;0,0,N(INDEX('CURVA PREVISION'!$A$1:$KZ$3000,$C84,11+3*MIN(O$3,$D$2-1)))))</f>
        <v/>
      </c>
      <c r="P84" s="93">
        <f>IF(OR($C84="",$B$2="",$D$2=0),0,IF(P$3&lt;0,0,N(INDEX('CURVA PREVISION'!$A$1:$KZ$3000,$C84,11+3*MIN(P$3,$D$2-1)))))</f>
        <v/>
      </c>
      <c r="Q84" s="93">
        <f>IF(OR($C84="",$B$2="",$D$2=0),0,IF(Q$3&lt;0,0,N(INDEX('CURVA PREVISION'!$A$1:$KZ$3000,$C84,11+3*MIN(Q$3,$D$2-1)))))</f>
        <v/>
      </c>
      <c r="R84" s="93">
        <f>IF(OR($C84="",$B$2="",$D$2=0),0,IF(R$3&lt;0,0,N(INDEX('CURVA PREVISION'!$A$1:$KZ$3000,$C84,11+3*MIN(R$3,$D$2-1)))))</f>
        <v/>
      </c>
      <c r="S84" s="93">
        <f>IF(OR($C84="",$B$2="",$D$2=0),0,IF(S$3&lt;0,0,N(INDEX('CURVA PREVISION'!$A$1:$KZ$3000,$C84,11+3*MIN(S$3,$D$2-1)))))</f>
        <v/>
      </c>
      <c r="T84" s="93">
        <f>IF(OR($C84="",$B$2="",$D$2=0),0,IF(T$3&lt;0,0,N(INDEX('CURVA PREVISION'!$A$1:$KZ$3000,$C84,11+3*MIN(T$3,$D$2-1)))))</f>
        <v/>
      </c>
      <c r="U84" s="93">
        <f>IF(OR($C84="",$B$2="",$D$2=0),0,IF(U$3&lt;0,0,N(INDEX('CURVA PREVISION'!$A$1:$KZ$3000,$C84,11+3*MIN(U$3,$D$2-1)))))</f>
        <v/>
      </c>
      <c r="V84" s="93">
        <f>IF(OR($C84="",$B$2="",$D$2=0),0,IF(V$3&lt;0,0,N(INDEX('CURVA PREVISION'!$A$1:$KZ$3000,$C84,11+3*MIN(V$3,$D$2-1)))))</f>
        <v/>
      </c>
      <c r="W84" s="93">
        <f>IF(OR($C84="",$B$2="",$D$2=0),0,IF(W$3&lt;0,0,N(INDEX('CURVA PREVISION'!$A$1:$KZ$3000,$C84,11+3*MIN(W$3,$D$2-1)))))</f>
        <v/>
      </c>
      <c r="X84" s="93">
        <f>IF(OR($C84="",$B$2="",$D$2=0),0,IF(X$3&lt;0,0,N(INDEX('CURVA PREVISION'!$A$1:$KZ$3000,$C84,11+3*MIN(X$3,$D$2-1)))))</f>
        <v/>
      </c>
      <c r="Y84" s="93">
        <f>IF(OR($C84="",$B$2="",$D$2=0),0,IF(Y$3&lt;0,0,N(INDEX('CURVA PREVISION'!$A$1:$KZ$3000,$C84,11+3*MIN(Y$3,$D$2-1)))))</f>
        <v/>
      </c>
      <c r="Z84" s="93">
        <f>IF(OR($C84="",$B$2="",$D$2=0),0,IF(Z$3&lt;0,0,N(INDEX('CURVA PREVISION'!$A$1:$KZ$3000,$C84,11+3*MIN(Z$3,$D$2-1)))))</f>
        <v/>
      </c>
      <c r="AA84" s="93">
        <f>IF(OR($C84="",$B$2="",$D$2=0),0,IF(AA$3&lt;0,0,N(INDEX('CURVA PREVISION'!$A$1:$KZ$3000,$C84,11+3*MIN(AA$3,$D$2-1)))))</f>
        <v/>
      </c>
      <c r="AB84" s="93">
        <f>IF(OR($C84="",$B$2="",$D$2=0),0,IF(AB$3&lt;0,0,N(INDEX('CURVA PREVISION'!$A$1:$KZ$3000,$C84,11+3*MIN(AB$3,$D$2-1)))))</f>
        <v/>
      </c>
      <c r="AC84" s="93">
        <f>IF(OR($C84="",$B$2="",$D$2=0),0,IF(AC$3&lt;0,0,N(INDEX('CURVA PREVISION'!$A$1:$KZ$3000,$C84,11+3*MIN(AC$3,$D$2-1)))))</f>
        <v/>
      </c>
      <c r="AD84" s="93">
        <f>IF(OR($C84="",$B$2="",$D$2=0),0,IF(AD$3&lt;0,0,N(INDEX('CURVA PREVISION'!$A$1:$KZ$3000,$C84,11+3*MIN(AD$3,$D$2-1)))))</f>
        <v/>
      </c>
      <c r="AE84" s="93">
        <f>IF(OR($C84="",$B$2="",$D$2=0),0,IF(AE$3&lt;0,0,N(INDEX('CURVA PREVISION'!$A$1:$KZ$3000,$C84,11+3*MIN(AE$3,$D$2-1)))))</f>
        <v/>
      </c>
      <c r="AF84" s="93">
        <f>IF(OR($C84="",$B$2="",$D$2=0),0,IF(AF$3&lt;0,0,N(INDEX('CURVA PREVISION'!$A$1:$KZ$3000,$C84,11+3*MIN(AF$3,$D$2-1)))))</f>
        <v/>
      </c>
      <c r="AG84" s="93">
        <f>IF(OR($C84="",$B$2="",$D$2=0),0,IF(AG$3&lt;0,0,N(INDEX('CURVA PREVISION'!$A$1:$KZ$3000,$C84,11+3*MIN(AG$3,$D$2-1)))))</f>
        <v/>
      </c>
      <c r="AH84" s="93">
        <f>IF(OR($C84="",$B$2="",$D$2=0),0,IF(AH$3&lt;0,0,N(INDEX('CURVA PREVISION'!$A$1:$KZ$3000,$C84,11+3*MIN(AH$3,$D$2-1)))))</f>
        <v/>
      </c>
      <c r="AI84" s="93">
        <f>IF(OR($C84="",$B$2="",$D$2=0),0,IF(AI$3&lt;0,0,N(INDEX('CURVA PREVISION'!$A$1:$KZ$3000,$C84,11+3*MIN(AI$3,$D$2-1)))))</f>
        <v/>
      </c>
      <c r="AJ84" s="93">
        <f>IF(OR($C84="",$B$2="",$D$2=0),0,IF(AJ$3&lt;0,0,N(INDEX('CURVA PREVISION'!$A$1:$KZ$3000,$C84,11+3*MIN(AJ$3,$D$2-1)))))</f>
        <v/>
      </c>
      <c r="AK84" s="93">
        <f>IF(OR($C84="",$B$2="",$D$2=0),0,IF(AK$3&lt;0,0,N(INDEX('CURVA PREVISION'!$A$1:$KZ$3000,$C84,11+3*MIN(AK$3,$D$2-1)))))</f>
        <v/>
      </c>
      <c r="AL84" s="93">
        <f>IF(OR($C84="",$B$2="",$D$2=0),0,IF(AL$3&lt;0,0,N(INDEX('CURVA PREVISION'!$A$1:$KZ$3000,$C84,11+3*MIN(AL$3,$D$2-1)))))</f>
        <v/>
      </c>
      <c r="AM84" s="93">
        <f>IF(OR($C84="",$B$2="",$D$2=0),0,IF(AM$3&lt;0,0,N(INDEX('CURVA PREVISION'!$A$1:$KZ$3000,$C84,11+3*MIN(AM$3,$D$2-1)))))</f>
        <v/>
      </c>
      <c r="AN84" s="93">
        <f>IF(OR($C84="",$B$2="",$D$2=0),0,IF(AN$3&lt;0,0,N(INDEX('CURVA PREVISION'!$A$1:$KZ$3000,$C84,11+3*MIN(AN$3,$D$2-1)))))</f>
        <v/>
      </c>
      <c r="AO84" s="93">
        <f>IF(OR($C84="",$B$2="",$D$2=0),0,IF(AO$3&lt;0,0,N(INDEX('CURVA PREVISION'!$A$1:$KZ$3000,$C84,11+3*MIN(AO$3,$D$2-1)))))</f>
        <v/>
      </c>
      <c r="AP84" s="93">
        <f>IF(OR($C84="",$B$2="",$D$2=0),0,IF(AP$3&lt;0,0,N(INDEX('CURVA PREVISION'!$A$1:$KZ$3000,$C84,11+3*MIN(AP$3,$D$2-1)))))</f>
        <v/>
      </c>
      <c r="AQ84" s="93">
        <f>IF(OR($C84="",$B$2="",$D$2=0),0,IF(AQ$3&lt;0,0,N(INDEX('CURVA PREVISION'!$A$1:$KZ$3000,$C84,11+3*MIN(AQ$3,$D$2-1)))))</f>
        <v/>
      </c>
      <c r="AR84" s="93">
        <f>IF(OR($C84="",$B$2="",$D$2=0),0,IF(AR$3&lt;0,0,N(INDEX('CURVA PREVISION'!$A$1:$KZ$3000,$C84,11+3*MIN(AR$3,$D$2-1)))))</f>
        <v/>
      </c>
      <c r="AS84" s="93">
        <f>IF(OR($C84="",$B$2="",$D$2=0),0,IF(AS$3&lt;0,0,N(INDEX('CURVA PREVISION'!$A$1:$KZ$3000,$C84,11+3*MIN(AS$3,$D$2-1)))))</f>
        <v/>
      </c>
      <c r="AT84" s="93">
        <f>IF(OR($C84="",$B$2="",$D$2=0),0,IF(AT$3&lt;0,0,N(INDEX('CURVA PREVISION'!$A$1:$KZ$3000,$C84,11+3*MIN(AT$3,$D$2-1)))))</f>
        <v/>
      </c>
      <c r="AU84" s="93">
        <f>IF(OR($C84="",$B$2="",$D$2=0),0,IF(AU$3&lt;0,0,N(INDEX('CURVA PREVISION'!$A$1:$KZ$3000,$C84,11+3*MIN(AU$3,$D$2-1)))))</f>
        <v/>
      </c>
      <c r="AV84" s="93">
        <f>IF(OR($C84="",$B$2="",$D$2=0),0,IF(AV$3&lt;0,0,N(INDEX('CURVA PREVISION'!$A$1:$KZ$3000,$C84,11+3*MIN(AV$3,$D$2-1)))))</f>
        <v/>
      </c>
      <c r="AW84" s="93">
        <f>IF(OR($C84="",$B$2="",$D$2=0),0,IF(AW$3&lt;0,0,N(INDEX('CURVA PREVISION'!$A$1:$KZ$3000,$C84,11+3*MIN(AW$3,$D$2-1)))))</f>
        <v/>
      </c>
      <c r="AX84" s="93">
        <f>IF(OR($C84="",$B$2="",$D$2=0),0,IF(AX$3&lt;0,0,N(INDEX('CURVA PREVISION'!$A$1:$KZ$3000,$C84,11+3*MIN(AX$3,$D$2-1)))))</f>
        <v/>
      </c>
      <c r="AY84" s="93">
        <f>IF(OR($C84="",$B$2="",$D$2=0),0,IF(AY$3&lt;0,0,N(INDEX('CURVA PREVISION'!$A$1:$KZ$3000,$C84,11+3*MIN(AY$3,$D$2-1)))))</f>
        <v/>
      </c>
      <c r="AZ84" s="93">
        <f>IF(OR($C84="",$B$2="",$D$2=0),0,IF(AZ$3&lt;0,0,N(INDEX('CURVA PREVISION'!$A$1:$KZ$3000,$C84,11+3*MIN(AZ$3,$D$2-1)))))</f>
        <v/>
      </c>
      <c r="BA84" s="93">
        <f>IF(OR($C84="",$B$2="",$D$2=0),0,IF(BA$3&lt;0,0,N(INDEX('CURVA PREVISION'!$A$1:$KZ$3000,$C84,11+3*MIN(BA$3,$D$2-1)))))</f>
        <v/>
      </c>
      <c r="BB84" s="93">
        <f>IF(OR($C84="",$B$2="",$D$2=0),0,IF(BB$3&lt;0,0,N(INDEX('CURVA PREVISION'!$A$1:$KZ$3000,$C84,11+3*MIN(BB$3,$D$2-1)))))</f>
        <v/>
      </c>
      <c r="BC84" s="93">
        <f>IF(OR($C84="",$B$2="",$D$2=0),0,IF(BC$3&lt;0,0,N(INDEX('CURVA PREVISION'!$A$1:$KZ$3000,$C84,11+3*MIN(BC$3,$D$2-1)))))</f>
        <v/>
      </c>
      <c r="BD84" s="93">
        <f>IF(OR($C84="",$B$2="",$D$2=0),0,IF(BD$3&lt;0,0,N(INDEX('CURVA PREVISION'!$A$1:$KZ$3000,$C84,11+3*MIN(BD$3,$D$2-1)))))</f>
        <v/>
      </c>
      <c r="BE84" s="93">
        <f>IF(OR($C84="",$B$2="",$D$2=0),0,IF(BE$3&lt;0,0,N(INDEX('CURVA PREVISION'!$A$1:$KZ$3000,$C84,11+3*MIN(BE$3,$D$2-1)))))</f>
        <v/>
      </c>
      <c r="BF84" s="93">
        <f>IF(OR($C84="",$B$2="",$D$2=0),0,IF(BF$3&lt;0,0,N(INDEX('CURVA PREVISION'!$A$1:$KZ$3000,$C84,11+3*MIN(BF$3,$D$2-1)))))</f>
        <v/>
      </c>
      <c r="BG84" s="93">
        <f>IF(OR($C84="",$B$2="",$D$2=0),0,IF(BG$3&lt;0,0,N(INDEX('CURVA PREVISION'!$A$1:$KZ$3000,$C84,11+3*MIN(BG$3,$D$2-1)))))</f>
        <v/>
      </c>
      <c r="BH84" s="93">
        <f>IF(OR($C84="",$B$2="",$D$2=0),0,IF(BH$3&lt;0,0,N(INDEX('CURVA PREVISION'!$A$1:$KZ$3000,$C84,11+3*MIN(BH$3,$D$2-1)))))</f>
        <v/>
      </c>
      <c r="BI84" s="93">
        <f>IF(OR($C84="",$B$2="",$D$2=0),0,IF(BI$3&lt;0,0,N(INDEX('CURVA PREVISION'!$A$1:$KZ$3000,$C84,11+3*MIN(BI$3,$D$2-1)))))</f>
        <v/>
      </c>
      <c r="BJ84" s="93">
        <f>IF(OR($C84="",$B$2="",$D$2=0),0,IF(BJ$3&lt;0,0,N(INDEX('CURVA PREVISION'!$A$1:$KZ$3000,$C84,11+3*MIN(BJ$3,$D$2-1)))))</f>
        <v/>
      </c>
      <c r="BK84" s="93">
        <f>IF(OR($C84="",$B$2="",$D$2=0),0,IF(BK$3&lt;0,0,N(INDEX('CURVA PREVISION'!$A$1:$KZ$3000,$C84,11+3*MIN(BK$3,$D$2-1)))))</f>
        <v/>
      </c>
      <c r="BL84" s="93">
        <f>IF(OR($C84="",$B$2="",$D$2=0),0,IF(BL$3&lt;0,0,N(INDEX('CURVA PREVISION'!$A$1:$KZ$3000,$C84,11+3*MIN(BL$3,$D$2-1)))))</f>
        <v/>
      </c>
      <c r="BM84" s="93">
        <f>IF(OR($C84="",$B$2="",$D$2=0),0,IF(BM$3&lt;0,0,N(INDEX('CURVA PREVISION'!$A$1:$KZ$3000,$C84,11+3*MIN(BM$3,$D$2-1)))))</f>
        <v/>
      </c>
      <c r="BN84" s="93">
        <f>IF(OR($C84="",$B$2="",$D$2=0),0,IF(BN$3&lt;0,0,N(INDEX('CURVA PREVISION'!$A$1:$KZ$3000,$C84,11+3*MIN(BN$3,$D$2-1)))))</f>
        <v/>
      </c>
      <c r="BO84" s="93">
        <f>IF(OR($C84="",$B$2="",$D$2=0),0,IF(BO$3&lt;0,0,N(INDEX('CURVA PREVISION'!$A$1:$KZ$3000,$C84,11+3*MIN(BO$3,$D$2-1)))))</f>
        <v/>
      </c>
      <c r="BP84" s="93">
        <f>IF(OR($C84="",$B$2="",$D$2=0),0,IF(BP$3&lt;0,0,N(INDEX('CURVA PREVISION'!$A$1:$KZ$3000,$C84,11+3*MIN(BP$3,$D$2-1)))))</f>
        <v/>
      </c>
      <c r="BQ84" s="93">
        <f>IF(OR($C84="",$B$2="",$D$2=0),0,IF(BQ$3&lt;0,0,N(INDEX('CURVA PREVISION'!$A$1:$KZ$3000,$C84,11+3*MIN(BQ$3,$D$2-1)))))</f>
        <v/>
      </c>
      <c r="BR84" s="93">
        <f>IF(OR($C84="",$B$2="",$D$2=0),0,IF(BR$3&lt;0,0,N(INDEX('CURVA PREVISION'!$A$1:$KZ$3000,$C84,11+3*MIN(BR$3,$D$2-1)))))</f>
        <v/>
      </c>
      <c r="BS84" s="93">
        <f>IF(OR($C84="",$B$2="",$D$2=0),0,IF(BS$3&lt;0,0,N(INDEX('CURVA PREVISION'!$A$1:$KZ$3000,$C84,11+3*MIN(BS$3,$D$2-1)))))</f>
        <v/>
      </c>
      <c r="BT84" s="93">
        <f>IF(OR($C84="",$B$2="",$D$2=0),0,IF(BT$3&lt;0,0,N(INDEX('CURVA PREVISION'!$A$1:$KZ$3000,$C84,11+3*MIN(BT$3,$D$2-1)))))</f>
        <v/>
      </c>
      <c r="BU84" s="93">
        <f>IF(OR($C84="",$B$2="",$D$2=0),0,IF(BU$3&lt;0,0,N(INDEX('CURVA PREVISION'!$A$1:$KZ$3000,$C84,11+3*MIN(BU$3,$D$2-1)))))</f>
        <v/>
      </c>
      <c r="BV84" s="93">
        <f>IF(OR($C84="",$B$2="",$D$2=0),0,IF(BV$3&lt;0,0,N(INDEX('CURVA PREVISION'!$A$1:$KZ$3000,$C84,11+3*MIN(BV$3,$D$2-1)))))</f>
        <v/>
      </c>
      <c r="BW84" s="9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6">
        <f>SUMPRODUCT(('DADOS BRUTOS'!$A$3:$A$500&lt;&gt;"")*(COUNTIF($B$5:$C$42,'DADOS BRUTOS'!$A$3:$A$500)=0)*(COUNTIF($A$50:$A$69,'DADOS BRUTOS'!$A$3:$A$500)=0))</f>
        <v/>
      </c>
      <c r="CB2" s="87" t="inlineStr">
        <is>
          <t>CÁLCULO AUXILIAR — soma por coluna da aba DADOS BRUTOS (não editar)</t>
        </is>
      </c>
    </row>
    <row r="3">
      <c r="D3" s="87" t="inlineStr">
        <is>
          <t>Acu até →</t>
        </is>
      </c>
      <c r="CB3" s="87">
        <f>"B"</f>
        <v/>
      </c>
      <c r="CC3" s="87">
        <f>"C"</f>
        <v/>
      </c>
      <c r="CD3" s="87">
        <f>"D"</f>
        <v/>
      </c>
      <c r="CE3" s="87">
        <f>"E"</f>
        <v/>
      </c>
      <c r="CF3" s="87">
        <f>"F"</f>
        <v/>
      </c>
      <c r="CG3" s="87">
        <f>"G"</f>
        <v/>
      </c>
      <c r="CH3" s="87">
        <f>"H"</f>
        <v/>
      </c>
      <c r="CI3" s="87">
        <f>"I"</f>
        <v/>
      </c>
      <c r="CJ3" s="87">
        <f>"J"</f>
        <v/>
      </c>
      <c r="CK3" s="87">
        <f>"K"</f>
        <v/>
      </c>
      <c r="CL3" s="87">
        <f>"L"</f>
        <v/>
      </c>
      <c r="CM3" s="87">
        <f>"M"</f>
        <v/>
      </c>
      <c r="CN3" s="87">
        <f>"N"</f>
        <v/>
      </c>
      <c r="CO3" s="87">
        <f>"O"</f>
        <v/>
      </c>
      <c r="CP3" s="87">
        <f>"P"</f>
        <v/>
      </c>
      <c r="CQ3" s="87">
        <f>"Q"</f>
        <v/>
      </c>
      <c r="CR3" s="87">
        <f>"R"</f>
        <v/>
      </c>
      <c r="CS3" s="87">
        <f>"S"</f>
        <v/>
      </c>
      <c r="CT3" s="87">
        <f>"T"</f>
        <v/>
      </c>
      <c r="CU3" s="87">
        <f>"U"</f>
        <v/>
      </c>
      <c r="CV3" s="87">
        <f>"V"</f>
        <v/>
      </c>
      <c r="CW3" s="87">
        <f>"W"</f>
        <v/>
      </c>
      <c r="CX3" s="87">
        <f>"X"</f>
        <v/>
      </c>
      <c r="CY3" s="87">
        <f>"Y"</f>
        <v/>
      </c>
      <c r="CZ3" s="87">
        <f>"Z"</f>
        <v/>
      </c>
      <c r="DA3" s="87">
        <f>"AA"</f>
        <v/>
      </c>
      <c r="DB3" s="87">
        <f>"AB"</f>
        <v/>
      </c>
      <c r="DC3" s="87">
        <f>"AC"</f>
        <v/>
      </c>
      <c r="DD3" s="87">
        <f>"AD"</f>
        <v/>
      </c>
      <c r="DE3" s="87">
        <f>"AE"</f>
        <v/>
      </c>
      <c r="DF3" s="87">
        <f>"AF"</f>
        <v/>
      </c>
      <c r="DG3" s="87">
        <f>"AG"</f>
        <v/>
      </c>
      <c r="DH3" s="87">
        <f>"AH"</f>
        <v/>
      </c>
      <c r="DI3" s="87">
        <f>"AI"</f>
        <v/>
      </c>
      <c r="DJ3" s="87">
        <f>"AJ"</f>
        <v/>
      </c>
      <c r="DK3" s="87">
        <f>"AK"</f>
        <v/>
      </c>
      <c r="DL3" s="87">
        <f>"AL"</f>
        <v/>
      </c>
      <c r="DM3" s="87">
        <f>"AM"</f>
        <v/>
      </c>
      <c r="DN3" s="87">
        <f>"AN"</f>
        <v/>
      </c>
      <c r="DO3" s="87">
        <f>"AO"</f>
        <v/>
      </c>
      <c r="DP3" s="87">
        <f>"AP"</f>
        <v/>
      </c>
      <c r="DQ3" s="87">
        <f>"AQ"</f>
        <v/>
      </c>
      <c r="DR3" s="87">
        <f>"AR"</f>
        <v/>
      </c>
      <c r="DS3" s="87">
        <f>"AS"</f>
        <v/>
      </c>
      <c r="DT3" s="87">
        <f>"AT"</f>
        <v/>
      </c>
      <c r="DU3" s="87">
        <f>"AU"</f>
        <v/>
      </c>
      <c r="DV3" s="87">
        <f>"AV"</f>
        <v/>
      </c>
      <c r="DW3" s="87">
        <f>"AW"</f>
        <v/>
      </c>
      <c r="DX3" s="87">
        <f>"AX"</f>
        <v/>
      </c>
      <c r="DY3" s="87">
        <f>"AY"</f>
        <v/>
      </c>
      <c r="DZ3" s="87">
        <f>"AZ"</f>
        <v/>
      </c>
      <c r="EA3" s="87">
        <f>"BA"</f>
        <v/>
      </c>
      <c r="EB3" s="87">
        <f>"BB"</f>
        <v/>
      </c>
      <c r="EC3" s="87">
        <f>"BC"</f>
        <v/>
      </c>
      <c r="ED3" s="87">
        <f>"BD"</f>
        <v/>
      </c>
      <c r="EE3" s="87">
        <f>"BE"</f>
        <v/>
      </c>
      <c r="EF3" s="87">
        <f>"BF"</f>
        <v/>
      </c>
      <c r="EG3" s="87">
        <f>"BG"</f>
        <v/>
      </c>
      <c r="EH3" s="87">
        <f>"BH"</f>
        <v/>
      </c>
      <c r="EI3" s="87">
        <f>"BI"</f>
        <v/>
      </c>
      <c r="EJ3" s="87">
        <f>"BJ"</f>
        <v/>
      </c>
      <c r="EK3" s="87">
        <f>"BK"</f>
        <v/>
      </c>
      <c r="EL3" s="87">
        <f>"BL"</f>
        <v/>
      </c>
      <c r="EM3" s="87">
        <f>"BM"</f>
        <v/>
      </c>
      <c r="EN3" s="87">
        <f>"BN"</f>
        <v/>
      </c>
      <c r="EO3" s="87">
        <f>"BO"</f>
        <v/>
      </c>
      <c r="EP3" s="87">
        <f>"BP"</f>
        <v/>
      </c>
      <c r="EQ3" s="87">
        <f>"BQ"</f>
        <v/>
      </c>
      <c r="ER3" s="87">
        <f>"BR"</f>
        <v/>
      </c>
      <c r="ES3" s="87">
        <f>"BS"</f>
        <v/>
      </c>
      <c r="ET3" s="87">
        <f>"BT"</f>
        <v/>
      </c>
      <c r="EU3" s="87">
        <f>"BU"</f>
        <v/>
      </c>
      <c r="EV3" s="87">
        <f>"BV"</f>
        <v/>
      </c>
      <c r="EW3" s="87">
        <f>"BW"</f>
        <v/>
      </c>
      <c r="EX3" s="87">
        <f>"BX"</f>
        <v/>
      </c>
      <c r="EY3" s="87">
        <f>"BY"</f>
        <v/>
      </c>
      <c r="EZ3" s="87">
        <f>"BZ"</f>
        <v/>
      </c>
      <c r="FA3" s="87">
        <f>"CA"</f>
        <v/>
      </c>
      <c r="FB3" s="87">
        <f>"CB"</f>
        <v/>
      </c>
      <c r="FC3" s="87">
        <f>"CC"</f>
        <v/>
      </c>
      <c r="FD3" s="87">
        <f>"CD"</f>
        <v/>
      </c>
      <c r="FE3" s="87">
        <f>"CE"</f>
        <v/>
      </c>
      <c r="FF3" s="87">
        <f>"CF"</f>
        <v/>
      </c>
      <c r="FG3" s="87">
        <f>"CG"</f>
        <v/>
      </c>
      <c r="FH3" s="87">
        <f>"CH"</f>
        <v/>
      </c>
      <c r="FI3" s="87">
        <f>"CI"</f>
        <v/>
      </c>
      <c r="FJ3" s="87">
        <f>"CJ"</f>
        <v/>
      </c>
      <c r="FK3" s="87">
        <f>"CK"</f>
        <v/>
      </c>
      <c r="FL3" s="87">
        <f>"CL"</f>
        <v/>
      </c>
      <c r="FM3" s="87">
        <f>"CM"</f>
        <v/>
      </c>
      <c r="FN3" s="87">
        <f>"CN"</f>
        <v/>
      </c>
      <c r="FO3" s="87">
        <f>"CO"</f>
        <v/>
      </c>
      <c r="FP3" s="87">
        <f>"CP"</f>
        <v/>
      </c>
      <c r="FQ3" s="87">
        <f>"CQ"</f>
        <v/>
      </c>
      <c r="FR3" s="87">
        <f>"CR"</f>
        <v/>
      </c>
      <c r="FS3" s="87">
        <f>"CS"</f>
        <v/>
      </c>
      <c r="FT3" s="87">
        <f>"CT"</f>
        <v/>
      </c>
      <c r="FU3" s="87">
        <f>"CU"</f>
        <v/>
      </c>
      <c r="FV3" s="87">
        <f>"CV"</f>
        <v/>
      </c>
      <c r="FW3" s="87">
        <f>"CW"</f>
        <v/>
      </c>
      <c r="FX3" s="87">
        <f>"CX"</f>
        <v/>
      </c>
      <c r="FY3" s="87">
        <f>"CY"</f>
        <v/>
      </c>
      <c r="FZ3" s="87">
        <f>"CZ"</f>
        <v/>
      </c>
      <c r="GA3" s="87">
        <f>"DA"</f>
        <v/>
      </c>
      <c r="GB3" s="87">
        <f>"DB"</f>
        <v/>
      </c>
      <c r="GC3" s="87">
        <f>"DC"</f>
        <v/>
      </c>
      <c r="GD3" s="87">
        <f>"DD"</f>
        <v/>
      </c>
      <c r="GE3" s="87">
        <f>"DE"</f>
        <v/>
      </c>
      <c r="GF3" s="87">
        <f>"DF"</f>
        <v/>
      </c>
      <c r="GG3" s="87">
        <f>"DG"</f>
        <v/>
      </c>
      <c r="GH3" s="87">
        <f>"DH"</f>
        <v/>
      </c>
      <c r="GI3" s="87">
        <f>"DI"</f>
        <v/>
      </c>
      <c r="GJ3" s="87">
        <f>"DJ"</f>
        <v/>
      </c>
      <c r="GK3" s="87">
        <f>"DK"</f>
        <v/>
      </c>
      <c r="GL3" s="87">
        <f>"DL"</f>
        <v/>
      </c>
      <c r="GM3" s="87">
        <f>"DM"</f>
        <v/>
      </c>
      <c r="GN3" s="87">
        <f>"DN"</f>
        <v/>
      </c>
      <c r="GO3" s="87">
        <f>"DO"</f>
        <v/>
      </c>
      <c r="GP3" s="87">
        <f>"DP"</f>
        <v/>
      </c>
      <c r="GQ3" s="87">
        <f>"DQ"</f>
        <v/>
      </c>
      <c r="GR3" s="87">
        <f>"DR"</f>
        <v/>
      </c>
      <c r="GS3" s="87">
        <f>"DS"</f>
        <v/>
      </c>
      <c r="GT3" s="87">
        <f>"DT"</f>
        <v/>
      </c>
      <c r="GU3" s="87">
        <f>"DU"</f>
        <v/>
      </c>
      <c r="GV3" s="87">
        <f>"DV"</f>
        <v/>
      </c>
      <c r="GW3" s="87">
        <f>"DW"</f>
        <v/>
      </c>
      <c r="GX3" s="87">
        <f>"DX"</f>
        <v/>
      </c>
      <c r="GY3" s="87">
        <f>"DY"</f>
        <v/>
      </c>
      <c r="GZ3" s="87">
        <f>"DZ"</f>
        <v/>
      </c>
      <c r="HA3" s="87">
        <f>"EA"</f>
        <v/>
      </c>
      <c r="HB3" s="87">
        <f>"EB"</f>
        <v/>
      </c>
      <c r="HC3" s="87">
        <f>"EC"</f>
        <v/>
      </c>
      <c r="HD3" s="87">
        <f>"ED"</f>
        <v/>
      </c>
      <c r="HE3" s="87">
        <f>"EE"</f>
        <v/>
      </c>
      <c r="HF3" s="87">
        <f>"EF"</f>
        <v/>
      </c>
      <c r="HG3" s="87">
        <f>"EG"</f>
        <v/>
      </c>
      <c r="HH3" s="87">
        <f>"EH"</f>
        <v/>
      </c>
      <c r="HI3" s="87">
        <f>"EI"</f>
        <v/>
      </c>
      <c r="HJ3" s="87">
        <f>"EJ"</f>
        <v/>
      </c>
      <c r="HK3" s="87">
        <f>"EK"</f>
        <v/>
      </c>
      <c r="HL3" s="87">
        <f>"EL"</f>
        <v/>
      </c>
      <c r="HM3" s="87">
        <f>"EM"</f>
        <v/>
      </c>
      <c r="HN3" s="87">
        <f>"EN"</f>
        <v/>
      </c>
      <c r="HO3" s="87">
        <f>"EO"</f>
        <v/>
      </c>
      <c r="HP3" s="87">
        <f>"EP"</f>
        <v/>
      </c>
      <c r="HQ3" s="87">
        <f>"EQ"</f>
        <v/>
      </c>
      <c r="HR3" s="87">
        <f>"ER"</f>
        <v/>
      </c>
      <c r="HS3" s="87">
        <f>"ES"</f>
        <v/>
      </c>
      <c r="HT3" s="87">
        <f>"ET"</f>
        <v/>
      </c>
      <c r="HU3" s="87">
        <f>"EU"</f>
        <v/>
      </c>
      <c r="HV3" s="87">
        <f>"EV"</f>
        <v/>
      </c>
      <c r="HW3" s="87">
        <f>"EW"</f>
        <v/>
      </c>
      <c r="HX3" s="87">
        <f>"EX"</f>
        <v/>
      </c>
      <c r="HY3" s="87">
        <f>"EY"</f>
        <v/>
      </c>
      <c r="HZ3" s="87">
        <f>"EZ"</f>
        <v/>
      </c>
      <c r="IA3" s="87">
        <f>"FA"</f>
        <v/>
      </c>
      <c r="IB3" s="87">
        <f>"FB"</f>
        <v/>
      </c>
      <c r="IC3" s="87">
        <f>"FC"</f>
        <v/>
      </c>
      <c r="ID3" s="87">
        <f>"FD"</f>
        <v/>
      </c>
      <c r="IE3" s="87">
        <f>"FE"</f>
        <v/>
      </c>
      <c r="IF3" s="87">
        <f>"FF"</f>
        <v/>
      </c>
      <c r="IG3" s="87">
        <f>"FG"</f>
        <v/>
      </c>
      <c r="IH3" s="87">
        <f>"FH"</f>
        <v/>
      </c>
      <c r="II3" s="87">
        <f>"FI"</f>
        <v/>
      </c>
      <c r="IJ3" s="87">
        <f>"FJ"</f>
        <v/>
      </c>
      <c r="IK3" s="87">
        <f>"FK"</f>
        <v/>
      </c>
      <c r="IL3" s="87">
        <f>"FL"</f>
        <v/>
      </c>
      <c r="IM3" s="87">
        <f>"FM"</f>
        <v/>
      </c>
      <c r="IN3" s="87">
        <f>"FN"</f>
        <v/>
      </c>
      <c r="IO3" s="87">
        <f>"FO"</f>
        <v/>
      </c>
      <c r="IP3" s="87">
        <f>"FP"</f>
        <v/>
      </c>
      <c r="IQ3" s="87">
        <f>"FQ"</f>
        <v/>
      </c>
      <c r="IR3" s="87">
        <f>"FR"</f>
        <v/>
      </c>
      <c r="IS3" s="87">
        <f>"FS"</f>
        <v/>
      </c>
      <c r="IT3" s="87">
        <f>"FT"</f>
        <v/>
      </c>
      <c r="IU3" s="87">
        <f>"FU"</f>
        <v/>
      </c>
      <c r="IV3" s="87">
        <f>"FV"</f>
        <v/>
      </c>
      <c r="IW3" s="87">
        <f>"FW"</f>
        <v/>
      </c>
      <c r="IX3" s="87">
        <f>"FX"</f>
        <v/>
      </c>
      <c r="IY3" s="87">
        <f>"FY"</f>
        <v/>
      </c>
      <c r="IZ3" s="87">
        <f>"FZ"</f>
        <v/>
      </c>
      <c r="JA3" s="87">
        <f>"GA"</f>
        <v/>
      </c>
      <c r="JB3" s="87">
        <f>"GB"</f>
        <v/>
      </c>
      <c r="JC3" s="87">
        <f>"GC"</f>
        <v/>
      </c>
      <c r="JD3" s="87">
        <f>"GD"</f>
        <v/>
      </c>
      <c r="JE3" s="87">
        <f>"GE"</f>
        <v/>
      </c>
      <c r="JF3" s="87">
        <f>"GF"</f>
        <v/>
      </c>
      <c r="JG3" s="87">
        <f>"GG"</f>
        <v/>
      </c>
      <c r="JH3" s="87">
        <f>"GH"</f>
        <v/>
      </c>
      <c r="JI3" s="87">
        <f>"GI"</f>
        <v/>
      </c>
      <c r="JJ3" s="87">
        <f>"GJ"</f>
        <v/>
      </c>
      <c r="JK3" s="87">
        <f>"GK"</f>
        <v/>
      </c>
      <c r="JL3" s="87">
        <f>"GL"</f>
        <v/>
      </c>
      <c r="JM3" s="87">
        <f>"GM"</f>
        <v/>
      </c>
      <c r="JN3" s="87">
        <f>"GN"</f>
        <v/>
      </c>
      <c r="JO3" s="87">
        <f>"GO"</f>
        <v/>
      </c>
      <c r="JP3" s="87">
        <f>"GP"</f>
        <v/>
      </c>
      <c r="JQ3" s="87">
        <f>"GQ"</f>
        <v/>
      </c>
      <c r="JR3" s="87">
        <f>"GR"</f>
        <v/>
      </c>
      <c r="JS3" s="87">
        <f>"GS"</f>
        <v/>
      </c>
    </row>
    <row r="4">
      <c r="A4" s="57" t="inlineStr">
        <is>
          <t>ITEM</t>
        </is>
      </c>
      <c r="B4" s="57" t="inlineStr">
        <is>
          <t>NOME NO ERP (1)</t>
        </is>
      </c>
      <c r="C4" s="57" t="inlineStr">
        <is>
          <t>NOME NO ERP (2)</t>
        </is>
      </c>
      <c r="D4" s="92">
        <f>'MODELO PARA BI'!H1</f>
        <v/>
      </c>
      <c r="E4" s="92">
        <f>'MODELO PARA BI'!I1</f>
        <v/>
      </c>
      <c r="F4" s="92">
        <f>'MODELO PARA BI'!J1</f>
        <v/>
      </c>
      <c r="G4" s="92">
        <f>'MODELO PARA BI'!K1</f>
        <v/>
      </c>
      <c r="H4" s="92">
        <f>'MODELO PARA BI'!L1</f>
        <v/>
      </c>
      <c r="I4" s="92">
        <f>'MODELO PARA BI'!M1</f>
        <v/>
      </c>
      <c r="J4" s="92">
        <f>'MODELO PARA BI'!N1</f>
        <v/>
      </c>
      <c r="K4" s="92">
        <f>'MODELO PARA BI'!O1</f>
        <v/>
      </c>
      <c r="L4" s="92">
        <f>'MODELO PARA BI'!P1</f>
        <v/>
      </c>
      <c r="M4" s="92">
        <f>'MODELO PARA BI'!Q1</f>
        <v/>
      </c>
      <c r="N4" s="92">
        <f>'MODELO PARA BI'!R1</f>
        <v/>
      </c>
      <c r="O4" s="92">
        <f>'MODELO PARA BI'!S1</f>
        <v/>
      </c>
      <c r="P4" s="92">
        <f>'MODELO PARA BI'!T1</f>
        <v/>
      </c>
      <c r="Q4" s="92">
        <f>'MODELO PARA BI'!U1</f>
        <v/>
      </c>
      <c r="R4" s="92">
        <f>'MODELO PARA BI'!V1</f>
        <v/>
      </c>
      <c r="S4" s="92">
        <f>'MODELO PARA BI'!W1</f>
        <v/>
      </c>
      <c r="T4" s="92">
        <f>'MODELO PARA BI'!X1</f>
        <v/>
      </c>
      <c r="U4" s="92">
        <f>'MODELO PARA BI'!Y1</f>
        <v/>
      </c>
      <c r="V4" s="92">
        <f>'MODELO PARA BI'!Z1</f>
        <v/>
      </c>
      <c r="W4" s="92">
        <f>'MODELO PARA BI'!AA1</f>
        <v/>
      </c>
      <c r="X4" s="92">
        <f>'MODELO PARA BI'!AB1</f>
        <v/>
      </c>
      <c r="Y4" s="92">
        <f>'MODELO PARA BI'!AC1</f>
        <v/>
      </c>
      <c r="Z4" s="92">
        <f>'MODELO PARA BI'!AD1</f>
        <v/>
      </c>
      <c r="AA4" s="92">
        <f>'MODELO PARA BI'!AE1</f>
        <v/>
      </c>
      <c r="AB4" s="92">
        <f>'MODELO PARA BI'!AF1</f>
        <v/>
      </c>
      <c r="AC4" s="92">
        <f>'MODELO PARA BI'!AG1</f>
        <v/>
      </c>
      <c r="AD4" s="92">
        <f>'MODELO PARA BI'!AH1</f>
        <v/>
      </c>
      <c r="AE4" s="92">
        <f>'MODELO PARA BI'!AI1</f>
        <v/>
      </c>
      <c r="AF4" s="92">
        <f>'MODELO PARA BI'!AJ1</f>
        <v/>
      </c>
      <c r="AG4" s="92">
        <f>'MODELO PARA BI'!AK1</f>
        <v/>
      </c>
      <c r="AH4" s="92">
        <f>'MODELO PARA BI'!AL1</f>
        <v/>
      </c>
      <c r="AI4" s="92">
        <f>'MODELO PARA BI'!AM1</f>
        <v/>
      </c>
      <c r="AJ4" s="92">
        <f>'MODELO PARA BI'!AN1</f>
        <v/>
      </c>
      <c r="AK4" s="92">
        <f>'MODELO PARA BI'!AO1</f>
        <v/>
      </c>
      <c r="AL4" s="92">
        <f>'MODELO PARA BI'!AP1</f>
        <v/>
      </c>
      <c r="AM4" s="92">
        <f>'MODELO PARA BI'!AQ1</f>
        <v/>
      </c>
      <c r="AN4" s="92">
        <f>'MODELO PARA BI'!AR1</f>
        <v/>
      </c>
      <c r="AO4" s="92">
        <f>'MODELO PARA BI'!AS1</f>
        <v/>
      </c>
      <c r="AP4" s="92">
        <f>'MODELO PARA BI'!AT1</f>
        <v/>
      </c>
      <c r="AQ4" s="92">
        <f>'MODELO PARA BI'!AU1</f>
        <v/>
      </c>
      <c r="AR4" s="92">
        <f>'MODELO PARA BI'!AV1</f>
        <v/>
      </c>
      <c r="AS4" s="92">
        <f>'MODELO PARA BI'!AW1</f>
        <v/>
      </c>
      <c r="AT4" s="92">
        <f>'MODELO PARA BI'!AX1</f>
        <v/>
      </c>
      <c r="AU4" s="92">
        <f>'MODELO PARA BI'!AY1</f>
        <v/>
      </c>
      <c r="AV4" s="92">
        <f>'MODELO PARA BI'!AZ1</f>
        <v/>
      </c>
      <c r="AW4" s="92">
        <f>'MODELO PARA BI'!BA1</f>
        <v/>
      </c>
      <c r="AX4" s="92">
        <f>'MODELO PARA BI'!BB1</f>
        <v/>
      </c>
      <c r="AY4" s="92">
        <f>'MODELO PARA BI'!BC1</f>
        <v/>
      </c>
      <c r="AZ4" s="92">
        <f>'MODELO PARA BI'!BD1</f>
        <v/>
      </c>
      <c r="BA4" s="92">
        <f>'MODELO PARA BI'!BE1</f>
        <v/>
      </c>
      <c r="BB4" s="92">
        <f>'MODELO PARA BI'!BF1</f>
        <v/>
      </c>
      <c r="BC4" s="92">
        <f>'MODELO PARA BI'!BG1</f>
        <v/>
      </c>
      <c r="BD4" s="92">
        <f>'MODELO PARA BI'!BH1</f>
        <v/>
      </c>
      <c r="BE4" s="92">
        <f>'MODELO PARA BI'!BI1</f>
        <v/>
      </c>
      <c r="BF4" s="92">
        <f>'MODELO PARA BI'!BJ1</f>
        <v/>
      </c>
      <c r="BG4" s="92">
        <f>'MODELO PARA BI'!BK1</f>
        <v/>
      </c>
      <c r="BH4" s="92">
        <f>'MODELO PARA BI'!BL1</f>
        <v/>
      </c>
      <c r="BI4" s="92">
        <f>'MODELO PARA BI'!BM1</f>
        <v/>
      </c>
      <c r="BJ4" s="92">
        <f>'MODELO PARA BI'!BN1</f>
        <v/>
      </c>
      <c r="BK4" s="92">
        <f>'MODELO PARA BI'!BO1</f>
        <v/>
      </c>
      <c r="BL4" s="92">
        <f>'MODELO PARA BI'!BP1</f>
        <v/>
      </c>
      <c r="BM4" s="92">
        <f>'MODELO PARA BI'!BQ1</f>
        <v/>
      </c>
      <c r="BN4" s="92">
        <f>'MODELO PARA BI'!BR1</f>
        <v/>
      </c>
      <c r="BO4" s="92">
        <f>'MODELO PARA BI'!BS1</f>
        <v/>
      </c>
      <c r="BP4" s="92">
        <f>'MODELO PARA BI'!BT1</f>
        <v/>
      </c>
      <c r="BQ4" s="92">
        <f>'MODELO PARA BI'!BU1</f>
        <v/>
      </c>
      <c r="BR4" s="92">
        <f>'MODELO PARA BI'!BV1</f>
        <v/>
      </c>
      <c r="BS4" s="92">
        <f>'MODELO PARA BI'!BW1</f>
        <v/>
      </c>
      <c r="BT4" s="92">
        <f>'MODELO PARA BI'!BX1</f>
        <v/>
      </c>
      <c r="BU4" s="92">
        <f>'MODELO PARA BI'!BY1</f>
        <v/>
      </c>
      <c r="BV4" s="92">
        <f>'MODELO PARA BI'!BZ1</f>
        <v/>
      </c>
      <c r="BW4" s="92">
        <f>'MODELO PARA BI'!CA1</f>
        <v/>
      </c>
      <c r="BX4" s="57" t="inlineStr">
        <is>
          <t>FORA DO
HORIZONTE</t>
        </is>
      </c>
      <c r="BY4" s="57" t="inlineStr">
        <is>
          <t>TOTAL NO ERP</t>
        </is>
      </c>
      <c r="CB4" s="83">
        <f>IF(ISNUMBER('DADOS BRUTOS'!B$2),DATE(YEAR('DADOS BRUTOS'!B$2),MONTH('DADOS BRUTOS'!B$2),1),"")</f>
        <v/>
      </c>
      <c r="CC4" s="83">
        <f>IF(ISNUMBER('DADOS BRUTOS'!C$2),DATE(YEAR('DADOS BRUTOS'!C$2),MONTH('DADOS BRUTOS'!C$2),1),"")</f>
        <v/>
      </c>
      <c r="CD4" s="83">
        <f>IF(ISNUMBER('DADOS BRUTOS'!D$2),DATE(YEAR('DADOS BRUTOS'!D$2),MONTH('DADOS BRUTOS'!D$2),1),"")</f>
        <v/>
      </c>
      <c r="CE4" s="83">
        <f>IF(ISNUMBER('DADOS BRUTOS'!E$2),DATE(YEAR('DADOS BRUTOS'!E$2),MONTH('DADOS BRUTOS'!E$2),1),"")</f>
        <v/>
      </c>
      <c r="CF4" s="83">
        <f>IF(ISNUMBER('DADOS BRUTOS'!F$2),DATE(YEAR('DADOS BRUTOS'!F$2),MONTH('DADOS BRUTOS'!F$2),1),"")</f>
        <v/>
      </c>
      <c r="CG4" s="83">
        <f>IF(ISNUMBER('DADOS BRUTOS'!G$2),DATE(YEAR('DADOS BRUTOS'!G$2),MONTH('DADOS BRUTOS'!G$2),1),"")</f>
        <v/>
      </c>
      <c r="CH4" s="83">
        <f>IF(ISNUMBER('DADOS BRUTOS'!H$2),DATE(YEAR('DADOS BRUTOS'!H$2),MONTH('DADOS BRUTOS'!H$2),1),"")</f>
        <v/>
      </c>
      <c r="CI4" s="83">
        <f>IF(ISNUMBER('DADOS BRUTOS'!I$2),DATE(YEAR('DADOS BRUTOS'!I$2),MONTH('DADOS BRUTOS'!I$2),1),"")</f>
        <v/>
      </c>
      <c r="CJ4" s="83">
        <f>IF(ISNUMBER('DADOS BRUTOS'!J$2),DATE(YEAR('DADOS BRUTOS'!J$2),MONTH('DADOS BRUTOS'!J$2),1),"")</f>
        <v/>
      </c>
      <c r="CK4" s="83">
        <f>IF(ISNUMBER('DADOS BRUTOS'!K$2),DATE(YEAR('DADOS BRUTOS'!K$2),MONTH('DADOS BRUTOS'!K$2),1),"")</f>
        <v/>
      </c>
      <c r="CL4" s="83">
        <f>IF(ISNUMBER('DADOS BRUTOS'!L$2),DATE(YEAR('DADOS BRUTOS'!L$2),MONTH('DADOS BRUTOS'!L$2),1),"")</f>
        <v/>
      </c>
      <c r="CM4" s="83">
        <f>IF(ISNUMBER('DADOS BRUTOS'!M$2),DATE(YEAR('DADOS BRUTOS'!M$2),MONTH('DADOS BRUTOS'!M$2),1),"")</f>
        <v/>
      </c>
      <c r="CN4" s="83">
        <f>IF(ISNUMBER('DADOS BRUTOS'!N$2),DATE(YEAR('DADOS BRUTOS'!N$2),MONTH('DADOS BRUTOS'!N$2),1),"")</f>
        <v/>
      </c>
      <c r="CO4" s="83">
        <f>IF(ISNUMBER('DADOS BRUTOS'!O$2),DATE(YEAR('DADOS BRUTOS'!O$2),MONTH('DADOS BRUTOS'!O$2),1),"")</f>
        <v/>
      </c>
      <c r="CP4" s="83">
        <f>IF(ISNUMBER('DADOS BRUTOS'!P$2),DATE(YEAR('DADOS BRUTOS'!P$2),MONTH('DADOS BRUTOS'!P$2),1),"")</f>
        <v/>
      </c>
      <c r="CQ4" s="83">
        <f>IF(ISNUMBER('DADOS BRUTOS'!Q$2),DATE(YEAR('DADOS BRUTOS'!Q$2),MONTH('DADOS BRUTOS'!Q$2),1),"")</f>
        <v/>
      </c>
      <c r="CR4" s="83">
        <f>IF(ISNUMBER('DADOS BRUTOS'!R$2),DATE(YEAR('DADOS BRUTOS'!R$2),MONTH('DADOS BRUTOS'!R$2),1),"")</f>
        <v/>
      </c>
      <c r="CS4" s="83">
        <f>IF(ISNUMBER('DADOS BRUTOS'!S$2),DATE(YEAR('DADOS BRUTOS'!S$2),MONTH('DADOS BRUTOS'!S$2),1),"")</f>
        <v/>
      </c>
      <c r="CT4" s="83">
        <f>IF(ISNUMBER('DADOS BRUTOS'!T$2),DATE(YEAR('DADOS BRUTOS'!T$2),MONTH('DADOS BRUTOS'!T$2),1),"")</f>
        <v/>
      </c>
      <c r="CU4" s="83">
        <f>IF(ISNUMBER('DADOS BRUTOS'!U$2),DATE(YEAR('DADOS BRUTOS'!U$2),MONTH('DADOS BRUTOS'!U$2),1),"")</f>
        <v/>
      </c>
      <c r="CV4" s="83">
        <f>IF(ISNUMBER('DADOS BRUTOS'!V$2),DATE(YEAR('DADOS BRUTOS'!V$2),MONTH('DADOS BRUTOS'!V$2),1),"")</f>
        <v/>
      </c>
      <c r="CW4" s="83">
        <f>IF(ISNUMBER('DADOS BRUTOS'!W$2),DATE(YEAR('DADOS BRUTOS'!W$2),MONTH('DADOS BRUTOS'!W$2),1),"")</f>
        <v/>
      </c>
      <c r="CX4" s="83">
        <f>IF(ISNUMBER('DADOS BRUTOS'!X$2),DATE(YEAR('DADOS BRUTOS'!X$2),MONTH('DADOS BRUTOS'!X$2),1),"")</f>
        <v/>
      </c>
      <c r="CY4" s="83">
        <f>IF(ISNUMBER('DADOS BRUTOS'!Y$2),DATE(YEAR('DADOS BRUTOS'!Y$2),MONTH('DADOS BRUTOS'!Y$2),1),"")</f>
        <v/>
      </c>
      <c r="CZ4" s="83">
        <f>IF(ISNUMBER('DADOS BRUTOS'!Z$2),DATE(YEAR('DADOS BRUTOS'!Z$2),MONTH('DADOS BRUTOS'!Z$2),1),"")</f>
        <v/>
      </c>
      <c r="DA4" s="83">
        <f>IF(ISNUMBER('DADOS BRUTOS'!AA$2),DATE(YEAR('DADOS BRUTOS'!AA$2),MONTH('DADOS BRUTOS'!AA$2),1),"")</f>
        <v/>
      </c>
      <c r="DB4" s="83">
        <f>IF(ISNUMBER('DADOS BRUTOS'!AB$2),DATE(YEAR('DADOS BRUTOS'!AB$2),MONTH('DADOS BRUTOS'!AB$2),1),"")</f>
        <v/>
      </c>
      <c r="DC4" s="83">
        <f>IF(ISNUMBER('DADOS BRUTOS'!AC$2),DATE(YEAR('DADOS BRUTOS'!AC$2),MONTH('DADOS BRUTOS'!AC$2),1),"")</f>
        <v/>
      </c>
      <c r="DD4" s="83">
        <f>IF(ISNUMBER('DADOS BRUTOS'!AD$2),DATE(YEAR('DADOS BRUTOS'!AD$2),MONTH('DADOS BRUTOS'!AD$2),1),"")</f>
        <v/>
      </c>
      <c r="DE4" s="83">
        <f>IF(ISNUMBER('DADOS BRUTOS'!AE$2),DATE(YEAR('DADOS BRUTOS'!AE$2),MONTH('DADOS BRUTOS'!AE$2),1),"")</f>
        <v/>
      </c>
      <c r="DF4" s="83">
        <f>IF(ISNUMBER('DADOS BRUTOS'!AF$2),DATE(YEAR('DADOS BRUTOS'!AF$2),MONTH('DADOS BRUTOS'!AF$2),1),"")</f>
        <v/>
      </c>
      <c r="DG4" s="83">
        <f>IF(ISNUMBER('DADOS BRUTOS'!AG$2),DATE(YEAR('DADOS BRUTOS'!AG$2),MONTH('DADOS BRUTOS'!AG$2),1),"")</f>
        <v/>
      </c>
      <c r="DH4" s="83">
        <f>IF(ISNUMBER('DADOS BRUTOS'!AH$2),DATE(YEAR('DADOS BRUTOS'!AH$2),MONTH('DADOS BRUTOS'!AH$2),1),"")</f>
        <v/>
      </c>
      <c r="DI4" s="83">
        <f>IF(ISNUMBER('DADOS BRUTOS'!AI$2),DATE(YEAR('DADOS BRUTOS'!AI$2),MONTH('DADOS BRUTOS'!AI$2),1),"")</f>
        <v/>
      </c>
      <c r="DJ4" s="83">
        <f>IF(ISNUMBER('DADOS BRUTOS'!AJ$2),DATE(YEAR('DADOS BRUTOS'!AJ$2),MONTH('DADOS BRUTOS'!AJ$2),1),"")</f>
        <v/>
      </c>
      <c r="DK4" s="83">
        <f>IF(ISNUMBER('DADOS BRUTOS'!AK$2),DATE(YEAR('DADOS BRUTOS'!AK$2),MONTH('DADOS BRUTOS'!AK$2),1),"")</f>
        <v/>
      </c>
      <c r="DL4" s="83">
        <f>IF(ISNUMBER('DADOS BRUTOS'!AL$2),DATE(YEAR('DADOS BRUTOS'!AL$2),MONTH('DADOS BRUTOS'!AL$2),1),"")</f>
        <v/>
      </c>
      <c r="DM4" s="83">
        <f>IF(ISNUMBER('DADOS BRUTOS'!AM$2),DATE(YEAR('DADOS BRUTOS'!AM$2),MONTH('DADOS BRUTOS'!AM$2),1),"")</f>
        <v/>
      </c>
      <c r="DN4" s="83">
        <f>IF(ISNUMBER('DADOS BRUTOS'!AN$2),DATE(YEAR('DADOS BRUTOS'!AN$2),MONTH('DADOS BRUTOS'!AN$2),1),"")</f>
        <v/>
      </c>
      <c r="DO4" s="83">
        <f>IF(ISNUMBER('DADOS BRUTOS'!AO$2),DATE(YEAR('DADOS BRUTOS'!AO$2),MONTH('DADOS BRUTOS'!AO$2),1),"")</f>
        <v/>
      </c>
      <c r="DP4" s="83">
        <f>IF(ISNUMBER('DADOS BRUTOS'!AP$2),DATE(YEAR('DADOS BRUTOS'!AP$2),MONTH('DADOS BRUTOS'!AP$2),1),"")</f>
        <v/>
      </c>
      <c r="DQ4" s="83">
        <f>IF(ISNUMBER('DADOS BRUTOS'!AQ$2),DATE(YEAR('DADOS BRUTOS'!AQ$2),MONTH('DADOS BRUTOS'!AQ$2),1),"")</f>
        <v/>
      </c>
      <c r="DR4" s="83">
        <f>IF(ISNUMBER('DADOS BRUTOS'!AR$2),DATE(YEAR('DADOS BRUTOS'!AR$2),MONTH('DADOS BRUTOS'!AR$2),1),"")</f>
        <v/>
      </c>
      <c r="DS4" s="83">
        <f>IF(ISNUMBER('DADOS BRUTOS'!AS$2),DATE(YEAR('DADOS BRUTOS'!AS$2),MONTH('DADOS BRUTOS'!AS$2),1),"")</f>
        <v/>
      </c>
      <c r="DT4" s="83">
        <f>IF(ISNUMBER('DADOS BRUTOS'!AT$2),DATE(YEAR('DADOS BRUTOS'!AT$2),MONTH('DADOS BRUTOS'!AT$2),1),"")</f>
        <v/>
      </c>
      <c r="DU4" s="83">
        <f>IF(ISNUMBER('DADOS BRUTOS'!AU$2),DATE(YEAR('DADOS BRUTOS'!AU$2),MONTH('DADOS BRUTOS'!AU$2),1),"")</f>
        <v/>
      </c>
      <c r="DV4" s="83">
        <f>IF(ISNUMBER('DADOS BRUTOS'!AV$2),DATE(YEAR('DADOS BRUTOS'!AV$2),MONTH('DADOS BRUTOS'!AV$2),1),"")</f>
        <v/>
      </c>
      <c r="DW4" s="83">
        <f>IF(ISNUMBER('DADOS BRUTOS'!AW$2),DATE(YEAR('DADOS BRUTOS'!AW$2),MONTH('DADOS BRUTOS'!AW$2),1),"")</f>
        <v/>
      </c>
      <c r="DX4" s="83">
        <f>IF(ISNUMBER('DADOS BRUTOS'!AX$2),DATE(YEAR('DADOS BRUTOS'!AX$2),MONTH('DADOS BRUTOS'!AX$2),1),"")</f>
        <v/>
      </c>
      <c r="DY4" s="83">
        <f>IF(ISNUMBER('DADOS BRUTOS'!AY$2),DATE(YEAR('DADOS BRUTOS'!AY$2),MONTH('DADOS BRUTOS'!AY$2),1),"")</f>
        <v/>
      </c>
      <c r="DZ4" s="83">
        <f>IF(ISNUMBER('DADOS BRUTOS'!AZ$2),DATE(YEAR('DADOS BRUTOS'!AZ$2),MONTH('DADOS BRUTOS'!AZ$2),1),"")</f>
        <v/>
      </c>
      <c r="EA4" s="83">
        <f>IF(ISNUMBER('DADOS BRUTOS'!BA$2),DATE(YEAR('DADOS BRUTOS'!BA$2),MONTH('DADOS BRUTOS'!BA$2),1),"")</f>
        <v/>
      </c>
      <c r="EB4" s="83">
        <f>IF(ISNUMBER('DADOS BRUTOS'!BB$2),DATE(YEAR('DADOS BRUTOS'!BB$2),MONTH('DADOS BRUTOS'!BB$2),1),"")</f>
        <v/>
      </c>
      <c r="EC4" s="83">
        <f>IF(ISNUMBER('DADOS BRUTOS'!BC$2),DATE(YEAR('DADOS BRUTOS'!BC$2),MONTH('DADOS BRUTOS'!BC$2),1),"")</f>
        <v/>
      </c>
      <c r="ED4" s="83">
        <f>IF(ISNUMBER('DADOS BRUTOS'!BD$2),DATE(YEAR('DADOS BRUTOS'!BD$2),MONTH('DADOS BRUTOS'!BD$2),1),"")</f>
        <v/>
      </c>
      <c r="EE4" s="83">
        <f>IF(ISNUMBER('DADOS BRUTOS'!BE$2),DATE(YEAR('DADOS BRUTOS'!BE$2),MONTH('DADOS BRUTOS'!BE$2),1),"")</f>
        <v/>
      </c>
      <c r="EF4" s="83">
        <f>IF(ISNUMBER('DADOS BRUTOS'!BF$2),DATE(YEAR('DADOS BRUTOS'!BF$2),MONTH('DADOS BRUTOS'!BF$2),1),"")</f>
        <v/>
      </c>
      <c r="EG4" s="83">
        <f>IF(ISNUMBER('DADOS BRUTOS'!BG$2),DATE(YEAR('DADOS BRUTOS'!BG$2),MONTH('DADOS BRUTOS'!BG$2),1),"")</f>
        <v/>
      </c>
      <c r="EH4" s="83">
        <f>IF(ISNUMBER('DADOS BRUTOS'!BH$2),DATE(YEAR('DADOS BRUTOS'!BH$2),MONTH('DADOS BRUTOS'!BH$2),1),"")</f>
        <v/>
      </c>
      <c r="EI4" s="83">
        <f>IF(ISNUMBER('DADOS BRUTOS'!BI$2),DATE(YEAR('DADOS BRUTOS'!BI$2),MONTH('DADOS BRUTOS'!BI$2),1),"")</f>
        <v/>
      </c>
      <c r="EJ4" s="83">
        <f>IF(ISNUMBER('DADOS BRUTOS'!BJ$2),DATE(YEAR('DADOS BRUTOS'!BJ$2),MONTH('DADOS BRUTOS'!BJ$2),1),"")</f>
        <v/>
      </c>
      <c r="EK4" s="83">
        <f>IF(ISNUMBER('DADOS BRUTOS'!BK$2),DATE(YEAR('DADOS BRUTOS'!BK$2),MONTH('DADOS BRUTOS'!BK$2),1),"")</f>
        <v/>
      </c>
      <c r="EL4" s="83">
        <f>IF(ISNUMBER('DADOS BRUTOS'!BL$2),DATE(YEAR('DADOS BRUTOS'!BL$2),MONTH('DADOS BRUTOS'!BL$2),1),"")</f>
        <v/>
      </c>
      <c r="EM4" s="83">
        <f>IF(ISNUMBER('DADOS BRUTOS'!BM$2),DATE(YEAR('DADOS BRUTOS'!BM$2),MONTH('DADOS BRUTOS'!BM$2),1),"")</f>
        <v/>
      </c>
      <c r="EN4" s="83">
        <f>IF(ISNUMBER('DADOS BRUTOS'!BN$2),DATE(YEAR('DADOS BRUTOS'!BN$2),MONTH('DADOS BRUTOS'!BN$2),1),"")</f>
        <v/>
      </c>
      <c r="EO4" s="83">
        <f>IF(ISNUMBER('DADOS BRUTOS'!BO$2),DATE(YEAR('DADOS BRUTOS'!BO$2),MONTH('DADOS BRUTOS'!BO$2),1),"")</f>
        <v/>
      </c>
      <c r="EP4" s="83">
        <f>IF(ISNUMBER('DADOS BRUTOS'!BP$2),DATE(YEAR('DADOS BRUTOS'!BP$2),MONTH('DADOS BRUTOS'!BP$2),1),"")</f>
        <v/>
      </c>
      <c r="EQ4" s="83">
        <f>IF(ISNUMBER('DADOS BRUTOS'!BQ$2),DATE(YEAR('DADOS BRUTOS'!BQ$2),MONTH('DADOS BRUTOS'!BQ$2),1),"")</f>
        <v/>
      </c>
      <c r="ER4" s="83">
        <f>IF(ISNUMBER('DADOS BRUTOS'!BR$2),DATE(YEAR('DADOS BRUTOS'!BR$2),MONTH('DADOS BRUTOS'!BR$2),1),"")</f>
        <v/>
      </c>
      <c r="ES4" s="83">
        <f>IF(ISNUMBER('DADOS BRUTOS'!BS$2),DATE(YEAR('DADOS BRUTOS'!BS$2),MONTH('DADOS BRUTOS'!BS$2),1),"")</f>
        <v/>
      </c>
      <c r="ET4" s="83">
        <f>IF(ISNUMBER('DADOS BRUTOS'!BT$2),DATE(YEAR('DADOS BRUTOS'!BT$2),MONTH('DADOS BRUTOS'!BT$2),1),"")</f>
        <v/>
      </c>
      <c r="EU4" s="83">
        <f>IF(ISNUMBER('DADOS BRUTOS'!BU$2),DATE(YEAR('DADOS BRUTOS'!BU$2),MONTH('DADOS BRUTOS'!BU$2),1),"")</f>
        <v/>
      </c>
      <c r="EV4" s="83">
        <f>IF(ISNUMBER('DADOS BRUTOS'!BV$2),DATE(YEAR('DADOS BRUTOS'!BV$2),MONTH('DADOS BRUTOS'!BV$2),1),"")</f>
        <v/>
      </c>
      <c r="EW4" s="83">
        <f>IF(ISNUMBER('DADOS BRUTOS'!BW$2),DATE(YEAR('DADOS BRUTOS'!BW$2),MONTH('DADOS BRUTOS'!BW$2),1),"")</f>
        <v/>
      </c>
      <c r="EX4" s="83">
        <f>IF(ISNUMBER('DADOS BRUTOS'!BX$2),DATE(YEAR('DADOS BRUTOS'!BX$2),MONTH('DADOS BRUTOS'!BX$2),1),"")</f>
        <v/>
      </c>
      <c r="EY4" s="83">
        <f>IF(ISNUMBER('DADOS BRUTOS'!BY$2),DATE(YEAR('DADOS BRUTOS'!BY$2),MONTH('DADOS BRUTOS'!BY$2),1),"")</f>
        <v/>
      </c>
      <c r="EZ4" s="83">
        <f>IF(ISNUMBER('DADOS BRUTOS'!BZ$2),DATE(YEAR('DADOS BRUTOS'!BZ$2),MONTH('DADOS BRUTOS'!BZ$2),1),"")</f>
        <v/>
      </c>
      <c r="FA4" s="83">
        <f>IF(ISNUMBER('DADOS BRUTOS'!CA$2),DATE(YEAR('DADOS BRUTOS'!CA$2),MONTH('DADOS BRUTOS'!CA$2),1),"")</f>
        <v/>
      </c>
      <c r="FB4" s="83">
        <f>IF(ISNUMBER('DADOS BRUTOS'!CB$2),DATE(YEAR('DADOS BRUTOS'!CB$2),MONTH('DADOS BRUTOS'!CB$2),1),"")</f>
        <v/>
      </c>
      <c r="FC4" s="83">
        <f>IF(ISNUMBER('DADOS BRUTOS'!CC$2),DATE(YEAR('DADOS BRUTOS'!CC$2),MONTH('DADOS BRUTOS'!CC$2),1),"")</f>
        <v/>
      </c>
      <c r="FD4" s="83">
        <f>IF(ISNUMBER('DADOS BRUTOS'!CD$2),DATE(YEAR('DADOS BRUTOS'!CD$2),MONTH('DADOS BRUTOS'!CD$2),1),"")</f>
        <v/>
      </c>
      <c r="FE4" s="83">
        <f>IF(ISNUMBER('DADOS BRUTOS'!CE$2),DATE(YEAR('DADOS BRUTOS'!CE$2),MONTH('DADOS BRUTOS'!CE$2),1),"")</f>
        <v/>
      </c>
      <c r="FF4" s="83">
        <f>IF(ISNUMBER('DADOS BRUTOS'!CF$2),DATE(YEAR('DADOS BRUTOS'!CF$2),MONTH('DADOS BRUTOS'!CF$2),1),"")</f>
        <v/>
      </c>
      <c r="FG4" s="83">
        <f>IF(ISNUMBER('DADOS BRUTOS'!CG$2),DATE(YEAR('DADOS BRUTOS'!CG$2),MONTH('DADOS BRUTOS'!CG$2),1),"")</f>
        <v/>
      </c>
      <c r="FH4" s="83">
        <f>IF(ISNUMBER('DADOS BRUTOS'!CH$2),DATE(YEAR('DADOS BRUTOS'!CH$2),MONTH('DADOS BRUTOS'!CH$2),1),"")</f>
        <v/>
      </c>
      <c r="FI4" s="83">
        <f>IF(ISNUMBER('DADOS BRUTOS'!CI$2),DATE(YEAR('DADOS BRUTOS'!CI$2),MONTH('DADOS BRUTOS'!CI$2),1),"")</f>
        <v/>
      </c>
      <c r="FJ4" s="83">
        <f>IF(ISNUMBER('DADOS BRUTOS'!CJ$2),DATE(YEAR('DADOS BRUTOS'!CJ$2),MONTH('DADOS BRUTOS'!CJ$2),1),"")</f>
        <v/>
      </c>
      <c r="FK4" s="83">
        <f>IF(ISNUMBER('DADOS BRUTOS'!CK$2),DATE(YEAR('DADOS BRUTOS'!CK$2),MONTH('DADOS BRUTOS'!CK$2),1),"")</f>
        <v/>
      </c>
      <c r="FL4" s="83">
        <f>IF(ISNUMBER('DADOS BRUTOS'!CL$2),DATE(YEAR('DADOS BRUTOS'!CL$2),MONTH('DADOS BRUTOS'!CL$2),1),"")</f>
        <v/>
      </c>
      <c r="FM4" s="83">
        <f>IF(ISNUMBER('DADOS BRUTOS'!CM$2),DATE(YEAR('DADOS BRUTOS'!CM$2),MONTH('DADOS BRUTOS'!CM$2),1),"")</f>
        <v/>
      </c>
      <c r="FN4" s="83">
        <f>IF(ISNUMBER('DADOS BRUTOS'!CN$2),DATE(YEAR('DADOS BRUTOS'!CN$2),MONTH('DADOS BRUTOS'!CN$2),1),"")</f>
        <v/>
      </c>
      <c r="FO4" s="83">
        <f>IF(ISNUMBER('DADOS BRUTOS'!CO$2),DATE(YEAR('DADOS BRUTOS'!CO$2),MONTH('DADOS BRUTOS'!CO$2),1),"")</f>
        <v/>
      </c>
      <c r="FP4" s="83">
        <f>IF(ISNUMBER('DADOS BRUTOS'!CP$2),DATE(YEAR('DADOS BRUTOS'!CP$2),MONTH('DADOS BRUTOS'!CP$2),1),"")</f>
        <v/>
      </c>
      <c r="FQ4" s="83">
        <f>IF(ISNUMBER('DADOS BRUTOS'!CQ$2),DATE(YEAR('DADOS BRUTOS'!CQ$2),MONTH('DADOS BRUTOS'!CQ$2),1),"")</f>
        <v/>
      </c>
      <c r="FR4" s="83">
        <f>IF(ISNUMBER('DADOS BRUTOS'!CR$2),DATE(YEAR('DADOS BRUTOS'!CR$2),MONTH('DADOS BRUTOS'!CR$2),1),"")</f>
        <v/>
      </c>
      <c r="FS4" s="83">
        <f>IF(ISNUMBER('DADOS BRUTOS'!CS$2),DATE(YEAR('DADOS BRUTOS'!CS$2),MONTH('DADOS BRUTOS'!CS$2),1),"")</f>
        <v/>
      </c>
      <c r="FT4" s="83">
        <f>IF(ISNUMBER('DADOS BRUTOS'!CT$2),DATE(YEAR('DADOS BRUTOS'!CT$2),MONTH('DADOS BRUTOS'!CT$2),1),"")</f>
        <v/>
      </c>
      <c r="FU4" s="83">
        <f>IF(ISNUMBER('DADOS BRUTOS'!CU$2),DATE(YEAR('DADOS BRUTOS'!CU$2),MONTH('DADOS BRUTOS'!CU$2),1),"")</f>
        <v/>
      </c>
      <c r="FV4" s="83">
        <f>IF(ISNUMBER('DADOS BRUTOS'!CV$2),DATE(YEAR('DADOS BRUTOS'!CV$2),MONTH('DADOS BRUTOS'!CV$2),1),"")</f>
        <v/>
      </c>
      <c r="FW4" s="83">
        <f>IF(ISNUMBER('DADOS BRUTOS'!CW$2),DATE(YEAR('DADOS BRUTOS'!CW$2),MONTH('DADOS BRUTOS'!CW$2),1),"")</f>
        <v/>
      </c>
      <c r="FX4" s="83">
        <f>IF(ISNUMBER('DADOS BRUTOS'!CX$2),DATE(YEAR('DADOS BRUTOS'!CX$2),MONTH('DADOS BRUTOS'!CX$2),1),"")</f>
        <v/>
      </c>
      <c r="FY4" s="83">
        <f>IF(ISNUMBER('DADOS BRUTOS'!CY$2),DATE(YEAR('DADOS BRUTOS'!CY$2),MONTH('DADOS BRUTOS'!CY$2),1),"")</f>
        <v/>
      </c>
      <c r="FZ4" s="83">
        <f>IF(ISNUMBER('DADOS BRUTOS'!CZ$2),DATE(YEAR('DADOS BRUTOS'!CZ$2),MONTH('DADOS BRUTOS'!CZ$2),1),"")</f>
        <v/>
      </c>
      <c r="GA4" s="83">
        <f>IF(ISNUMBER('DADOS BRUTOS'!DA$2),DATE(YEAR('DADOS BRUTOS'!DA$2),MONTH('DADOS BRUTOS'!DA$2),1),"")</f>
        <v/>
      </c>
      <c r="GB4" s="83">
        <f>IF(ISNUMBER('DADOS BRUTOS'!DB$2),DATE(YEAR('DADOS BRUTOS'!DB$2),MONTH('DADOS BRUTOS'!DB$2),1),"")</f>
        <v/>
      </c>
      <c r="GC4" s="83">
        <f>IF(ISNUMBER('DADOS BRUTOS'!DC$2),DATE(YEAR('DADOS BRUTOS'!DC$2),MONTH('DADOS BRUTOS'!DC$2),1),"")</f>
        <v/>
      </c>
      <c r="GD4" s="83">
        <f>IF(ISNUMBER('DADOS BRUTOS'!DD$2),DATE(YEAR('DADOS BRUTOS'!DD$2),MONTH('DADOS BRUTOS'!DD$2),1),"")</f>
        <v/>
      </c>
      <c r="GE4" s="83">
        <f>IF(ISNUMBER('DADOS BRUTOS'!DE$2),DATE(YEAR('DADOS BRUTOS'!DE$2),MONTH('DADOS BRUTOS'!DE$2),1),"")</f>
        <v/>
      </c>
      <c r="GF4" s="83">
        <f>IF(ISNUMBER('DADOS BRUTOS'!DF$2),DATE(YEAR('DADOS BRUTOS'!DF$2),MONTH('DADOS BRUTOS'!DF$2),1),"")</f>
        <v/>
      </c>
      <c r="GG4" s="83">
        <f>IF(ISNUMBER('DADOS BRUTOS'!DG$2),DATE(YEAR('DADOS BRUTOS'!DG$2),MONTH('DADOS BRUTOS'!DG$2),1),"")</f>
        <v/>
      </c>
      <c r="GH4" s="83">
        <f>IF(ISNUMBER('DADOS BRUTOS'!DH$2),DATE(YEAR('DADOS BRUTOS'!DH$2),MONTH('DADOS BRUTOS'!DH$2),1),"")</f>
        <v/>
      </c>
      <c r="GI4" s="83">
        <f>IF(ISNUMBER('DADOS BRUTOS'!DI$2),DATE(YEAR('DADOS BRUTOS'!DI$2),MONTH('DADOS BRUTOS'!DI$2),1),"")</f>
        <v/>
      </c>
      <c r="GJ4" s="83">
        <f>IF(ISNUMBER('DADOS BRUTOS'!DJ$2),DATE(YEAR('DADOS BRUTOS'!DJ$2),MONTH('DADOS BRUTOS'!DJ$2),1),"")</f>
        <v/>
      </c>
      <c r="GK4" s="83">
        <f>IF(ISNUMBER('DADOS BRUTOS'!DK$2),DATE(YEAR('DADOS BRUTOS'!DK$2),MONTH('DADOS BRUTOS'!DK$2),1),"")</f>
        <v/>
      </c>
      <c r="GL4" s="83">
        <f>IF(ISNUMBER('DADOS BRUTOS'!DL$2),DATE(YEAR('DADOS BRUTOS'!DL$2),MONTH('DADOS BRUTOS'!DL$2),1),"")</f>
        <v/>
      </c>
      <c r="GM4" s="83">
        <f>IF(ISNUMBER('DADOS BRUTOS'!DM$2),DATE(YEAR('DADOS BRUTOS'!DM$2),MONTH('DADOS BRUTOS'!DM$2),1),"")</f>
        <v/>
      </c>
      <c r="GN4" s="83">
        <f>IF(ISNUMBER('DADOS BRUTOS'!DN$2),DATE(YEAR('DADOS BRUTOS'!DN$2),MONTH('DADOS BRUTOS'!DN$2),1),"")</f>
        <v/>
      </c>
      <c r="GO4" s="83">
        <f>IF(ISNUMBER('DADOS BRUTOS'!DO$2),DATE(YEAR('DADOS BRUTOS'!DO$2),MONTH('DADOS BRUTOS'!DO$2),1),"")</f>
        <v/>
      </c>
      <c r="GP4" s="83">
        <f>IF(ISNUMBER('DADOS BRUTOS'!DP$2),DATE(YEAR('DADOS BRUTOS'!DP$2),MONTH('DADOS BRUTOS'!DP$2),1),"")</f>
        <v/>
      </c>
      <c r="GQ4" s="83">
        <f>IF(ISNUMBER('DADOS BRUTOS'!DQ$2),DATE(YEAR('DADOS BRUTOS'!DQ$2),MONTH('DADOS BRUTOS'!DQ$2),1),"")</f>
        <v/>
      </c>
      <c r="GR4" s="83">
        <f>IF(ISNUMBER('DADOS BRUTOS'!DR$2),DATE(YEAR('DADOS BRUTOS'!DR$2),MONTH('DADOS BRUTOS'!DR$2),1),"")</f>
        <v/>
      </c>
      <c r="GS4" s="83">
        <f>IF(ISNUMBER('DADOS BRUTOS'!DS$2),DATE(YEAR('DADOS BRUTOS'!DS$2),MONTH('DADOS BRUTOS'!DS$2),1),"")</f>
        <v/>
      </c>
      <c r="GT4" s="83">
        <f>IF(ISNUMBER('DADOS BRUTOS'!DT$2),DATE(YEAR('DADOS BRUTOS'!DT$2),MONTH('DADOS BRUTOS'!DT$2),1),"")</f>
        <v/>
      </c>
      <c r="GU4" s="83">
        <f>IF(ISNUMBER('DADOS BRUTOS'!DU$2),DATE(YEAR('DADOS BRUTOS'!DU$2),MONTH('DADOS BRUTOS'!DU$2),1),"")</f>
        <v/>
      </c>
      <c r="GV4" s="83">
        <f>IF(ISNUMBER('DADOS BRUTOS'!DV$2),DATE(YEAR('DADOS BRUTOS'!DV$2),MONTH('DADOS BRUTOS'!DV$2),1),"")</f>
        <v/>
      </c>
      <c r="GW4" s="83">
        <f>IF(ISNUMBER('DADOS BRUTOS'!DW$2),DATE(YEAR('DADOS BRUTOS'!DW$2),MONTH('DADOS BRUTOS'!DW$2),1),"")</f>
        <v/>
      </c>
      <c r="GX4" s="83">
        <f>IF(ISNUMBER('DADOS BRUTOS'!DX$2),DATE(YEAR('DADOS BRUTOS'!DX$2),MONTH('DADOS BRUTOS'!DX$2),1),"")</f>
        <v/>
      </c>
      <c r="GY4" s="83">
        <f>IF(ISNUMBER('DADOS BRUTOS'!DY$2),DATE(YEAR('DADOS BRUTOS'!DY$2),MONTH('DADOS BRUTOS'!DY$2),1),"")</f>
        <v/>
      </c>
      <c r="GZ4" s="83">
        <f>IF(ISNUMBER('DADOS BRUTOS'!DZ$2),DATE(YEAR('DADOS BRUTOS'!DZ$2),MONTH('DADOS BRUTOS'!DZ$2),1),"")</f>
        <v/>
      </c>
      <c r="HA4" s="83">
        <f>IF(ISNUMBER('DADOS BRUTOS'!EA$2),DATE(YEAR('DADOS BRUTOS'!EA$2),MONTH('DADOS BRUTOS'!EA$2),1),"")</f>
        <v/>
      </c>
      <c r="HB4" s="83">
        <f>IF(ISNUMBER('DADOS BRUTOS'!EB$2),DATE(YEAR('DADOS BRUTOS'!EB$2),MONTH('DADOS BRUTOS'!EB$2),1),"")</f>
        <v/>
      </c>
      <c r="HC4" s="83">
        <f>IF(ISNUMBER('DADOS BRUTOS'!EC$2),DATE(YEAR('DADOS BRUTOS'!EC$2),MONTH('DADOS BRUTOS'!EC$2),1),"")</f>
        <v/>
      </c>
      <c r="HD4" s="83">
        <f>IF(ISNUMBER('DADOS BRUTOS'!ED$2),DATE(YEAR('DADOS BRUTOS'!ED$2),MONTH('DADOS BRUTOS'!ED$2),1),"")</f>
        <v/>
      </c>
      <c r="HE4" s="83">
        <f>IF(ISNUMBER('DADOS BRUTOS'!EE$2),DATE(YEAR('DADOS BRUTOS'!EE$2),MONTH('DADOS BRUTOS'!EE$2),1),"")</f>
        <v/>
      </c>
      <c r="HF4" s="83">
        <f>IF(ISNUMBER('DADOS BRUTOS'!EF$2),DATE(YEAR('DADOS BRUTOS'!EF$2),MONTH('DADOS BRUTOS'!EF$2),1),"")</f>
        <v/>
      </c>
      <c r="HG4" s="83">
        <f>IF(ISNUMBER('DADOS BRUTOS'!EG$2),DATE(YEAR('DADOS BRUTOS'!EG$2),MONTH('DADOS BRUTOS'!EG$2),1),"")</f>
        <v/>
      </c>
      <c r="HH4" s="83">
        <f>IF(ISNUMBER('DADOS BRUTOS'!EH$2),DATE(YEAR('DADOS BRUTOS'!EH$2),MONTH('DADOS BRUTOS'!EH$2),1),"")</f>
        <v/>
      </c>
      <c r="HI4" s="83">
        <f>IF(ISNUMBER('DADOS BRUTOS'!EI$2),DATE(YEAR('DADOS BRUTOS'!EI$2),MONTH('DADOS BRUTOS'!EI$2),1),"")</f>
        <v/>
      </c>
      <c r="HJ4" s="83">
        <f>IF(ISNUMBER('DADOS BRUTOS'!EJ$2),DATE(YEAR('DADOS BRUTOS'!EJ$2),MONTH('DADOS BRUTOS'!EJ$2),1),"")</f>
        <v/>
      </c>
      <c r="HK4" s="83">
        <f>IF(ISNUMBER('DADOS BRUTOS'!EK$2),DATE(YEAR('DADOS BRUTOS'!EK$2),MONTH('DADOS BRUTOS'!EK$2),1),"")</f>
        <v/>
      </c>
      <c r="HL4" s="83">
        <f>IF(ISNUMBER('DADOS BRUTOS'!EL$2),DATE(YEAR('DADOS BRUTOS'!EL$2),MONTH('DADOS BRUTOS'!EL$2),1),"")</f>
        <v/>
      </c>
      <c r="HM4" s="83">
        <f>IF(ISNUMBER('DADOS BRUTOS'!EM$2),DATE(YEAR('DADOS BRUTOS'!EM$2),MONTH('DADOS BRUTOS'!EM$2),1),"")</f>
        <v/>
      </c>
      <c r="HN4" s="83">
        <f>IF(ISNUMBER('DADOS BRUTOS'!EN$2),DATE(YEAR('DADOS BRUTOS'!EN$2),MONTH('DADOS BRUTOS'!EN$2),1),"")</f>
        <v/>
      </c>
      <c r="HO4" s="83">
        <f>IF(ISNUMBER('DADOS BRUTOS'!EO$2),DATE(YEAR('DADOS BRUTOS'!EO$2),MONTH('DADOS BRUTOS'!EO$2),1),"")</f>
        <v/>
      </c>
      <c r="HP4" s="83">
        <f>IF(ISNUMBER('DADOS BRUTOS'!EP$2),DATE(YEAR('DADOS BRUTOS'!EP$2),MONTH('DADOS BRUTOS'!EP$2),1),"")</f>
        <v/>
      </c>
      <c r="HQ4" s="83">
        <f>IF(ISNUMBER('DADOS BRUTOS'!EQ$2),DATE(YEAR('DADOS BRUTOS'!EQ$2),MONTH('DADOS BRUTOS'!EQ$2),1),"")</f>
        <v/>
      </c>
      <c r="HR4" s="83">
        <f>IF(ISNUMBER('DADOS BRUTOS'!ER$2),DATE(YEAR('DADOS BRUTOS'!ER$2),MONTH('DADOS BRUTOS'!ER$2),1),"")</f>
        <v/>
      </c>
      <c r="HS4" s="83">
        <f>IF(ISNUMBER('DADOS BRUTOS'!ES$2),DATE(YEAR('DADOS BRUTOS'!ES$2),MONTH('DADOS BRUTOS'!ES$2),1),"")</f>
        <v/>
      </c>
      <c r="HT4" s="83">
        <f>IF(ISNUMBER('DADOS BRUTOS'!ET$2),DATE(YEAR('DADOS BRUTOS'!ET$2),MONTH('DADOS BRUTOS'!ET$2),1),"")</f>
        <v/>
      </c>
      <c r="HU4" s="83">
        <f>IF(ISNUMBER('DADOS BRUTOS'!EU$2),DATE(YEAR('DADOS BRUTOS'!EU$2),MONTH('DADOS BRUTOS'!EU$2),1),"")</f>
        <v/>
      </c>
      <c r="HV4" s="83">
        <f>IF(ISNUMBER('DADOS BRUTOS'!EV$2),DATE(YEAR('DADOS BRUTOS'!EV$2),MONTH('DADOS BRUTOS'!EV$2),1),"")</f>
        <v/>
      </c>
      <c r="HW4" s="83">
        <f>IF(ISNUMBER('DADOS BRUTOS'!EW$2),DATE(YEAR('DADOS BRUTOS'!EW$2),MONTH('DADOS BRUTOS'!EW$2),1),"")</f>
        <v/>
      </c>
      <c r="HX4" s="83">
        <f>IF(ISNUMBER('DADOS BRUTOS'!EX$2),DATE(YEAR('DADOS BRUTOS'!EX$2),MONTH('DADOS BRUTOS'!EX$2),1),"")</f>
        <v/>
      </c>
      <c r="HY4" s="83">
        <f>IF(ISNUMBER('DADOS BRUTOS'!EY$2),DATE(YEAR('DADOS BRUTOS'!EY$2),MONTH('DADOS BRUTOS'!EY$2),1),"")</f>
        <v/>
      </c>
      <c r="HZ4" s="83">
        <f>IF(ISNUMBER('DADOS BRUTOS'!EZ$2),DATE(YEAR('DADOS BRUTOS'!EZ$2),MONTH('DADOS BRUTOS'!EZ$2),1),"")</f>
        <v/>
      </c>
      <c r="IA4" s="83">
        <f>IF(ISNUMBER('DADOS BRUTOS'!FA$2),DATE(YEAR('DADOS BRUTOS'!FA$2),MONTH('DADOS BRUTOS'!FA$2),1),"")</f>
        <v/>
      </c>
      <c r="IB4" s="83">
        <f>IF(ISNUMBER('DADOS BRUTOS'!FB$2),DATE(YEAR('DADOS BRUTOS'!FB$2),MONTH('DADOS BRUTOS'!FB$2),1),"")</f>
        <v/>
      </c>
      <c r="IC4" s="83">
        <f>IF(ISNUMBER('DADOS BRUTOS'!FC$2),DATE(YEAR('DADOS BRUTOS'!FC$2),MONTH('DADOS BRUTOS'!FC$2),1),"")</f>
        <v/>
      </c>
      <c r="ID4" s="83">
        <f>IF(ISNUMBER('DADOS BRUTOS'!FD$2),DATE(YEAR('DADOS BRUTOS'!FD$2),MONTH('DADOS BRUTOS'!FD$2),1),"")</f>
        <v/>
      </c>
      <c r="IE4" s="83">
        <f>IF(ISNUMBER('DADOS BRUTOS'!FE$2),DATE(YEAR('DADOS BRUTOS'!FE$2),MONTH('DADOS BRUTOS'!FE$2),1),"")</f>
        <v/>
      </c>
      <c r="IF4" s="83">
        <f>IF(ISNUMBER('DADOS BRUTOS'!FF$2),DATE(YEAR('DADOS BRUTOS'!FF$2),MONTH('DADOS BRUTOS'!FF$2),1),"")</f>
        <v/>
      </c>
      <c r="IG4" s="83">
        <f>IF(ISNUMBER('DADOS BRUTOS'!FG$2),DATE(YEAR('DADOS BRUTOS'!FG$2),MONTH('DADOS BRUTOS'!FG$2),1),"")</f>
        <v/>
      </c>
      <c r="IH4" s="83">
        <f>IF(ISNUMBER('DADOS BRUTOS'!FH$2),DATE(YEAR('DADOS BRUTOS'!FH$2),MONTH('DADOS BRUTOS'!FH$2),1),"")</f>
        <v/>
      </c>
      <c r="II4" s="83">
        <f>IF(ISNUMBER('DADOS BRUTOS'!FI$2),DATE(YEAR('DADOS BRUTOS'!FI$2),MONTH('DADOS BRUTOS'!FI$2),1),"")</f>
        <v/>
      </c>
      <c r="IJ4" s="83">
        <f>IF(ISNUMBER('DADOS BRUTOS'!FJ$2),DATE(YEAR('DADOS BRUTOS'!FJ$2),MONTH('DADOS BRUTOS'!FJ$2),1),"")</f>
        <v/>
      </c>
      <c r="IK4" s="83">
        <f>IF(ISNUMBER('DADOS BRUTOS'!FK$2),DATE(YEAR('DADOS BRUTOS'!FK$2),MONTH('DADOS BRUTOS'!FK$2),1),"")</f>
        <v/>
      </c>
      <c r="IL4" s="83">
        <f>IF(ISNUMBER('DADOS BRUTOS'!FL$2),DATE(YEAR('DADOS BRUTOS'!FL$2),MONTH('DADOS BRUTOS'!FL$2),1),"")</f>
        <v/>
      </c>
      <c r="IM4" s="83">
        <f>IF(ISNUMBER('DADOS BRUTOS'!FM$2),DATE(YEAR('DADOS BRUTOS'!FM$2),MONTH('DADOS BRUTOS'!FM$2),1),"")</f>
        <v/>
      </c>
      <c r="IN4" s="83">
        <f>IF(ISNUMBER('DADOS BRUTOS'!FN$2),DATE(YEAR('DADOS BRUTOS'!FN$2),MONTH('DADOS BRUTOS'!FN$2),1),"")</f>
        <v/>
      </c>
      <c r="IO4" s="83">
        <f>IF(ISNUMBER('DADOS BRUTOS'!FO$2),DATE(YEAR('DADOS BRUTOS'!FO$2),MONTH('DADOS BRUTOS'!FO$2),1),"")</f>
        <v/>
      </c>
      <c r="IP4" s="83">
        <f>IF(ISNUMBER('DADOS BRUTOS'!FP$2),DATE(YEAR('DADOS BRUTOS'!FP$2),MONTH('DADOS BRUTOS'!FP$2),1),"")</f>
        <v/>
      </c>
      <c r="IQ4" s="83">
        <f>IF(ISNUMBER('DADOS BRUTOS'!FQ$2),DATE(YEAR('DADOS BRUTOS'!FQ$2),MONTH('DADOS BRUTOS'!FQ$2),1),"")</f>
        <v/>
      </c>
      <c r="IR4" s="83">
        <f>IF(ISNUMBER('DADOS BRUTOS'!FR$2),DATE(YEAR('DADOS BRUTOS'!FR$2),MONTH('DADOS BRUTOS'!FR$2),1),"")</f>
        <v/>
      </c>
      <c r="IS4" s="83">
        <f>IF(ISNUMBER('DADOS BRUTOS'!FS$2),DATE(YEAR('DADOS BRUTOS'!FS$2),MONTH('DADOS BRUTOS'!FS$2),1),"")</f>
        <v/>
      </c>
      <c r="IT4" s="83">
        <f>IF(ISNUMBER('DADOS BRUTOS'!FT$2),DATE(YEAR('DADOS BRUTOS'!FT$2),MONTH('DADOS BRUTOS'!FT$2),1),"")</f>
        <v/>
      </c>
      <c r="IU4" s="83">
        <f>IF(ISNUMBER('DADOS BRUTOS'!FU$2),DATE(YEAR('DADOS BRUTOS'!FU$2),MONTH('DADOS BRUTOS'!FU$2),1),"")</f>
        <v/>
      </c>
      <c r="IV4" s="83">
        <f>IF(ISNUMBER('DADOS BRUTOS'!FV$2),DATE(YEAR('DADOS BRUTOS'!FV$2),MONTH('DADOS BRUTOS'!FV$2),1),"")</f>
        <v/>
      </c>
      <c r="IW4" s="83">
        <f>IF(ISNUMBER('DADOS BRUTOS'!FW$2),DATE(YEAR('DADOS BRUTOS'!FW$2),MONTH('DADOS BRUTOS'!FW$2),1),"")</f>
        <v/>
      </c>
      <c r="IX4" s="83">
        <f>IF(ISNUMBER('DADOS BRUTOS'!FX$2),DATE(YEAR('DADOS BRUTOS'!FX$2),MONTH('DADOS BRUTOS'!FX$2),1),"")</f>
        <v/>
      </c>
      <c r="IY4" s="83">
        <f>IF(ISNUMBER('DADOS BRUTOS'!FY$2),DATE(YEAR('DADOS BRUTOS'!FY$2),MONTH('DADOS BRUTOS'!FY$2),1),"")</f>
        <v/>
      </c>
      <c r="IZ4" s="83">
        <f>IF(ISNUMBER('DADOS BRUTOS'!FZ$2),DATE(YEAR('DADOS BRUTOS'!FZ$2),MONTH('DADOS BRUTOS'!FZ$2),1),"")</f>
        <v/>
      </c>
      <c r="JA4" s="83">
        <f>IF(ISNUMBER('DADOS BRUTOS'!GA$2),DATE(YEAR('DADOS BRUTOS'!GA$2),MONTH('DADOS BRUTOS'!GA$2),1),"")</f>
        <v/>
      </c>
      <c r="JB4" s="83">
        <f>IF(ISNUMBER('DADOS BRUTOS'!GB$2),DATE(YEAR('DADOS BRUTOS'!GB$2),MONTH('DADOS BRUTOS'!GB$2),1),"")</f>
        <v/>
      </c>
      <c r="JC4" s="83">
        <f>IF(ISNUMBER('DADOS BRUTOS'!GC$2),DATE(YEAR('DADOS BRUTOS'!GC$2),MONTH('DADOS BRUTOS'!GC$2),1),"")</f>
        <v/>
      </c>
      <c r="JD4" s="83">
        <f>IF(ISNUMBER('DADOS BRUTOS'!GD$2),DATE(YEAR('DADOS BRUTOS'!GD$2),MONTH('DADOS BRUTOS'!GD$2),1),"")</f>
        <v/>
      </c>
      <c r="JE4" s="83">
        <f>IF(ISNUMBER('DADOS BRUTOS'!GE$2),DATE(YEAR('DADOS BRUTOS'!GE$2),MONTH('DADOS BRUTOS'!GE$2),1),"")</f>
        <v/>
      </c>
      <c r="JF4" s="83">
        <f>IF(ISNUMBER('DADOS BRUTOS'!GF$2),DATE(YEAR('DADOS BRUTOS'!GF$2),MONTH('DADOS BRUTOS'!GF$2),1),"")</f>
        <v/>
      </c>
      <c r="JG4" s="83">
        <f>IF(ISNUMBER('DADOS BRUTOS'!GG$2),DATE(YEAR('DADOS BRUTOS'!GG$2),MONTH('DADOS BRUTOS'!GG$2),1),"")</f>
        <v/>
      </c>
      <c r="JH4" s="83">
        <f>IF(ISNUMBER('DADOS BRUTOS'!GH$2),DATE(YEAR('DADOS BRUTOS'!GH$2),MONTH('DADOS BRUTOS'!GH$2),1),"")</f>
        <v/>
      </c>
      <c r="JI4" s="83">
        <f>IF(ISNUMBER('DADOS BRUTOS'!GI$2),DATE(YEAR('DADOS BRUTOS'!GI$2),MONTH('DADOS BRUTOS'!GI$2),1),"")</f>
        <v/>
      </c>
      <c r="JJ4" s="83">
        <f>IF(ISNUMBER('DADOS BRUTOS'!GJ$2),DATE(YEAR('DADOS BRUTOS'!GJ$2),MONTH('DADOS BRUTOS'!GJ$2),1),"")</f>
        <v/>
      </c>
      <c r="JK4" s="83">
        <f>IF(ISNUMBER('DADOS BRUTOS'!GK$2),DATE(YEAR('DADOS BRUTOS'!GK$2),MONTH('DADOS BRUTOS'!GK$2),1),"")</f>
        <v/>
      </c>
      <c r="JL4" s="83">
        <f>IF(ISNUMBER('DADOS BRUTOS'!GL$2),DATE(YEAR('DADOS BRUTOS'!GL$2),MONTH('DADOS BRUTOS'!GL$2),1),"")</f>
        <v/>
      </c>
      <c r="JM4" s="83">
        <f>IF(ISNUMBER('DADOS BRUTOS'!GM$2),DATE(YEAR('DADOS BRUTOS'!GM$2),MONTH('DADOS BRUTOS'!GM$2),1),"")</f>
        <v/>
      </c>
      <c r="JN4" s="83">
        <f>IF(ISNUMBER('DADOS BRUTOS'!GN$2),DATE(YEAR('DADOS BRUTOS'!GN$2),MONTH('DADOS BRUTOS'!GN$2),1),"")</f>
        <v/>
      </c>
      <c r="JO4" s="83">
        <f>IF(ISNUMBER('DADOS BRUTOS'!GO$2),DATE(YEAR('DADOS BRUTOS'!GO$2),MONTH('DADOS BRUTOS'!GO$2),1),"")</f>
        <v/>
      </c>
      <c r="JP4" s="83">
        <f>IF(ISNUMBER('DADOS BRUTOS'!GP$2),DATE(YEAR('DADOS BRUTOS'!GP$2),MONTH('DADOS BRUTOS'!GP$2),1),"")</f>
        <v/>
      </c>
      <c r="JQ4" s="83">
        <f>IF(ISNUMBER('DADOS BRUTOS'!GQ$2),DATE(YEAR('DADOS BRUTOS'!GQ$2),MONTH('DADOS BRUTOS'!GQ$2),1),"")</f>
        <v/>
      </c>
      <c r="JR4" s="83">
        <f>IF(ISNUMBER('DADOS BRUTOS'!GR$2),DATE(YEAR('DADOS BRUTOS'!GR$2),MONTH('DADOS BRUTOS'!GR$2),1),"")</f>
        <v/>
      </c>
      <c r="JS4" s="83">
        <f>IF(ISNUMBER('DADOS BRUTOS'!GS$2),DATE(YEAR('DADOS BRUTOS'!GS$2),MONTH('DADOS BRUTOS'!GS$2),1),"")</f>
        <v/>
      </c>
    </row>
    <row r="5">
      <c r="A5" s="59">
        <f>'VALOR POR PL'!D11</f>
        <v/>
      </c>
      <c r="B5" s="58" t="inlineStr">
        <is>
          <t>PROJETOS</t>
        </is>
      </c>
      <c r="C5" s="58" t="n"/>
      <c r="D5" s="53">
        <f>SUMIF($CB$4:$JS$4,"&lt;="&amp;D$4,$CB5:$JS5)</f>
        <v/>
      </c>
      <c r="E5" s="53">
        <f>SUMIF($CB$4:$JS$4,E$4,$CB5:$JS5)</f>
        <v/>
      </c>
      <c r="F5" s="53">
        <f>SUMIF($CB$4:$JS$4,F$4,$CB5:$JS5)</f>
        <v/>
      </c>
      <c r="G5" s="53">
        <f>SUMIF($CB$4:$JS$4,G$4,$CB5:$JS5)</f>
        <v/>
      </c>
      <c r="H5" s="53">
        <f>SUMIF($CB$4:$JS$4,H$4,$CB5:$JS5)</f>
        <v/>
      </c>
      <c r="I5" s="53">
        <f>SUMIF($CB$4:$JS$4,I$4,$CB5:$JS5)</f>
        <v/>
      </c>
      <c r="J5" s="53">
        <f>SUMIF($CB$4:$JS$4,J$4,$CB5:$JS5)</f>
        <v/>
      </c>
      <c r="K5" s="53">
        <f>SUMIF($CB$4:$JS$4,K$4,$CB5:$JS5)</f>
        <v/>
      </c>
      <c r="L5" s="53">
        <f>SUMIF($CB$4:$JS$4,L$4,$CB5:$JS5)</f>
        <v/>
      </c>
      <c r="M5" s="53">
        <f>SUMIF($CB$4:$JS$4,M$4,$CB5:$JS5)</f>
        <v/>
      </c>
      <c r="N5" s="53">
        <f>SUMIF($CB$4:$JS$4,N$4,$CB5:$JS5)</f>
        <v/>
      </c>
      <c r="O5" s="53">
        <f>SUMIF($CB$4:$JS$4,O$4,$CB5:$JS5)</f>
        <v/>
      </c>
      <c r="P5" s="53">
        <f>SUMIF($CB$4:$JS$4,P$4,$CB5:$JS5)</f>
        <v/>
      </c>
      <c r="Q5" s="53">
        <f>SUMIF($CB$4:$JS$4,Q$4,$CB5:$JS5)</f>
        <v/>
      </c>
      <c r="R5" s="53">
        <f>SUMIF($CB$4:$JS$4,R$4,$CB5:$JS5)</f>
        <v/>
      </c>
      <c r="S5" s="53">
        <f>SUMIF($CB$4:$JS$4,S$4,$CB5:$JS5)</f>
        <v/>
      </c>
      <c r="T5" s="53">
        <f>SUMIF($CB$4:$JS$4,T$4,$CB5:$JS5)</f>
        <v/>
      </c>
      <c r="U5" s="53">
        <f>SUMIF($CB$4:$JS$4,U$4,$CB5:$JS5)</f>
        <v/>
      </c>
      <c r="V5" s="53">
        <f>SUMIF($CB$4:$JS$4,V$4,$CB5:$JS5)</f>
        <v/>
      </c>
      <c r="W5" s="53">
        <f>SUMIF($CB$4:$JS$4,W$4,$CB5:$JS5)</f>
        <v/>
      </c>
      <c r="X5" s="53">
        <f>SUMIF($CB$4:$JS$4,X$4,$CB5:$JS5)</f>
        <v/>
      </c>
      <c r="Y5" s="53">
        <f>SUMIF($CB$4:$JS$4,Y$4,$CB5:$JS5)</f>
        <v/>
      </c>
      <c r="Z5" s="53">
        <f>SUMIF($CB$4:$JS$4,Z$4,$CB5:$JS5)</f>
        <v/>
      </c>
      <c r="AA5" s="53">
        <f>SUMIF($CB$4:$JS$4,AA$4,$CB5:$JS5)</f>
        <v/>
      </c>
      <c r="AB5" s="53">
        <f>SUMIF($CB$4:$JS$4,AB$4,$CB5:$JS5)</f>
        <v/>
      </c>
      <c r="AC5" s="53">
        <f>SUMIF($CB$4:$JS$4,AC$4,$CB5:$JS5)</f>
        <v/>
      </c>
      <c r="AD5" s="53">
        <f>SUMIF($CB$4:$JS$4,AD$4,$CB5:$JS5)</f>
        <v/>
      </c>
      <c r="AE5" s="53">
        <f>SUMIF($CB$4:$JS$4,AE$4,$CB5:$JS5)</f>
        <v/>
      </c>
      <c r="AF5" s="53">
        <f>SUMIF($CB$4:$JS$4,AF$4,$CB5:$JS5)</f>
        <v/>
      </c>
      <c r="AG5" s="53">
        <f>SUMIF($CB$4:$JS$4,AG$4,$CB5:$JS5)</f>
        <v/>
      </c>
      <c r="AH5" s="53">
        <f>SUMIF($CB$4:$JS$4,AH$4,$CB5:$JS5)</f>
        <v/>
      </c>
      <c r="AI5" s="53">
        <f>SUMIF($CB$4:$JS$4,AI$4,$CB5:$JS5)</f>
        <v/>
      </c>
      <c r="AJ5" s="53">
        <f>SUMIF($CB$4:$JS$4,AJ$4,$CB5:$JS5)</f>
        <v/>
      </c>
      <c r="AK5" s="53">
        <f>SUMIF($CB$4:$JS$4,AK$4,$CB5:$JS5)</f>
        <v/>
      </c>
      <c r="AL5" s="53">
        <f>SUMIF($CB$4:$JS$4,AL$4,$CB5:$JS5)</f>
        <v/>
      </c>
      <c r="AM5" s="53">
        <f>SUMIF($CB$4:$JS$4,AM$4,$CB5:$JS5)</f>
        <v/>
      </c>
      <c r="AN5" s="53">
        <f>SUMIF($CB$4:$JS$4,AN$4,$CB5:$JS5)</f>
        <v/>
      </c>
      <c r="AO5" s="53">
        <f>SUMIF($CB$4:$JS$4,AO$4,$CB5:$JS5)</f>
        <v/>
      </c>
      <c r="AP5" s="53">
        <f>SUMIF($CB$4:$JS$4,AP$4,$CB5:$JS5)</f>
        <v/>
      </c>
      <c r="AQ5" s="53">
        <f>SUMIF($CB$4:$JS$4,AQ$4,$CB5:$JS5)</f>
        <v/>
      </c>
      <c r="AR5" s="53">
        <f>SUMIF($CB$4:$JS$4,AR$4,$CB5:$JS5)</f>
        <v/>
      </c>
      <c r="AS5" s="53">
        <f>SUMIF($CB$4:$JS$4,AS$4,$CB5:$JS5)</f>
        <v/>
      </c>
      <c r="AT5" s="53">
        <f>SUMIF($CB$4:$JS$4,AT$4,$CB5:$JS5)</f>
        <v/>
      </c>
      <c r="AU5" s="53">
        <f>SUMIF($CB$4:$JS$4,AU$4,$CB5:$JS5)</f>
        <v/>
      </c>
      <c r="AV5" s="53">
        <f>SUMIF($CB$4:$JS$4,AV$4,$CB5:$JS5)</f>
        <v/>
      </c>
      <c r="AW5" s="53">
        <f>SUMIF($CB$4:$JS$4,AW$4,$CB5:$JS5)</f>
        <v/>
      </c>
      <c r="AX5" s="53">
        <f>SUMIF($CB$4:$JS$4,AX$4,$CB5:$JS5)</f>
        <v/>
      </c>
      <c r="AY5" s="53">
        <f>SUMIF($CB$4:$JS$4,AY$4,$CB5:$JS5)</f>
        <v/>
      </c>
      <c r="AZ5" s="53">
        <f>SUMIF($CB$4:$JS$4,AZ$4,$CB5:$JS5)</f>
        <v/>
      </c>
      <c r="BA5" s="53">
        <f>SUMIF($CB$4:$JS$4,BA$4,$CB5:$JS5)</f>
        <v/>
      </c>
      <c r="BB5" s="53">
        <f>SUMIF($CB$4:$JS$4,BB$4,$CB5:$JS5)</f>
        <v/>
      </c>
      <c r="BC5" s="53">
        <f>SUMIF($CB$4:$JS$4,BC$4,$CB5:$JS5)</f>
        <v/>
      </c>
      <c r="BD5" s="53">
        <f>SUMIF($CB$4:$JS$4,BD$4,$CB5:$JS5)</f>
        <v/>
      </c>
      <c r="BE5" s="53">
        <f>SUMIF($CB$4:$JS$4,BE$4,$CB5:$JS5)</f>
        <v/>
      </c>
      <c r="BF5" s="53">
        <f>SUMIF($CB$4:$JS$4,BF$4,$CB5:$JS5)</f>
        <v/>
      </c>
      <c r="BG5" s="53">
        <f>SUMIF($CB$4:$JS$4,BG$4,$CB5:$JS5)</f>
        <v/>
      </c>
      <c r="BH5" s="53">
        <f>SUMIF($CB$4:$JS$4,BH$4,$CB5:$JS5)</f>
        <v/>
      </c>
      <c r="BI5" s="53">
        <f>SUMIF($CB$4:$JS$4,BI$4,$CB5:$JS5)</f>
        <v/>
      </c>
      <c r="BJ5" s="53">
        <f>SUMIF($CB$4:$JS$4,BJ$4,$CB5:$JS5)</f>
        <v/>
      </c>
      <c r="BK5" s="53">
        <f>SUMIF($CB$4:$JS$4,BK$4,$CB5:$JS5)</f>
        <v/>
      </c>
      <c r="BL5" s="53">
        <f>SUMIF($CB$4:$JS$4,BL$4,$CB5:$JS5)</f>
        <v/>
      </c>
      <c r="BM5" s="53">
        <f>SUMIF($CB$4:$JS$4,BM$4,$CB5:$JS5)</f>
        <v/>
      </c>
      <c r="BN5" s="53">
        <f>SUMIF($CB$4:$JS$4,BN$4,$CB5:$JS5)</f>
        <v/>
      </c>
      <c r="BO5" s="53">
        <f>SUMIF($CB$4:$JS$4,BO$4,$CB5:$JS5)</f>
        <v/>
      </c>
      <c r="BP5" s="53">
        <f>SUMIF($CB$4:$JS$4,BP$4,$CB5:$JS5)</f>
        <v/>
      </c>
      <c r="BQ5" s="53">
        <f>SUMIF($CB$4:$JS$4,BQ$4,$CB5:$JS5)</f>
        <v/>
      </c>
      <c r="BR5" s="53">
        <f>SUMIF($CB$4:$JS$4,BR$4,$CB5:$JS5)</f>
        <v/>
      </c>
      <c r="BS5" s="53">
        <f>SUMIF($CB$4:$JS$4,BS$4,$CB5:$JS5)</f>
        <v/>
      </c>
      <c r="BT5" s="53">
        <f>SUMIF($CB$4:$JS$4,BT$4,$CB5:$JS5)</f>
        <v/>
      </c>
      <c r="BU5" s="53">
        <f>SUMIF($CB$4:$JS$4,BU$4,$CB5:$JS5)</f>
        <v/>
      </c>
      <c r="BV5" s="53">
        <f>SUMIF($CB$4:$JS$4,BV$4,$CB5:$JS5)</f>
        <v/>
      </c>
      <c r="BW5" s="53">
        <f>SUMIF($CB$4:$JS$4,BW$4,$CB5:$JS5)</f>
        <v/>
      </c>
      <c r="BX5" s="53">
        <f>SUMIF($CB$4:$JS$4,"&gt;"&amp;'VALOR POR PL'!$P$8,$CB5:$JS5)</f>
        <v/>
      </c>
      <c r="BY5" s="53">
        <f>SUM($CB5:$JS5)</f>
        <v/>
      </c>
      <c r="CB5" s="94">
        <f>IF(OR(CB$4="",$B5=""),0,SUMIF('DADOS BRUTOS'!$A$3:$A$500,$B5,'DADOS BRUTOS'!B$3:B$500)+IF($C5="",0,SUMIF('DADOS BRUTOS'!$A$3:$A$500,$C5,'DADOS BRUTOS'!B$3:B$500)))</f>
        <v/>
      </c>
      <c r="CC5" s="94">
        <f>IF(OR(CC$4="",$B5=""),0,SUMIF('DADOS BRUTOS'!$A$3:$A$500,$B5,'DADOS BRUTOS'!C$3:C$500)+IF($C5="",0,SUMIF('DADOS BRUTOS'!$A$3:$A$500,$C5,'DADOS BRUTOS'!C$3:C$500)))</f>
        <v/>
      </c>
      <c r="CD5" s="94">
        <f>IF(OR(CD$4="",$B5=""),0,SUMIF('DADOS BRUTOS'!$A$3:$A$500,$B5,'DADOS BRUTOS'!D$3:D$500)+IF($C5="",0,SUMIF('DADOS BRUTOS'!$A$3:$A$500,$C5,'DADOS BRUTOS'!D$3:D$500)))</f>
        <v/>
      </c>
      <c r="CE5" s="94">
        <f>IF(OR(CE$4="",$B5=""),0,SUMIF('DADOS BRUTOS'!$A$3:$A$500,$B5,'DADOS BRUTOS'!E$3:E$500)+IF($C5="",0,SUMIF('DADOS BRUTOS'!$A$3:$A$500,$C5,'DADOS BRUTOS'!E$3:E$500)))</f>
        <v/>
      </c>
      <c r="CF5" s="94">
        <f>IF(OR(CF$4="",$B5=""),0,SUMIF('DADOS BRUTOS'!$A$3:$A$500,$B5,'DADOS BRUTOS'!F$3:F$500)+IF($C5="",0,SUMIF('DADOS BRUTOS'!$A$3:$A$500,$C5,'DADOS BRUTOS'!F$3:F$500)))</f>
        <v/>
      </c>
      <c r="CG5" s="94">
        <f>IF(OR(CG$4="",$B5=""),0,SUMIF('DADOS BRUTOS'!$A$3:$A$500,$B5,'DADOS BRUTOS'!G$3:G$500)+IF($C5="",0,SUMIF('DADOS BRUTOS'!$A$3:$A$500,$C5,'DADOS BRUTOS'!G$3:G$500)))</f>
        <v/>
      </c>
      <c r="CH5" s="94">
        <f>IF(OR(CH$4="",$B5=""),0,SUMIF('DADOS BRUTOS'!$A$3:$A$500,$B5,'DADOS BRUTOS'!H$3:H$500)+IF($C5="",0,SUMIF('DADOS BRUTOS'!$A$3:$A$500,$C5,'DADOS BRUTOS'!H$3:H$500)))</f>
        <v/>
      </c>
      <c r="CI5" s="94">
        <f>IF(OR(CI$4="",$B5=""),0,SUMIF('DADOS BRUTOS'!$A$3:$A$500,$B5,'DADOS BRUTOS'!I$3:I$500)+IF($C5="",0,SUMIF('DADOS BRUTOS'!$A$3:$A$500,$C5,'DADOS BRUTOS'!I$3:I$500)))</f>
        <v/>
      </c>
      <c r="CJ5" s="94">
        <f>IF(OR(CJ$4="",$B5=""),0,SUMIF('DADOS BRUTOS'!$A$3:$A$500,$B5,'DADOS BRUTOS'!J$3:J$500)+IF($C5="",0,SUMIF('DADOS BRUTOS'!$A$3:$A$500,$C5,'DADOS BRUTOS'!J$3:J$500)))</f>
        <v/>
      </c>
      <c r="CK5" s="94">
        <f>IF(OR(CK$4="",$B5=""),0,SUMIF('DADOS BRUTOS'!$A$3:$A$500,$B5,'DADOS BRUTOS'!K$3:K$500)+IF($C5="",0,SUMIF('DADOS BRUTOS'!$A$3:$A$500,$C5,'DADOS BRUTOS'!K$3:K$500)))</f>
        <v/>
      </c>
      <c r="CL5" s="94">
        <f>IF(OR(CL$4="",$B5=""),0,SUMIF('DADOS BRUTOS'!$A$3:$A$500,$B5,'DADOS BRUTOS'!L$3:L$500)+IF($C5="",0,SUMIF('DADOS BRUTOS'!$A$3:$A$500,$C5,'DADOS BRUTOS'!L$3:L$500)))</f>
        <v/>
      </c>
      <c r="CM5" s="94">
        <f>IF(OR(CM$4="",$B5=""),0,SUMIF('DADOS BRUTOS'!$A$3:$A$500,$B5,'DADOS BRUTOS'!M$3:M$500)+IF($C5="",0,SUMIF('DADOS BRUTOS'!$A$3:$A$500,$C5,'DADOS BRUTOS'!M$3:M$500)))</f>
        <v/>
      </c>
      <c r="CN5" s="94">
        <f>IF(OR(CN$4="",$B5=""),0,SUMIF('DADOS BRUTOS'!$A$3:$A$500,$B5,'DADOS BRUTOS'!N$3:N$500)+IF($C5="",0,SUMIF('DADOS BRUTOS'!$A$3:$A$500,$C5,'DADOS BRUTOS'!N$3:N$500)))</f>
        <v/>
      </c>
      <c r="CO5" s="94">
        <f>IF(OR(CO$4="",$B5=""),0,SUMIF('DADOS BRUTOS'!$A$3:$A$500,$B5,'DADOS BRUTOS'!O$3:O$500)+IF($C5="",0,SUMIF('DADOS BRUTOS'!$A$3:$A$500,$C5,'DADOS BRUTOS'!O$3:O$500)))</f>
        <v/>
      </c>
      <c r="CP5" s="94">
        <f>IF(OR(CP$4="",$B5=""),0,SUMIF('DADOS BRUTOS'!$A$3:$A$500,$B5,'DADOS BRUTOS'!P$3:P$500)+IF($C5="",0,SUMIF('DADOS BRUTOS'!$A$3:$A$500,$C5,'DADOS BRUTOS'!P$3:P$500)))</f>
        <v/>
      </c>
      <c r="CQ5" s="94">
        <f>IF(OR(CQ$4="",$B5=""),0,SUMIF('DADOS BRUTOS'!$A$3:$A$500,$B5,'DADOS BRUTOS'!Q$3:Q$500)+IF($C5="",0,SUMIF('DADOS BRUTOS'!$A$3:$A$500,$C5,'DADOS BRUTOS'!Q$3:Q$500)))</f>
        <v/>
      </c>
      <c r="CR5" s="94">
        <f>IF(OR(CR$4="",$B5=""),0,SUMIF('DADOS BRUTOS'!$A$3:$A$500,$B5,'DADOS BRUTOS'!R$3:R$500)+IF($C5="",0,SUMIF('DADOS BRUTOS'!$A$3:$A$500,$C5,'DADOS BRUTOS'!R$3:R$500)))</f>
        <v/>
      </c>
      <c r="CS5" s="94">
        <f>IF(OR(CS$4="",$B5=""),0,SUMIF('DADOS BRUTOS'!$A$3:$A$500,$B5,'DADOS BRUTOS'!S$3:S$500)+IF($C5="",0,SUMIF('DADOS BRUTOS'!$A$3:$A$500,$C5,'DADOS BRUTOS'!S$3:S$500)))</f>
        <v/>
      </c>
      <c r="CT5" s="94">
        <f>IF(OR(CT$4="",$B5=""),0,SUMIF('DADOS BRUTOS'!$A$3:$A$500,$B5,'DADOS BRUTOS'!T$3:T$500)+IF($C5="",0,SUMIF('DADOS BRUTOS'!$A$3:$A$500,$C5,'DADOS BRUTOS'!T$3:T$500)))</f>
        <v/>
      </c>
      <c r="CU5" s="94">
        <f>IF(OR(CU$4="",$B5=""),0,SUMIF('DADOS BRUTOS'!$A$3:$A$500,$B5,'DADOS BRUTOS'!U$3:U$500)+IF($C5="",0,SUMIF('DADOS BRUTOS'!$A$3:$A$500,$C5,'DADOS BRUTOS'!U$3:U$500)))</f>
        <v/>
      </c>
      <c r="CV5" s="94">
        <f>IF(OR(CV$4="",$B5=""),0,SUMIF('DADOS BRUTOS'!$A$3:$A$500,$B5,'DADOS BRUTOS'!V$3:V$500)+IF($C5="",0,SUMIF('DADOS BRUTOS'!$A$3:$A$500,$C5,'DADOS BRUTOS'!V$3:V$500)))</f>
        <v/>
      </c>
      <c r="CW5" s="94">
        <f>IF(OR(CW$4="",$B5=""),0,SUMIF('DADOS BRUTOS'!$A$3:$A$500,$B5,'DADOS BRUTOS'!W$3:W$500)+IF($C5="",0,SUMIF('DADOS BRUTOS'!$A$3:$A$500,$C5,'DADOS BRUTOS'!W$3:W$500)))</f>
        <v/>
      </c>
      <c r="CX5" s="94">
        <f>IF(OR(CX$4="",$B5=""),0,SUMIF('DADOS BRUTOS'!$A$3:$A$500,$B5,'DADOS BRUTOS'!X$3:X$500)+IF($C5="",0,SUMIF('DADOS BRUTOS'!$A$3:$A$500,$C5,'DADOS BRUTOS'!X$3:X$500)))</f>
        <v/>
      </c>
      <c r="CY5" s="94">
        <f>IF(OR(CY$4="",$B5=""),0,SUMIF('DADOS BRUTOS'!$A$3:$A$500,$B5,'DADOS BRUTOS'!Y$3:Y$500)+IF($C5="",0,SUMIF('DADOS BRUTOS'!$A$3:$A$500,$C5,'DADOS BRUTOS'!Y$3:Y$500)))</f>
        <v/>
      </c>
      <c r="CZ5" s="94">
        <f>IF(OR(CZ$4="",$B5=""),0,SUMIF('DADOS BRUTOS'!$A$3:$A$500,$B5,'DADOS BRUTOS'!Z$3:Z$500)+IF($C5="",0,SUMIF('DADOS BRUTOS'!$A$3:$A$500,$C5,'DADOS BRUTOS'!Z$3:Z$500)))</f>
        <v/>
      </c>
      <c r="DA5" s="94">
        <f>IF(OR(DA$4="",$B5=""),0,SUMIF('DADOS BRUTOS'!$A$3:$A$500,$B5,'DADOS BRUTOS'!AA$3:AA$500)+IF($C5="",0,SUMIF('DADOS BRUTOS'!$A$3:$A$500,$C5,'DADOS BRUTOS'!AA$3:AA$500)))</f>
        <v/>
      </c>
      <c r="DB5" s="94">
        <f>IF(OR(DB$4="",$B5=""),0,SUMIF('DADOS BRUTOS'!$A$3:$A$500,$B5,'DADOS BRUTOS'!AB$3:AB$500)+IF($C5="",0,SUMIF('DADOS BRUTOS'!$A$3:$A$500,$C5,'DADOS BRUTOS'!AB$3:AB$500)))</f>
        <v/>
      </c>
      <c r="DC5" s="94">
        <f>IF(OR(DC$4="",$B5=""),0,SUMIF('DADOS BRUTOS'!$A$3:$A$500,$B5,'DADOS BRUTOS'!AC$3:AC$500)+IF($C5="",0,SUMIF('DADOS BRUTOS'!$A$3:$A$500,$C5,'DADOS BRUTOS'!AC$3:AC$500)))</f>
        <v/>
      </c>
      <c r="DD5" s="94">
        <f>IF(OR(DD$4="",$B5=""),0,SUMIF('DADOS BRUTOS'!$A$3:$A$500,$B5,'DADOS BRUTOS'!AD$3:AD$500)+IF($C5="",0,SUMIF('DADOS BRUTOS'!$A$3:$A$500,$C5,'DADOS BRUTOS'!AD$3:AD$500)))</f>
        <v/>
      </c>
      <c r="DE5" s="94">
        <f>IF(OR(DE$4="",$B5=""),0,SUMIF('DADOS BRUTOS'!$A$3:$A$500,$B5,'DADOS BRUTOS'!AE$3:AE$500)+IF($C5="",0,SUMIF('DADOS BRUTOS'!$A$3:$A$500,$C5,'DADOS BRUTOS'!AE$3:AE$500)))</f>
        <v/>
      </c>
      <c r="DF5" s="94">
        <f>IF(OR(DF$4="",$B5=""),0,SUMIF('DADOS BRUTOS'!$A$3:$A$500,$B5,'DADOS BRUTOS'!AF$3:AF$500)+IF($C5="",0,SUMIF('DADOS BRUTOS'!$A$3:$A$500,$C5,'DADOS BRUTOS'!AF$3:AF$500)))</f>
        <v/>
      </c>
      <c r="DG5" s="94">
        <f>IF(OR(DG$4="",$B5=""),0,SUMIF('DADOS BRUTOS'!$A$3:$A$500,$B5,'DADOS BRUTOS'!AG$3:AG$500)+IF($C5="",0,SUMIF('DADOS BRUTOS'!$A$3:$A$500,$C5,'DADOS BRUTOS'!AG$3:AG$500)))</f>
        <v/>
      </c>
      <c r="DH5" s="94">
        <f>IF(OR(DH$4="",$B5=""),0,SUMIF('DADOS BRUTOS'!$A$3:$A$500,$B5,'DADOS BRUTOS'!AH$3:AH$500)+IF($C5="",0,SUMIF('DADOS BRUTOS'!$A$3:$A$500,$C5,'DADOS BRUTOS'!AH$3:AH$500)))</f>
        <v/>
      </c>
      <c r="DI5" s="94">
        <f>IF(OR(DI$4="",$B5=""),0,SUMIF('DADOS BRUTOS'!$A$3:$A$500,$B5,'DADOS BRUTOS'!AI$3:AI$500)+IF($C5="",0,SUMIF('DADOS BRUTOS'!$A$3:$A$500,$C5,'DADOS BRUTOS'!AI$3:AI$500)))</f>
        <v/>
      </c>
      <c r="DJ5" s="94">
        <f>IF(OR(DJ$4="",$B5=""),0,SUMIF('DADOS BRUTOS'!$A$3:$A$500,$B5,'DADOS BRUTOS'!AJ$3:AJ$500)+IF($C5="",0,SUMIF('DADOS BRUTOS'!$A$3:$A$500,$C5,'DADOS BRUTOS'!AJ$3:AJ$500)))</f>
        <v/>
      </c>
      <c r="DK5" s="94">
        <f>IF(OR(DK$4="",$B5=""),0,SUMIF('DADOS BRUTOS'!$A$3:$A$500,$B5,'DADOS BRUTOS'!AK$3:AK$500)+IF($C5="",0,SUMIF('DADOS BRUTOS'!$A$3:$A$500,$C5,'DADOS BRUTOS'!AK$3:AK$500)))</f>
        <v/>
      </c>
      <c r="DL5" s="94">
        <f>IF(OR(DL$4="",$B5=""),0,SUMIF('DADOS BRUTOS'!$A$3:$A$500,$B5,'DADOS BRUTOS'!AL$3:AL$500)+IF($C5="",0,SUMIF('DADOS BRUTOS'!$A$3:$A$500,$C5,'DADOS BRUTOS'!AL$3:AL$500)))</f>
        <v/>
      </c>
      <c r="DM5" s="94">
        <f>IF(OR(DM$4="",$B5=""),0,SUMIF('DADOS BRUTOS'!$A$3:$A$500,$B5,'DADOS BRUTOS'!AM$3:AM$500)+IF($C5="",0,SUMIF('DADOS BRUTOS'!$A$3:$A$500,$C5,'DADOS BRUTOS'!AM$3:AM$500)))</f>
        <v/>
      </c>
      <c r="DN5" s="94">
        <f>IF(OR(DN$4="",$B5=""),0,SUMIF('DADOS BRUTOS'!$A$3:$A$500,$B5,'DADOS BRUTOS'!AN$3:AN$500)+IF($C5="",0,SUMIF('DADOS BRUTOS'!$A$3:$A$500,$C5,'DADOS BRUTOS'!AN$3:AN$500)))</f>
        <v/>
      </c>
      <c r="DO5" s="94">
        <f>IF(OR(DO$4="",$B5=""),0,SUMIF('DADOS BRUTOS'!$A$3:$A$500,$B5,'DADOS BRUTOS'!AO$3:AO$500)+IF($C5="",0,SUMIF('DADOS BRUTOS'!$A$3:$A$500,$C5,'DADOS BRUTOS'!AO$3:AO$500)))</f>
        <v/>
      </c>
      <c r="DP5" s="94">
        <f>IF(OR(DP$4="",$B5=""),0,SUMIF('DADOS BRUTOS'!$A$3:$A$500,$B5,'DADOS BRUTOS'!AP$3:AP$500)+IF($C5="",0,SUMIF('DADOS BRUTOS'!$A$3:$A$500,$C5,'DADOS BRUTOS'!AP$3:AP$500)))</f>
        <v/>
      </c>
      <c r="DQ5" s="94">
        <f>IF(OR(DQ$4="",$B5=""),0,SUMIF('DADOS BRUTOS'!$A$3:$A$500,$B5,'DADOS BRUTOS'!AQ$3:AQ$500)+IF($C5="",0,SUMIF('DADOS BRUTOS'!$A$3:$A$500,$C5,'DADOS BRUTOS'!AQ$3:AQ$500)))</f>
        <v/>
      </c>
      <c r="DR5" s="94">
        <f>IF(OR(DR$4="",$B5=""),0,SUMIF('DADOS BRUTOS'!$A$3:$A$500,$B5,'DADOS BRUTOS'!AR$3:AR$500)+IF($C5="",0,SUMIF('DADOS BRUTOS'!$A$3:$A$500,$C5,'DADOS BRUTOS'!AR$3:AR$500)))</f>
        <v/>
      </c>
      <c r="DS5" s="94">
        <f>IF(OR(DS$4="",$B5=""),0,SUMIF('DADOS BRUTOS'!$A$3:$A$500,$B5,'DADOS BRUTOS'!AS$3:AS$500)+IF($C5="",0,SUMIF('DADOS BRUTOS'!$A$3:$A$500,$C5,'DADOS BRUTOS'!AS$3:AS$500)))</f>
        <v/>
      </c>
      <c r="DT5" s="94">
        <f>IF(OR(DT$4="",$B5=""),0,SUMIF('DADOS BRUTOS'!$A$3:$A$500,$B5,'DADOS BRUTOS'!AT$3:AT$500)+IF($C5="",0,SUMIF('DADOS BRUTOS'!$A$3:$A$500,$C5,'DADOS BRUTOS'!AT$3:AT$500)))</f>
        <v/>
      </c>
      <c r="DU5" s="94">
        <f>IF(OR(DU$4="",$B5=""),0,SUMIF('DADOS BRUTOS'!$A$3:$A$500,$B5,'DADOS BRUTOS'!AU$3:AU$500)+IF($C5="",0,SUMIF('DADOS BRUTOS'!$A$3:$A$500,$C5,'DADOS BRUTOS'!AU$3:AU$500)))</f>
        <v/>
      </c>
      <c r="DV5" s="94">
        <f>IF(OR(DV$4="",$B5=""),0,SUMIF('DADOS BRUTOS'!$A$3:$A$500,$B5,'DADOS BRUTOS'!AV$3:AV$500)+IF($C5="",0,SUMIF('DADOS BRUTOS'!$A$3:$A$500,$C5,'DADOS BRUTOS'!AV$3:AV$500)))</f>
        <v/>
      </c>
      <c r="DW5" s="94">
        <f>IF(OR(DW$4="",$B5=""),0,SUMIF('DADOS BRUTOS'!$A$3:$A$500,$B5,'DADOS BRUTOS'!AW$3:AW$500)+IF($C5="",0,SUMIF('DADOS BRUTOS'!$A$3:$A$500,$C5,'DADOS BRUTOS'!AW$3:AW$500)))</f>
        <v/>
      </c>
      <c r="DX5" s="94">
        <f>IF(OR(DX$4="",$B5=""),0,SUMIF('DADOS BRUTOS'!$A$3:$A$500,$B5,'DADOS BRUTOS'!AX$3:AX$500)+IF($C5="",0,SUMIF('DADOS BRUTOS'!$A$3:$A$500,$C5,'DADOS BRUTOS'!AX$3:AX$500)))</f>
        <v/>
      </c>
      <c r="DY5" s="94">
        <f>IF(OR(DY$4="",$B5=""),0,SUMIF('DADOS BRUTOS'!$A$3:$A$500,$B5,'DADOS BRUTOS'!AY$3:AY$500)+IF($C5="",0,SUMIF('DADOS BRUTOS'!$A$3:$A$500,$C5,'DADOS BRUTOS'!AY$3:AY$500)))</f>
        <v/>
      </c>
      <c r="DZ5" s="94">
        <f>IF(OR(DZ$4="",$B5=""),0,SUMIF('DADOS BRUTOS'!$A$3:$A$500,$B5,'DADOS BRUTOS'!AZ$3:AZ$500)+IF($C5="",0,SUMIF('DADOS BRUTOS'!$A$3:$A$500,$C5,'DADOS BRUTOS'!AZ$3:AZ$500)))</f>
        <v/>
      </c>
      <c r="EA5" s="94">
        <f>IF(OR(EA$4="",$B5=""),0,SUMIF('DADOS BRUTOS'!$A$3:$A$500,$B5,'DADOS BRUTOS'!BA$3:BA$500)+IF($C5="",0,SUMIF('DADOS BRUTOS'!$A$3:$A$500,$C5,'DADOS BRUTOS'!BA$3:BA$500)))</f>
        <v/>
      </c>
      <c r="EB5" s="94">
        <f>IF(OR(EB$4="",$B5=""),0,SUMIF('DADOS BRUTOS'!$A$3:$A$500,$B5,'DADOS BRUTOS'!BB$3:BB$500)+IF($C5="",0,SUMIF('DADOS BRUTOS'!$A$3:$A$500,$C5,'DADOS BRUTOS'!BB$3:BB$500)))</f>
        <v/>
      </c>
      <c r="EC5" s="94">
        <f>IF(OR(EC$4="",$B5=""),0,SUMIF('DADOS BRUTOS'!$A$3:$A$500,$B5,'DADOS BRUTOS'!BC$3:BC$500)+IF($C5="",0,SUMIF('DADOS BRUTOS'!$A$3:$A$500,$C5,'DADOS BRUTOS'!BC$3:BC$500)))</f>
        <v/>
      </c>
      <c r="ED5" s="94">
        <f>IF(OR(ED$4="",$B5=""),0,SUMIF('DADOS BRUTOS'!$A$3:$A$500,$B5,'DADOS BRUTOS'!BD$3:BD$500)+IF($C5="",0,SUMIF('DADOS BRUTOS'!$A$3:$A$500,$C5,'DADOS BRUTOS'!BD$3:BD$500)))</f>
        <v/>
      </c>
      <c r="EE5" s="94">
        <f>IF(OR(EE$4="",$B5=""),0,SUMIF('DADOS BRUTOS'!$A$3:$A$500,$B5,'DADOS BRUTOS'!BE$3:BE$500)+IF($C5="",0,SUMIF('DADOS BRUTOS'!$A$3:$A$500,$C5,'DADOS BRUTOS'!BE$3:BE$500)))</f>
        <v/>
      </c>
      <c r="EF5" s="94">
        <f>IF(OR(EF$4="",$B5=""),0,SUMIF('DADOS BRUTOS'!$A$3:$A$500,$B5,'DADOS BRUTOS'!BF$3:BF$500)+IF($C5="",0,SUMIF('DADOS BRUTOS'!$A$3:$A$500,$C5,'DADOS BRUTOS'!BF$3:BF$500)))</f>
        <v/>
      </c>
      <c r="EG5" s="94">
        <f>IF(OR(EG$4="",$B5=""),0,SUMIF('DADOS BRUTOS'!$A$3:$A$500,$B5,'DADOS BRUTOS'!BG$3:BG$500)+IF($C5="",0,SUMIF('DADOS BRUTOS'!$A$3:$A$500,$C5,'DADOS BRUTOS'!BG$3:BG$500)))</f>
        <v/>
      </c>
      <c r="EH5" s="94">
        <f>IF(OR(EH$4="",$B5=""),0,SUMIF('DADOS BRUTOS'!$A$3:$A$500,$B5,'DADOS BRUTOS'!BH$3:BH$500)+IF($C5="",0,SUMIF('DADOS BRUTOS'!$A$3:$A$500,$C5,'DADOS BRUTOS'!BH$3:BH$500)))</f>
        <v/>
      </c>
      <c r="EI5" s="94">
        <f>IF(OR(EI$4="",$B5=""),0,SUMIF('DADOS BRUTOS'!$A$3:$A$500,$B5,'DADOS BRUTOS'!BI$3:BI$500)+IF($C5="",0,SUMIF('DADOS BRUTOS'!$A$3:$A$500,$C5,'DADOS BRUTOS'!BI$3:BI$500)))</f>
        <v/>
      </c>
      <c r="EJ5" s="94">
        <f>IF(OR(EJ$4="",$B5=""),0,SUMIF('DADOS BRUTOS'!$A$3:$A$500,$B5,'DADOS BRUTOS'!BJ$3:BJ$500)+IF($C5="",0,SUMIF('DADOS BRUTOS'!$A$3:$A$500,$C5,'DADOS BRUTOS'!BJ$3:BJ$500)))</f>
        <v/>
      </c>
      <c r="EK5" s="94">
        <f>IF(OR(EK$4="",$B5=""),0,SUMIF('DADOS BRUTOS'!$A$3:$A$500,$B5,'DADOS BRUTOS'!BK$3:BK$500)+IF($C5="",0,SUMIF('DADOS BRUTOS'!$A$3:$A$500,$C5,'DADOS BRUTOS'!BK$3:BK$500)))</f>
        <v/>
      </c>
      <c r="EL5" s="94">
        <f>IF(OR(EL$4="",$B5=""),0,SUMIF('DADOS BRUTOS'!$A$3:$A$500,$B5,'DADOS BRUTOS'!BL$3:BL$500)+IF($C5="",0,SUMIF('DADOS BRUTOS'!$A$3:$A$500,$C5,'DADOS BRUTOS'!BL$3:BL$500)))</f>
        <v/>
      </c>
      <c r="EM5" s="94">
        <f>IF(OR(EM$4="",$B5=""),0,SUMIF('DADOS BRUTOS'!$A$3:$A$500,$B5,'DADOS BRUTOS'!BM$3:BM$500)+IF($C5="",0,SUMIF('DADOS BRUTOS'!$A$3:$A$500,$C5,'DADOS BRUTOS'!BM$3:BM$500)))</f>
        <v/>
      </c>
      <c r="EN5" s="94">
        <f>IF(OR(EN$4="",$B5=""),0,SUMIF('DADOS BRUTOS'!$A$3:$A$500,$B5,'DADOS BRUTOS'!BN$3:BN$500)+IF($C5="",0,SUMIF('DADOS BRUTOS'!$A$3:$A$500,$C5,'DADOS BRUTOS'!BN$3:BN$500)))</f>
        <v/>
      </c>
      <c r="EO5" s="94">
        <f>IF(OR(EO$4="",$B5=""),0,SUMIF('DADOS BRUTOS'!$A$3:$A$500,$B5,'DADOS BRUTOS'!BO$3:BO$500)+IF($C5="",0,SUMIF('DADOS BRUTOS'!$A$3:$A$500,$C5,'DADOS BRUTOS'!BO$3:BO$500)))</f>
        <v/>
      </c>
      <c r="EP5" s="94">
        <f>IF(OR(EP$4="",$B5=""),0,SUMIF('DADOS BRUTOS'!$A$3:$A$500,$B5,'DADOS BRUTOS'!BP$3:BP$500)+IF($C5="",0,SUMIF('DADOS BRUTOS'!$A$3:$A$500,$C5,'DADOS BRUTOS'!BP$3:BP$500)))</f>
        <v/>
      </c>
      <c r="EQ5" s="94">
        <f>IF(OR(EQ$4="",$B5=""),0,SUMIF('DADOS BRUTOS'!$A$3:$A$500,$B5,'DADOS BRUTOS'!BQ$3:BQ$500)+IF($C5="",0,SUMIF('DADOS BRUTOS'!$A$3:$A$500,$C5,'DADOS BRUTOS'!BQ$3:BQ$500)))</f>
        <v/>
      </c>
      <c r="ER5" s="94">
        <f>IF(OR(ER$4="",$B5=""),0,SUMIF('DADOS BRUTOS'!$A$3:$A$500,$B5,'DADOS BRUTOS'!BR$3:BR$500)+IF($C5="",0,SUMIF('DADOS BRUTOS'!$A$3:$A$500,$C5,'DADOS BRUTOS'!BR$3:BR$500)))</f>
        <v/>
      </c>
      <c r="ES5" s="94">
        <f>IF(OR(ES$4="",$B5=""),0,SUMIF('DADOS BRUTOS'!$A$3:$A$500,$B5,'DADOS BRUTOS'!BS$3:BS$500)+IF($C5="",0,SUMIF('DADOS BRUTOS'!$A$3:$A$500,$C5,'DADOS BRUTOS'!BS$3:BS$500)))</f>
        <v/>
      </c>
      <c r="ET5" s="94">
        <f>IF(OR(ET$4="",$B5=""),0,SUMIF('DADOS BRUTOS'!$A$3:$A$500,$B5,'DADOS BRUTOS'!BT$3:BT$500)+IF($C5="",0,SUMIF('DADOS BRUTOS'!$A$3:$A$500,$C5,'DADOS BRUTOS'!BT$3:BT$500)))</f>
        <v/>
      </c>
      <c r="EU5" s="94">
        <f>IF(OR(EU$4="",$B5=""),0,SUMIF('DADOS BRUTOS'!$A$3:$A$500,$B5,'DADOS BRUTOS'!BU$3:BU$500)+IF($C5="",0,SUMIF('DADOS BRUTOS'!$A$3:$A$500,$C5,'DADOS BRUTOS'!BU$3:BU$500)))</f>
        <v/>
      </c>
      <c r="EV5" s="94">
        <f>IF(OR(EV$4="",$B5=""),0,SUMIF('DADOS BRUTOS'!$A$3:$A$500,$B5,'DADOS BRUTOS'!BV$3:BV$500)+IF($C5="",0,SUMIF('DADOS BRUTOS'!$A$3:$A$500,$C5,'DADOS BRUTOS'!BV$3:BV$500)))</f>
        <v/>
      </c>
      <c r="EW5" s="94">
        <f>IF(OR(EW$4="",$B5=""),0,SUMIF('DADOS BRUTOS'!$A$3:$A$500,$B5,'DADOS BRUTOS'!BW$3:BW$500)+IF($C5="",0,SUMIF('DADOS BRUTOS'!$A$3:$A$500,$C5,'DADOS BRUTOS'!BW$3:BW$500)))</f>
        <v/>
      </c>
      <c r="EX5" s="94">
        <f>IF(OR(EX$4="",$B5=""),0,SUMIF('DADOS BRUTOS'!$A$3:$A$500,$B5,'DADOS BRUTOS'!BX$3:BX$500)+IF($C5="",0,SUMIF('DADOS BRUTOS'!$A$3:$A$500,$C5,'DADOS BRUTOS'!BX$3:BX$500)))</f>
        <v/>
      </c>
      <c r="EY5" s="94">
        <f>IF(OR(EY$4="",$B5=""),0,SUMIF('DADOS BRUTOS'!$A$3:$A$500,$B5,'DADOS BRUTOS'!BY$3:BY$500)+IF($C5="",0,SUMIF('DADOS BRUTOS'!$A$3:$A$500,$C5,'DADOS BRUTOS'!BY$3:BY$500)))</f>
        <v/>
      </c>
      <c r="EZ5" s="94">
        <f>IF(OR(EZ$4="",$B5=""),0,SUMIF('DADOS BRUTOS'!$A$3:$A$500,$B5,'DADOS BRUTOS'!BZ$3:BZ$500)+IF($C5="",0,SUMIF('DADOS BRUTOS'!$A$3:$A$500,$C5,'DADOS BRUTOS'!BZ$3:BZ$500)))</f>
        <v/>
      </c>
      <c r="FA5" s="94">
        <f>IF(OR(FA$4="",$B5=""),0,SUMIF('DADOS BRUTOS'!$A$3:$A$500,$B5,'DADOS BRUTOS'!CA$3:CA$500)+IF($C5="",0,SUMIF('DADOS BRUTOS'!$A$3:$A$500,$C5,'DADOS BRUTOS'!CA$3:CA$500)))</f>
        <v/>
      </c>
      <c r="FB5" s="94">
        <f>IF(OR(FB$4="",$B5=""),0,SUMIF('DADOS BRUTOS'!$A$3:$A$500,$B5,'DADOS BRUTOS'!CB$3:CB$500)+IF($C5="",0,SUMIF('DADOS BRUTOS'!$A$3:$A$500,$C5,'DADOS BRUTOS'!CB$3:CB$500)))</f>
        <v/>
      </c>
      <c r="FC5" s="94">
        <f>IF(OR(FC$4="",$B5=""),0,SUMIF('DADOS BRUTOS'!$A$3:$A$500,$B5,'DADOS BRUTOS'!CC$3:CC$500)+IF($C5="",0,SUMIF('DADOS BRUTOS'!$A$3:$A$500,$C5,'DADOS BRUTOS'!CC$3:CC$500)))</f>
        <v/>
      </c>
      <c r="FD5" s="94">
        <f>IF(OR(FD$4="",$B5=""),0,SUMIF('DADOS BRUTOS'!$A$3:$A$500,$B5,'DADOS BRUTOS'!CD$3:CD$500)+IF($C5="",0,SUMIF('DADOS BRUTOS'!$A$3:$A$500,$C5,'DADOS BRUTOS'!CD$3:CD$500)))</f>
        <v/>
      </c>
      <c r="FE5" s="94">
        <f>IF(OR(FE$4="",$B5=""),0,SUMIF('DADOS BRUTOS'!$A$3:$A$500,$B5,'DADOS BRUTOS'!CE$3:CE$500)+IF($C5="",0,SUMIF('DADOS BRUTOS'!$A$3:$A$500,$C5,'DADOS BRUTOS'!CE$3:CE$500)))</f>
        <v/>
      </c>
      <c r="FF5" s="94">
        <f>IF(OR(FF$4="",$B5=""),0,SUMIF('DADOS BRUTOS'!$A$3:$A$500,$B5,'DADOS BRUTOS'!CF$3:CF$500)+IF($C5="",0,SUMIF('DADOS BRUTOS'!$A$3:$A$500,$C5,'DADOS BRUTOS'!CF$3:CF$500)))</f>
        <v/>
      </c>
      <c r="FG5" s="94">
        <f>IF(OR(FG$4="",$B5=""),0,SUMIF('DADOS BRUTOS'!$A$3:$A$500,$B5,'DADOS BRUTOS'!CG$3:CG$500)+IF($C5="",0,SUMIF('DADOS BRUTOS'!$A$3:$A$500,$C5,'DADOS BRUTOS'!CG$3:CG$500)))</f>
        <v/>
      </c>
      <c r="FH5" s="94">
        <f>IF(OR(FH$4="",$B5=""),0,SUMIF('DADOS BRUTOS'!$A$3:$A$500,$B5,'DADOS BRUTOS'!CH$3:CH$500)+IF($C5="",0,SUMIF('DADOS BRUTOS'!$A$3:$A$500,$C5,'DADOS BRUTOS'!CH$3:CH$500)))</f>
        <v/>
      </c>
      <c r="FI5" s="94">
        <f>IF(OR(FI$4="",$B5=""),0,SUMIF('DADOS BRUTOS'!$A$3:$A$500,$B5,'DADOS BRUTOS'!CI$3:CI$500)+IF($C5="",0,SUMIF('DADOS BRUTOS'!$A$3:$A$500,$C5,'DADOS BRUTOS'!CI$3:CI$500)))</f>
        <v/>
      </c>
      <c r="FJ5" s="94">
        <f>IF(OR(FJ$4="",$B5=""),0,SUMIF('DADOS BRUTOS'!$A$3:$A$500,$B5,'DADOS BRUTOS'!CJ$3:CJ$500)+IF($C5="",0,SUMIF('DADOS BRUTOS'!$A$3:$A$500,$C5,'DADOS BRUTOS'!CJ$3:CJ$500)))</f>
        <v/>
      </c>
      <c r="FK5" s="94">
        <f>IF(OR(FK$4="",$B5=""),0,SUMIF('DADOS BRUTOS'!$A$3:$A$500,$B5,'DADOS BRUTOS'!CK$3:CK$500)+IF($C5="",0,SUMIF('DADOS BRUTOS'!$A$3:$A$500,$C5,'DADOS BRUTOS'!CK$3:CK$500)))</f>
        <v/>
      </c>
      <c r="FL5" s="94">
        <f>IF(OR(FL$4="",$B5=""),0,SUMIF('DADOS BRUTOS'!$A$3:$A$500,$B5,'DADOS BRUTOS'!CL$3:CL$500)+IF($C5="",0,SUMIF('DADOS BRUTOS'!$A$3:$A$500,$C5,'DADOS BRUTOS'!CL$3:CL$500)))</f>
        <v/>
      </c>
      <c r="FM5" s="94">
        <f>IF(OR(FM$4="",$B5=""),0,SUMIF('DADOS BRUTOS'!$A$3:$A$500,$B5,'DADOS BRUTOS'!CM$3:CM$500)+IF($C5="",0,SUMIF('DADOS BRUTOS'!$A$3:$A$500,$C5,'DADOS BRUTOS'!CM$3:CM$500)))</f>
        <v/>
      </c>
      <c r="FN5" s="94">
        <f>IF(OR(FN$4="",$B5=""),0,SUMIF('DADOS BRUTOS'!$A$3:$A$500,$B5,'DADOS BRUTOS'!CN$3:CN$500)+IF($C5="",0,SUMIF('DADOS BRUTOS'!$A$3:$A$500,$C5,'DADOS BRUTOS'!CN$3:CN$500)))</f>
        <v/>
      </c>
      <c r="FO5" s="94">
        <f>IF(OR(FO$4="",$B5=""),0,SUMIF('DADOS BRUTOS'!$A$3:$A$500,$B5,'DADOS BRUTOS'!CO$3:CO$500)+IF($C5="",0,SUMIF('DADOS BRUTOS'!$A$3:$A$500,$C5,'DADOS BRUTOS'!CO$3:CO$500)))</f>
        <v/>
      </c>
      <c r="FP5" s="94">
        <f>IF(OR(FP$4="",$B5=""),0,SUMIF('DADOS BRUTOS'!$A$3:$A$500,$B5,'DADOS BRUTOS'!CP$3:CP$500)+IF($C5="",0,SUMIF('DADOS BRUTOS'!$A$3:$A$500,$C5,'DADOS BRUTOS'!CP$3:CP$500)))</f>
        <v/>
      </c>
      <c r="FQ5" s="94">
        <f>IF(OR(FQ$4="",$B5=""),0,SUMIF('DADOS BRUTOS'!$A$3:$A$500,$B5,'DADOS BRUTOS'!CQ$3:CQ$500)+IF($C5="",0,SUMIF('DADOS BRUTOS'!$A$3:$A$500,$C5,'DADOS BRUTOS'!CQ$3:CQ$500)))</f>
        <v/>
      </c>
      <c r="FR5" s="94">
        <f>IF(OR(FR$4="",$B5=""),0,SUMIF('DADOS BRUTOS'!$A$3:$A$500,$B5,'DADOS BRUTOS'!CR$3:CR$500)+IF($C5="",0,SUMIF('DADOS BRUTOS'!$A$3:$A$500,$C5,'DADOS BRUTOS'!CR$3:CR$500)))</f>
        <v/>
      </c>
      <c r="FS5" s="94">
        <f>IF(OR(FS$4="",$B5=""),0,SUMIF('DADOS BRUTOS'!$A$3:$A$500,$B5,'DADOS BRUTOS'!CS$3:CS$500)+IF($C5="",0,SUMIF('DADOS BRUTOS'!$A$3:$A$500,$C5,'DADOS BRUTOS'!CS$3:CS$500)))</f>
        <v/>
      </c>
      <c r="FT5" s="94">
        <f>IF(OR(FT$4="",$B5=""),0,SUMIF('DADOS BRUTOS'!$A$3:$A$500,$B5,'DADOS BRUTOS'!CT$3:CT$500)+IF($C5="",0,SUMIF('DADOS BRUTOS'!$A$3:$A$500,$C5,'DADOS BRUTOS'!CT$3:CT$500)))</f>
        <v/>
      </c>
      <c r="FU5" s="94">
        <f>IF(OR(FU$4="",$B5=""),0,SUMIF('DADOS BRUTOS'!$A$3:$A$500,$B5,'DADOS BRUTOS'!CU$3:CU$500)+IF($C5="",0,SUMIF('DADOS BRUTOS'!$A$3:$A$500,$C5,'DADOS BRUTOS'!CU$3:CU$500)))</f>
        <v/>
      </c>
      <c r="FV5" s="94">
        <f>IF(OR(FV$4="",$B5=""),0,SUMIF('DADOS BRUTOS'!$A$3:$A$500,$B5,'DADOS BRUTOS'!CV$3:CV$500)+IF($C5="",0,SUMIF('DADOS BRUTOS'!$A$3:$A$500,$C5,'DADOS BRUTOS'!CV$3:CV$500)))</f>
        <v/>
      </c>
      <c r="FW5" s="94">
        <f>IF(OR(FW$4="",$B5=""),0,SUMIF('DADOS BRUTOS'!$A$3:$A$500,$B5,'DADOS BRUTOS'!CW$3:CW$500)+IF($C5="",0,SUMIF('DADOS BRUTOS'!$A$3:$A$500,$C5,'DADOS BRUTOS'!CW$3:CW$500)))</f>
        <v/>
      </c>
      <c r="FX5" s="94">
        <f>IF(OR(FX$4="",$B5=""),0,SUMIF('DADOS BRUTOS'!$A$3:$A$500,$B5,'DADOS BRUTOS'!CX$3:CX$500)+IF($C5="",0,SUMIF('DADOS BRUTOS'!$A$3:$A$500,$C5,'DADOS BRUTOS'!CX$3:CX$500)))</f>
        <v/>
      </c>
      <c r="FY5" s="94">
        <f>IF(OR(FY$4="",$B5=""),0,SUMIF('DADOS BRUTOS'!$A$3:$A$500,$B5,'DADOS BRUTOS'!CY$3:CY$500)+IF($C5="",0,SUMIF('DADOS BRUTOS'!$A$3:$A$500,$C5,'DADOS BRUTOS'!CY$3:CY$500)))</f>
        <v/>
      </c>
      <c r="FZ5" s="94">
        <f>IF(OR(FZ$4="",$B5=""),0,SUMIF('DADOS BRUTOS'!$A$3:$A$500,$B5,'DADOS BRUTOS'!CZ$3:CZ$500)+IF($C5="",0,SUMIF('DADOS BRUTOS'!$A$3:$A$500,$C5,'DADOS BRUTOS'!CZ$3:CZ$500)))</f>
        <v/>
      </c>
      <c r="GA5" s="94">
        <f>IF(OR(GA$4="",$B5=""),0,SUMIF('DADOS BRUTOS'!$A$3:$A$500,$B5,'DADOS BRUTOS'!DA$3:DA$500)+IF($C5="",0,SUMIF('DADOS BRUTOS'!$A$3:$A$500,$C5,'DADOS BRUTOS'!DA$3:DA$500)))</f>
        <v/>
      </c>
      <c r="GB5" s="94">
        <f>IF(OR(GB$4="",$B5=""),0,SUMIF('DADOS BRUTOS'!$A$3:$A$500,$B5,'DADOS BRUTOS'!DB$3:DB$500)+IF($C5="",0,SUMIF('DADOS BRUTOS'!$A$3:$A$500,$C5,'DADOS BRUTOS'!DB$3:DB$500)))</f>
        <v/>
      </c>
      <c r="GC5" s="94">
        <f>IF(OR(GC$4="",$B5=""),0,SUMIF('DADOS BRUTOS'!$A$3:$A$500,$B5,'DADOS BRUTOS'!DC$3:DC$500)+IF($C5="",0,SUMIF('DADOS BRUTOS'!$A$3:$A$500,$C5,'DADOS BRUTOS'!DC$3:DC$500)))</f>
        <v/>
      </c>
      <c r="GD5" s="94">
        <f>IF(OR(GD$4="",$B5=""),0,SUMIF('DADOS BRUTOS'!$A$3:$A$500,$B5,'DADOS BRUTOS'!DD$3:DD$500)+IF($C5="",0,SUMIF('DADOS BRUTOS'!$A$3:$A$500,$C5,'DADOS BRUTOS'!DD$3:DD$500)))</f>
        <v/>
      </c>
      <c r="GE5" s="94">
        <f>IF(OR(GE$4="",$B5=""),0,SUMIF('DADOS BRUTOS'!$A$3:$A$500,$B5,'DADOS BRUTOS'!DE$3:DE$500)+IF($C5="",0,SUMIF('DADOS BRUTOS'!$A$3:$A$500,$C5,'DADOS BRUTOS'!DE$3:DE$500)))</f>
        <v/>
      </c>
      <c r="GF5" s="94">
        <f>IF(OR(GF$4="",$B5=""),0,SUMIF('DADOS BRUTOS'!$A$3:$A$500,$B5,'DADOS BRUTOS'!DF$3:DF$500)+IF($C5="",0,SUMIF('DADOS BRUTOS'!$A$3:$A$500,$C5,'DADOS BRUTOS'!DF$3:DF$500)))</f>
        <v/>
      </c>
      <c r="GG5" s="94">
        <f>IF(OR(GG$4="",$B5=""),0,SUMIF('DADOS BRUTOS'!$A$3:$A$500,$B5,'DADOS BRUTOS'!DG$3:DG$500)+IF($C5="",0,SUMIF('DADOS BRUTOS'!$A$3:$A$500,$C5,'DADOS BRUTOS'!DG$3:DG$500)))</f>
        <v/>
      </c>
      <c r="GH5" s="94">
        <f>IF(OR(GH$4="",$B5=""),0,SUMIF('DADOS BRUTOS'!$A$3:$A$500,$B5,'DADOS BRUTOS'!DH$3:DH$500)+IF($C5="",0,SUMIF('DADOS BRUTOS'!$A$3:$A$500,$C5,'DADOS BRUTOS'!DH$3:DH$500)))</f>
        <v/>
      </c>
      <c r="GI5" s="94">
        <f>IF(OR(GI$4="",$B5=""),0,SUMIF('DADOS BRUTOS'!$A$3:$A$500,$B5,'DADOS BRUTOS'!DI$3:DI$500)+IF($C5="",0,SUMIF('DADOS BRUTOS'!$A$3:$A$500,$C5,'DADOS BRUTOS'!DI$3:DI$500)))</f>
        <v/>
      </c>
      <c r="GJ5" s="94">
        <f>IF(OR(GJ$4="",$B5=""),0,SUMIF('DADOS BRUTOS'!$A$3:$A$500,$B5,'DADOS BRUTOS'!DJ$3:DJ$500)+IF($C5="",0,SUMIF('DADOS BRUTOS'!$A$3:$A$500,$C5,'DADOS BRUTOS'!DJ$3:DJ$500)))</f>
        <v/>
      </c>
      <c r="GK5" s="94">
        <f>IF(OR(GK$4="",$B5=""),0,SUMIF('DADOS BRUTOS'!$A$3:$A$500,$B5,'DADOS BRUTOS'!DK$3:DK$500)+IF($C5="",0,SUMIF('DADOS BRUTOS'!$A$3:$A$500,$C5,'DADOS BRUTOS'!DK$3:DK$500)))</f>
        <v/>
      </c>
      <c r="GL5" s="94">
        <f>IF(OR(GL$4="",$B5=""),0,SUMIF('DADOS BRUTOS'!$A$3:$A$500,$B5,'DADOS BRUTOS'!DL$3:DL$500)+IF($C5="",0,SUMIF('DADOS BRUTOS'!$A$3:$A$500,$C5,'DADOS BRUTOS'!DL$3:DL$500)))</f>
        <v/>
      </c>
      <c r="GM5" s="94">
        <f>IF(OR(GM$4="",$B5=""),0,SUMIF('DADOS BRUTOS'!$A$3:$A$500,$B5,'DADOS BRUTOS'!DM$3:DM$500)+IF($C5="",0,SUMIF('DADOS BRUTOS'!$A$3:$A$500,$C5,'DADOS BRUTOS'!DM$3:DM$500)))</f>
        <v/>
      </c>
      <c r="GN5" s="94">
        <f>IF(OR(GN$4="",$B5=""),0,SUMIF('DADOS BRUTOS'!$A$3:$A$500,$B5,'DADOS BRUTOS'!DN$3:DN$500)+IF($C5="",0,SUMIF('DADOS BRUTOS'!$A$3:$A$500,$C5,'DADOS BRUTOS'!DN$3:DN$500)))</f>
        <v/>
      </c>
      <c r="GO5" s="94">
        <f>IF(OR(GO$4="",$B5=""),0,SUMIF('DADOS BRUTOS'!$A$3:$A$500,$B5,'DADOS BRUTOS'!DO$3:DO$500)+IF($C5="",0,SUMIF('DADOS BRUTOS'!$A$3:$A$500,$C5,'DADOS BRUTOS'!DO$3:DO$500)))</f>
        <v/>
      </c>
      <c r="GP5" s="94">
        <f>IF(OR(GP$4="",$B5=""),0,SUMIF('DADOS BRUTOS'!$A$3:$A$500,$B5,'DADOS BRUTOS'!DP$3:DP$500)+IF($C5="",0,SUMIF('DADOS BRUTOS'!$A$3:$A$500,$C5,'DADOS BRUTOS'!DP$3:DP$500)))</f>
        <v/>
      </c>
      <c r="GQ5" s="94">
        <f>IF(OR(GQ$4="",$B5=""),0,SUMIF('DADOS BRUTOS'!$A$3:$A$500,$B5,'DADOS BRUTOS'!DQ$3:DQ$500)+IF($C5="",0,SUMIF('DADOS BRUTOS'!$A$3:$A$500,$C5,'DADOS BRUTOS'!DQ$3:DQ$500)))</f>
        <v/>
      </c>
      <c r="GR5" s="94">
        <f>IF(OR(GR$4="",$B5=""),0,SUMIF('DADOS BRUTOS'!$A$3:$A$500,$B5,'DADOS BRUTOS'!DR$3:DR$500)+IF($C5="",0,SUMIF('DADOS BRUTOS'!$A$3:$A$500,$C5,'DADOS BRUTOS'!DR$3:DR$500)))</f>
        <v/>
      </c>
      <c r="GS5" s="94">
        <f>IF(OR(GS$4="",$B5=""),0,SUMIF('DADOS BRUTOS'!$A$3:$A$500,$B5,'DADOS BRUTOS'!DS$3:DS$500)+IF($C5="",0,SUMIF('DADOS BRUTOS'!$A$3:$A$500,$C5,'DADOS BRUTOS'!DS$3:DS$500)))</f>
        <v/>
      </c>
      <c r="GT5" s="94">
        <f>IF(OR(GT$4="",$B5=""),0,SUMIF('DADOS BRUTOS'!$A$3:$A$500,$B5,'DADOS BRUTOS'!DT$3:DT$500)+IF($C5="",0,SUMIF('DADOS BRUTOS'!$A$3:$A$500,$C5,'DADOS BRUTOS'!DT$3:DT$500)))</f>
        <v/>
      </c>
      <c r="GU5" s="94">
        <f>IF(OR(GU$4="",$B5=""),0,SUMIF('DADOS BRUTOS'!$A$3:$A$500,$B5,'DADOS BRUTOS'!DU$3:DU$500)+IF($C5="",0,SUMIF('DADOS BRUTOS'!$A$3:$A$500,$C5,'DADOS BRUTOS'!DU$3:DU$500)))</f>
        <v/>
      </c>
      <c r="GV5" s="94">
        <f>IF(OR(GV$4="",$B5=""),0,SUMIF('DADOS BRUTOS'!$A$3:$A$500,$B5,'DADOS BRUTOS'!DV$3:DV$500)+IF($C5="",0,SUMIF('DADOS BRUTOS'!$A$3:$A$500,$C5,'DADOS BRUTOS'!DV$3:DV$500)))</f>
        <v/>
      </c>
      <c r="GW5" s="94">
        <f>IF(OR(GW$4="",$B5=""),0,SUMIF('DADOS BRUTOS'!$A$3:$A$500,$B5,'DADOS BRUTOS'!DW$3:DW$500)+IF($C5="",0,SUMIF('DADOS BRUTOS'!$A$3:$A$500,$C5,'DADOS BRUTOS'!DW$3:DW$500)))</f>
        <v/>
      </c>
      <c r="GX5" s="94">
        <f>IF(OR(GX$4="",$B5=""),0,SUMIF('DADOS BRUTOS'!$A$3:$A$500,$B5,'DADOS BRUTOS'!DX$3:DX$500)+IF($C5="",0,SUMIF('DADOS BRUTOS'!$A$3:$A$500,$C5,'DADOS BRUTOS'!DX$3:DX$500)))</f>
        <v/>
      </c>
      <c r="GY5" s="94">
        <f>IF(OR(GY$4="",$B5=""),0,SUMIF('DADOS BRUTOS'!$A$3:$A$500,$B5,'DADOS BRUTOS'!DY$3:DY$500)+IF($C5="",0,SUMIF('DADOS BRUTOS'!$A$3:$A$500,$C5,'DADOS BRUTOS'!DY$3:DY$500)))</f>
        <v/>
      </c>
      <c r="GZ5" s="94">
        <f>IF(OR(GZ$4="",$B5=""),0,SUMIF('DADOS BRUTOS'!$A$3:$A$500,$B5,'DADOS BRUTOS'!DZ$3:DZ$500)+IF($C5="",0,SUMIF('DADOS BRUTOS'!$A$3:$A$500,$C5,'DADOS BRUTOS'!DZ$3:DZ$500)))</f>
        <v/>
      </c>
      <c r="HA5" s="94">
        <f>IF(OR(HA$4="",$B5=""),0,SUMIF('DADOS BRUTOS'!$A$3:$A$500,$B5,'DADOS BRUTOS'!EA$3:EA$500)+IF($C5="",0,SUMIF('DADOS BRUTOS'!$A$3:$A$500,$C5,'DADOS BRUTOS'!EA$3:EA$500)))</f>
        <v/>
      </c>
      <c r="HB5" s="94">
        <f>IF(OR(HB$4="",$B5=""),0,SUMIF('DADOS BRUTOS'!$A$3:$A$500,$B5,'DADOS BRUTOS'!EB$3:EB$500)+IF($C5="",0,SUMIF('DADOS BRUTOS'!$A$3:$A$500,$C5,'DADOS BRUTOS'!EB$3:EB$500)))</f>
        <v/>
      </c>
      <c r="HC5" s="94">
        <f>IF(OR(HC$4="",$B5=""),0,SUMIF('DADOS BRUTOS'!$A$3:$A$500,$B5,'DADOS BRUTOS'!EC$3:EC$500)+IF($C5="",0,SUMIF('DADOS BRUTOS'!$A$3:$A$500,$C5,'DADOS BRUTOS'!EC$3:EC$500)))</f>
        <v/>
      </c>
      <c r="HD5" s="94">
        <f>IF(OR(HD$4="",$B5=""),0,SUMIF('DADOS BRUTOS'!$A$3:$A$500,$B5,'DADOS BRUTOS'!ED$3:ED$500)+IF($C5="",0,SUMIF('DADOS BRUTOS'!$A$3:$A$500,$C5,'DADOS BRUTOS'!ED$3:ED$500)))</f>
        <v/>
      </c>
      <c r="HE5" s="94">
        <f>IF(OR(HE$4="",$B5=""),0,SUMIF('DADOS BRUTOS'!$A$3:$A$500,$B5,'DADOS BRUTOS'!EE$3:EE$500)+IF($C5="",0,SUMIF('DADOS BRUTOS'!$A$3:$A$500,$C5,'DADOS BRUTOS'!EE$3:EE$500)))</f>
        <v/>
      </c>
      <c r="HF5" s="94">
        <f>IF(OR(HF$4="",$B5=""),0,SUMIF('DADOS BRUTOS'!$A$3:$A$500,$B5,'DADOS BRUTOS'!EF$3:EF$500)+IF($C5="",0,SUMIF('DADOS BRUTOS'!$A$3:$A$500,$C5,'DADOS BRUTOS'!EF$3:EF$500)))</f>
        <v/>
      </c>
      <c r="HG5" s="94">
        <f>IF(OR(HG$4="",$B5=""),0,SUMIF('DADOS BRUTOS'!$A$3:$A$500,$B5,'DADOS BRUTOS'!EG$3:EG$500)+IF($C5="",0,SUMIF('DADOS BRUTOS'!$A$3:$A$500,$C5,'DADOS BRUTOS'!EG$3:EG$500)))</f>
        <v/>
      </c>
      <c r="HH5" s="94">
        <f>IF(OR(HH$4="",$B5=""),0,SUMIF('DADOS BRUTOS'!$A$3:$A$500,$B5,'DADOS BRUTOS'!EH$3:EH$500)+IF($C5="",0,SUMIF('DADOS BRUTOS'!$A$3:$A$500,$C5,'DADOS BRUTOS'!EH$3:EH$500)))</f>
        <v/>
      </c>
      <c r="HI5" s="94">
        <f>IF(OR(HI$4="",$B5=""),0,SUMIF('DADOS BRUTOS'!$A$3:$A$500,$B5,'DADOS BRUTOS'!EI$3:EI$500)+IF($C5="",0,SUMIF('DADOS BRUTOS'!$A$3:$A$500,$C5,'DADOS BRUTOS'!EI$3:EI$500)))</f>
        <v/>
      </c>
      <c r="HJ5" s="94">
        <f>IF(OR(HJ$4="",$B5=""),0,SUMIF('DADOS BRUTOS'!$A$3:$A$500,$B5,'DADOS BRUTOS'!EJ$3:EJ$500)+IF($C5="",0,SUMIF('DADOS BRUTOS'!$A$3:$A$500,$C5,'DADOS BRUTOS'!EJ$3:EJ$500)))</f>
        <v/>
      </c>
      <c r="HK5" s="94">
        <f>IF(OR(HK$4="",$B5=""),0,SUMIF('DADOS BRUTOS'!$A$3:$A$500,$B5,'DADOS BRUTOS'!EK$3:EK$500)+IF($C5="",0,SUMIF('DADOS BRUTOS'!$A$3:$A$500,$C5,'DADOS BRUTOS'!EK$3:EK$500)))</f>
        <v/>
      </c>
      <c r="HL5" s="94">
        <f>IF(OR(HL$4="",$B5=""),0,SUMIF('DADOS BRUTOS'!$A$3:$A$500,$B5,'DADOS BRUTOS'!EL$3:EL$500)+IF($C5="",0,SUMIF('DADOS BRUTOS'!$A$3:$A$500,$C5,'DADOS BRUTOS'!EL$3:EL$500)))</f>
        <v/>
      </c>
      <c r="HM5" s="94">
        <f>IF(OR(HM$4="",$B5=""),0,SUMIF('DADOS BRUTOS'!$A$3:$A$500,$B5,'DADOS BRUTOS'!EM$3:EM$500)+IF($C5="",0,SUMIF('DADOS BRUTOS'!$A$3:$A$500,$C5,'DADOS BRUTOS'!EM$3:EM$500)))</f>
        <v/>
      </c>
      <c r="HN5" s="94">
        <f>IF(OR(HN$4="",$B5=""),0,SUMIF('DADOS BRUTOS'!$A$3:$A$500,$B5,'DADOS BRUTOS'!EN$3:EN$500)+IF($C5="",0,SUMIF('DADOS BRUTOS'!$A$3:$A$500,$C5,'DADOS BRUTOS'!EN$3:EN$500)))</f>
        <v/>
      </c>
      <c r="HO5" s="94">
        <f>IF(OR(HO$4="",$B5=""),0,SUMIF('DADOS BRUTOS'!$A$3:$A$500,$B5,'DADOS BRUTOS'!EO$3:EO$500)+IF($C5="",0,SUMIF('DADOS BRUTOS'!$A$3:$A$500,$C5,'DADOS BRUTOS'!EO$3:EO$500)))</f>
        <v/>
      </c>
      <c r="HP5" s="94">
        <f>IF(OR(HP$4="",$B5=""),0,SUMIF('DADOS BRUTOS'!$A$3:$A$500,$B5,'DADOS BRUTOS'!EP$3:EP$500)+IF($C5="",0,SUMIF('DADOS BRUTOS'!$A$3:$A$500,$C5,'DADOS BRUTOS'!EP$3:EP$500)))</f>
        <v/>
      </c>
      <c r="HQ5" s="94">
        <f>IF(OR(HQ$4="",$B5=""),0,SUMIF('DADOS BRUTOS'!$A$3:$A$500,$B5,'DADOS BRUTOS'!EQ$3:EQ$500)+IF($C5="",0,SUMIF('DADOS BRUTOS'!$A$3:$A$500,$C5,'DADOS BRUTOS'!EQ$3:EQ$500)))</f>
        <v/>
      </c>
      <c r="HR5" s="94">
        <f>IF(OR(HR$4="",$B5=""),0,SUMIF('DADOS BRUTOS'!$A$3:$A$500,$B5,'DADOS BRUTOS'!ER$3:ER$500)+IF($C5="",0,SUMIF('DADOS BRUTOS'!$A$3:$A$500,$C5,'DADOS BRUTOS'!ER$3:ER$500)))</f>
        <v/>
      </c>
      <c r="HS5" s="94">
        <f>IF(OR(HS$4="",$B5=""),0,SUMIF('DADOS BRUTOS'!$A$3:$A$500,$B5,'DADOS BRUTOS'!ES$3:ES$500)+IF($C5="",0,SUMIF('DADOS BRUTOS'!$A$3:$A$500,$C5,'DADOS BRUTOS'!ES$3:ES$500)))</f>
        <v/>
      </c>
      <c r="HT5" s="94">
        <f>IF(OR(HT$4="",$B5=""),0,SUMIF('DADOS BRUTOS'!$A$3:$A$500,$B5,'DADOS BRUTOS'!ET$3:ET$500)+IF($C5="",0,SUMIF('DADOS BRUTOS'!$A$3:$A$500,$C5,'DADOS BRUTOS'!ET$3:ET$500)))</f>
        <v/>
      </c>
      <c r="HU5" s="94">
        <f>IF(OR(HU$4="",$B5=""),0,SUMIF('DADOS BRUTOS'!$A$3:$A$500,$B5,'DADOS BRUTOS'!EU$3:EU$500)+IF($C5="",0,SUMIF('DADOS BRUTOS'!$A$3:$A$500,$C5,'DADOS BRUTOS'!EU$3:EU$500)))</f>
        <v/>
      </c>
      <c r="HV5" s="94">
        <f>IF(OR(HV$4="",$B5=""),0,SUMIF('DADOS BRUTOS'!$A$3:$A$500,$B5,'DADOS BRUTOS'!EV$3:EV$500)+IF($C5="",0,SUMIF('DADOS BRUTOS'!$A$3:$A$500,$C5,'DADOS BRUTOS'!EV$3:EV$500)))</f>
        <v/>
      </c>
      <c r="HW5" s="94">
        <f>IF(OR(HW$4="",$B5=""),0,SUMIF('DADOS BRUTOS'!$A$3:$A$500,$B5,'DADOS BRUTOS'!EW$3:EW$500)+IF($C5="",0,SUMIF('DADOS BRUTOS'!$A$3:$A$500,$C5,'DADOS BRUTOS'!EW$3:EW$500)))</f>
        <v/>
      </c>
      <c r="HX5" s="94">
        <f>IF(OR(HX$4="",$B5=""),0,SUMIF('DADOS BRUTOS'!$A$3:$A$500,$B5,'DADOS BRUTOS'!EX$3:EX$500)+IF($C5="",0,SUMIF('DADOS BRUTOS'!$A$3:$A$500,$C5,'DADOS BRUTOS'!EX$3:EX$500)))</f>
        <v/>
      </c>
      <c r="HY5" s="94">
        <f>IF(OR(HY$4="",$B5=""),0,SUMIF('DADOS BRUTOS'!$A$3:$A$500,$B5,'DADOS BRUTOS'!EY$3:EY$500)+IF($C5="",0,SUMIF('DADOS BRUTOS'!$A$3:$A$500,$C5,'DADOS BRUTOS'!EY$3:EY$500)))</f>
        <v/>
      </c>
      <c r="HZ5" s="94">
        <f>IF(OR(HZ$4="",$B5=""),0,SUMIF('DADOS BRUTOS'!$A$3:$A$500,$B5,'DADOS BRUTOS'!EZ$3:EZ$500)+IF($C5="",0,SUMIF('DADOS BRUTOS'!$A$3:$A$500,$C5,'DADOS BRUTOS'!EZ$3:EZ$500)))</f>
        <v/>
      </c>
      <c r="IA5" s="94">
        <f>IF(OR(IA$4="",$B5=""),0,SUMIF('DADOS BRUTOS'!$A$3:$A$500,$B5,'DADOS BRUTOS'!FA$3:FA$500)+IF($C5="",0,SUMIF('DADOS BRUTOS'!$A$3:$A$500,$C5,'DADOS BRUTOS'!FA$3:FA$500)))</f>
        <v/>
      </c>
      <c r="IB5" s="94">
        <f>IF(OR(IB$4="",$B5=""),0,SUMIF('DADOS BRUTOS'!$A$3:$A$500,$B5,'DADOS BRUTOS'!FB$3:FB$500)+IF($C5="",0,SUMIF('DADOS BRUTOS'!$A$3:$A$500,$C5,'DADOS BRUTOS'!FB$3:FB$500)))</f>
        <v/>
      </c>
      <c r="IC5" s="94">
        <f>IF(OR(IC$4="",$B5=""),0,SUMIF('DADOS BRUTOS'!$A$3:$A$500,$B5,'DADOS BRUTOS'!FC$3:FC$500)+IF($C5="",0,SUMIF('DADOS BRUTOS'!$A$3:$A$500,$C5,'DADOS BRUTOS'!FC$3:FC$500)))</f>
        <v/>
      </c>
      <c r="ID5" s="94">
        <f>IF(OR(ID$4="",$B5=""),0,SUMIF('DADOS BRUTOS'!$A$3:$A$500,$B5,'DADOS BRUTOS'!FD$3:FD$500)+IF($C5="",0,SUMIF('DADOS BRUTOS'!$A$3:$A$500,$C5,'DADOS BRUTOS'!FD$3:FD$500)))</f>
        <v/>
      </c>
      <c r="IE5" s="94">
        <f>IF(OR(IE$4="",$B5=""),0,SUMIF('DADOS BRUTOS'!$A$3:$A$500,$B5,'DADOS BRUTOS'!FE$3:FE$500)+IF($C5="",0,SUMIF('DADOS BRUTOS'!$A$3:$A$500,$C5,'DADOS BRUTOS'!FE$3:FE$500)))</f>
        <v/>
      </c>
      <c r="IF5" s="94">
        <f>IF(OR(IF$4="",$B5=""),0,SUMIF('DADOS BRUTOS'!$A$3:$A$500,$B5,'DADOS BRUTOS'!FF$3:FF$500)+IF($C5="",0,SUMIF('DADOS BRUTOS'!$A$3:$A$500,$C5,'DADOS BRUTOS'!FF$3:FF$500)))</f>
        <v/>
      </c>
      <c r="IG5" s="94">
        <f>IF(OR(IG$4="",$B5=""),0,SUMIF('DADOS BRUTOS'!$A$3:$A$500,$B5,'DADOS BRUTOS'!FG$3:FG$500)+IF($C5="",0,SUMIF('DADOS BRUTOS'!$A$3:$A$500,$C5,'DADOS BRUTOS'!FG$3:FG$500)))</f>
        <v/>
      </c>
      <c r="IH5" s="94">
        <f>IF(OR(IH$4="",$B5=""),0,SUMIF('DADOS BRUTOS'!$A$3:$A$500,$B5,'DADOS BRUTOS'!FH$3:FH$500)+IF($C5="",0,SUMIF('DADOS BRUTOS'!$A$3:$A$500,$C5,'DADOS BRUTOS'!FH$3:FH$500)))</f>
        <v/>
      </c>
      <c r="II5" s="94">
        <f>IF(OR(II$4="",$B5=""),0,SUMIF('DADOS BRUTOS'!$A$3:$A$500,$B5,'DADOS BRUTOS'!FI$3:FI$500)+IF($C5="",0,SUMIF('DADOS BRUTOS'!$A$3:$A$500,$C5,'DADOS BRUTOS'!FI$3:FI$500)))</f>
        <v/>
      </c>
      <c r="IJ5" s="94">
        <f>IF(OR(IJ$4="",$B5=""),0,SUMIF('DADOS BRUTOS'!$A$3:$A$500,$B5,'DADOS BRUTOS'!FJ$3:FJ$500)+IF($C5="",0,SUMIF('DADOS BRUTOS'!$A$3:$A$500,$C5,'DADOS BRUTOS'!FJ$3:FJ$500)))</f>
        <v/>
      </c>
      <c r="IK5" s="94">
        <f>IF(OR(IK$4="",$B5=""),0,SUMIF('DADOS BRUTOS'!$A$3:$A$500,$B5,'DADOS BRUTOS'!FK$3:FK$500)+IF($C5="",0,SUMIF('DADOS BRUTOS'!$A$3:$A$500,$C5,'DADOS BRUTOS'!FK$3:FK$500)))</f>
        <v/>
      </c>
      <c r="IL5" s="94">
        <f>IF(OR(IL$4="",$B5=""),0,SUMIF('DADOS BRUTOS'!$A$3:$A$500,$B5,'DADOS BRUTOS'!FL$3:FL$500)+IF($C5="",0,SUMIF('DADOS BRUTOS'!$A$3:$A$500,$C5,'DADOS BRUTOS'!FL$3:FL$500)))</f>
        <v/>
      </c>
      <c r="IM5" s="94">
        <f>IF(OR(IM$4="",$B5=""),0,SUMIF('DADOS BRUTOS'!$A$3:$A$500,$B5,'DADOS BRUTOS'!FM$3:FM$500)+IF($C5="",0,SUMIF('DADOS BRUTOS'!$A$3:$A$500,$C5,'DADOS BRUTOS'!FM$3:FM$500)))</f>
        <v/>
      </c>
      <c r="IN5" s="94">
        <f>IF(OR(IN$4="",$B5=""),0,SUMIF('DADOS BRUTOS'!$A$3:$A$500,$B5,'DADOS BRUTOS'!FN$3:FN$500)+IF($C5="",0,SUMIF('DADOS BRUTOS'!$A$3:$A$500,$C5,'DADOS BRUTOS'!FN$3:FN$500)))</f>
        <v/>
      </c>
      <c r="IO5" s="94">
        <f>IF(OR(IO$4="",$B5=""),0,SUMIF('DADOS BRUTOS'!$A$3:$A$500,$B5,'DADOS BRUTOS'!FO$3:FO$500)+IF($C5="",0,SUMIF('DADOS BRUTOS'!$A$3:$A$500,$C5,'DADOS BRUTOS'!FO$3:FO$500)))</f>
        <v/>
      </c>
      <c r="IP5" s="94">
        <f>IF(OR(IP$4="",$B5=""),0,SUMIF('DADOS BRUTOS'!$A$3:$A$500,$B5,'DADOS BRUTOS'!FP$3:FP$500)+IF($C5="",0,SUMIF('DADOS BRUTOS'!$A$3:$A$500,$C5,'DADOS BRUTOS'!FP$3:FP$500)))</f>
        <v/>
      </c>
      <c r="IQ5" s="94">
        <f>IF(OR(IQ$4="",$B5=""),0,SUMIF('DADOS BRUTOS'!$A$3:$A$500,$B5,'DADOS BRUTOS'!FQ$3:FQ$500)+IF($C5="",0,SUMIF('DADOS BRUTOS'!$A$3:$A$500,$C5,'DADOS BRUTOS'!FQ$3:FQ$500)))</f>
        <v/>
      </c>
      <c r="IR5" s="94">
        <f>IF(OR(IR$4="",$B5=""),0,SUMIF('DADOS BRUTOS'!$A$3:$A$500,$B5,'DADOS BRUTOS'!FR$3:FR$500)+IF($C5="",0,SUMIF('DADOS BRUTOS'!$A$3:$A$500,$C5,'DADOS BRUTOS'!FR$3:FR$500)))</f>
        <v/>
      </c>
      <c r="IS5" s="94">
        <f>IF(OR(IS$4="",$B5=""),0,SUMIF('DADOS BRUTOS'!$A$3:$A$500,$B5,'DADOS BRUTOS'!FS$3:FS$500)+IF($C5="",0,SUMIF('DADOS BRUTOS'!$A$3:$A$500,$C5,'DADOS BRUTOS'!FS$3:FS$500)))</f>
        <v/>
      </c>
      <c r="IT5" s="94">
        <f>IF(OR(IT$4="",$B5=""),0,SUMIF('DADOS BRUTOS'!$A$3:$A$500,$B5,'DADOS BRUTOS'!FT$3:FT$500)+IF($C5="",0,SUMIF('DADOS BRUTOS'!$A$3:$A$500,$C5,'DADOS BRUTOS'!FT$3:FT$500)))</f>
        <v/>
      </c>
      <c r="IU5" s="94">
        <f>IF(OR(IU$4="",$B5=""),0,SUMIF('DADOS BRUTOS'!$A$3:$A$500,$B5,'DADOS BRUTOS'!FU$3:FU$500)+IF($C5="",0,SUMIF('DADOS BRUTOS'!$A$3:$A$500,$C5,'DADOS BRUTOS'!FU$3:FU$500)))</f>
        <v/>
      </c>
      <c r="IV5" s="94">
        <f>IF(OR(IV$4="",$B5=""),0,SUMIF('DADOS BRUTOS'!$A$3:$A$500,$B5,'DADOS BRUTOS'!FV$3:FV$500)+IF($C5="",0,SUMIF('DADOS BRUTOS'!$A$3:$A$500,$C5,'DADOS BRUTOS'!FV$3:FV$500)))</f>
        <v/>
      </c>
      <c r="IW5" s="94">
        <f>IF(OR(IW$4="",$B5=""),0,SUMIF('DADOS BRUTOS'!$A$3:$A$500,$B5,'DADOS BRUTOS'!FW$3:FW$500)+IF($C5="",0,SUMIF('DADOS BRUTOS'!$A$3:$A$500,$C5,'DADOS BRUTOS'!FW$3:FW$500)))</f>
        <v/>
      </c>
      <c r="IX5" s="94">
        <f>IF(OR(IX$4="",$B5=""),0,SUMIF('DADOS BRUTOS'!$A$3:$A$500,$B5,'DADOS BRUTOS'!FX$3:FX$500)+IF($C5="",0,SUMIF('DADOS BRUTOS'!$A$3:$A$500,$C5,'DADOS BRUTOS'!FX$3:FX$500)))</f>
        <v/>
      </c>
      <c r="IY5" s="94">
        <f>IF(OR(IY$4="",$B5=""),0,SUMIF('DADOS BRUTOS'!$A$3:$A$500,$B5,'DADOS BRUTOS'!FY$3:FY$500)+IF($C5="",0,SUMIF('DADOS BRUTOS'!$A$3:$A$500,$C5,'DADOS BRUTOS'!FY$3:FY$500)))</f>
        <v/>
      </c>
      <c r="IZ5" s="94">
        <f>IF(OR(IZ$4="",$B5=""),0,SUMIF('DADOS BRUTOS'!$A$3:$A$500,$B5,'DADOS BRUTOS'!FZ$3:FZ$500)+IF($C5="",0,SUMIF('DADOS BRUTOS'!$A$3:$A$500,$C5,'DADOS BRUTOS'!FZ$3:FZ$500)))</f>
        <v/>
      </c>
      <c r="JA5" s="94">
        <f>IF(OR(JA$4="",$B5=""),0,SUMIF('DADOS BRUTOS'!$A$3:$A$500,$B5,'DADOS BRUTOS'!GA$3:GA$500)+IF($C5="",0,SUMIF('DADOS BRUTOS'!$A$3:$A$500,$C5,'DADOS BRUTOS'!GA$3:GA$500)))</f>
        <v/>
      </c>
      <c r="JB5" s="94">
        <f>IF(OR(JB$4="",$B5=""),0,SUMIF('DADOS BRUTOS'!$A$3:$A$500,$B5,'DADOS BRUTOS'!GB$3:GB$500)+IF($C5="",0,SUMIF('DADOS BRUTOS'!$A$3:$A$500,$C5,'DADOS BRUTOS'!GB$3:GB$500)))</f>
        <v/>
      </c>
      <c r="JC5" s="94">
        <f>IF(OR(JC$4="",$B5=""),0,SUMIF('DADOS BRUTOS'!$A$3:$A$500,$B5,'DADOS BRUTOS'!GC$3:GC$500)+IF($C5="",0,SUMIF('DADOS BRUTOS'!$A$3:$A$500,$C5,'DADOS BRUTOS'!GC$3:GC$500)))</f>
        <v/>
      </c>
      <c r="JD5" s="94">
        <f>IF(OR(JD$4="",$B5=""),0,SUMIF('DADOS BRUTOS'!$A$3:$A$500,$B5,'DADOS BRUTOS'!GD$3:GD$500)+IF($C5="",0,SUMIF('DADOS BRUTOS'!$A$3:$A$500,$C5,'DADOS BRUTOS'!GD$3:GD$500)))</f>
        <v/>
      </c>
      <c r="JE5" s="94">
        <f>IF(OR(JE$4="",$B5=""),0,SUMIF('DADOS BRUTOS'!$A$3:$A$500,$B5,'DADOS BRUTOS'!GE$3:GE$500)+IF($C5="",0,SUMIF('DADOS BRUTOS'!$A$3:$A$500,$C5,'DADOS BRUTOS'!GE$3:GE$500)))</f>
        <v/>
      </c>
      <c r="JF5" s="94">
        <f>IF(OR(JF$4="",$B5=""),0,SUMIF('DADOS BRUTOS'!$A$3:$A$500,$B5,'DADOS BRUTOS'!GF$3:GF$500)+IF($C5="",0,SUMIF('DADOS BRUTOS'!$A$3:$A$500,$C5,'DADOS BRUTOS'!GF$3:GF$500)))</f>
        <v/>
      </c>
      <c r="JG5" s="94">
        <f>IF(OR(JG$4="",$B5=""),0,SUMIF('DADOS BRUTOS'!$A$3:$A$500,$B5,'DADOS BRUTOS'!GG$3:GG$500)+IF($C5="",0,SUMIF('DADOS BRUTOS'!$A$3:$A$500,$C5,'DADOS BRUTOS'!GG$3:GG$500)))</f>
        <v/>
      </c>
      <c r="JH5" s="94">
        <f>IF(OR(JH$4="",$B5=""),0,SUMIF('DADOS BRUTOS'!$A$3:$A$500,$B5,'DADOS BRUTOS'!GH$3:GH$500)+IF($C5="",0,SUMIF('DADOS BRUTOS'!$A$3:$A$500,$C5,'DADOS BRUTOS'!GH$3:GH$500)))</f>
        <v/>
      </c>
      <c r="JI5" s="94">
        <f>IF(OR(JI$4="",$B5=""),0,SUMIF('DADOS BRUTOS'!$A$3:$A$500,$B5,'DADOS BRUTOS'!GI$3:GI$500)+IF($C5="",0,SUMIF('DADOS BRUTOS'!$A$3:$A$500,$C5,'DADOS BRUTOS'!GI$3:GI$500)))</f>
        <v/>
      </c>
      <c r="JJ5" s="94">
        <f>IF(OR(JJ$4="",$B5=""),0,SUMIF('DADOS BRUTOS'!$A$3:$A$500,$B5,'DADOS BRUTOS'!GJ$3:GJ$500)+IF($C5="",0,SUMIF('DADOS BRUTOS'!$A$3:$A$500,$C5,'DADOS BRUTOS'!GJ$3:GJ$500)))</f>
        <v/>
      </c>
      <c r="JK5" s="94">
        <f>IF(OR(JK$4="",$B5=""),0,SUMIF('DADOS BRUTOS'!$A$3:$A$500,$B5,'DADOS BRUTOS'!GK$3:GK$500)+IF($C5="",0,SUMIF('DADOS BRUTOS'!$A$3:$A$500,$C5,'DADOS BRUTOS'!GK$3:GK$500)))</f>
        <v/>
      </c>
      <c r="JL5" s="94">
        <f>IF(OR(JL$4="",$B5=""),0,SUMIF('DADOS BRUTOS'!$A$3:$A$500,$B5,'DADOS BRUTOS'!GL$3:GL$500)+IF($C5="",0,SUMIF('DADOS BRUTOS'!$A$3:$A$500,$C5,'DADOS BRUTOS'!GL$3:GL$500)))</f>
        <v/>
      </c>
      <c r="JM5" s="94">
        <f>IF(OR(JM$4="",$B5=""),0,SUMIF('DADOS BRUTOS'!$A$3:$A$500,$B5,'DADOS BRUTOS'!GM$3:GM$500)+IF($C5="",0,SUMIF('DADOS BRUTOS'!$A$3:$A$500,$C5,'DADOS BRUTOS'!GM$3:GM$500)))</f>
        <v/>
      </c>
      <c r="JN5" s="94">
        <f>IF(OR(JN$4="",$B5=""),0,SUMIF('DADOS BRUTOS'!$A$3:$A$500,$B5,'DADOS BRUTOS'!GN$3:GN$500)+IF($C5="",0,SUMIF('DADOS BRUTOS'!$A$3:$A$500,$C5,'DADOS BRUTOS'!GN$3:GN$500)))</f>
        <v/>
      </c>
      <c r="JO5" s="94">
        <f>IF(OR(JO$4="",$B5=""),0,SUMIF('DADOS BRUTOS'!$A$3:$A$500,$B5,'DADOS BRUTOS'!GO$3:GO$500)+IF($C5="",0,SUMIF('DADOS BRUTOS'!$A$3:$A$500,$C5,'DADOS BRUTOS'!GO$3:GO$500)))</f>
        <v/>
      </c>
      <c r="JP5" s="94">
        <f>IF(OR(JP$4="",$B5=""),0,SUMIF('DADOS BRUTOS'!$A$3:$A$500,$B5,'DADOS BRUTOS'!GP$3:GP$500)+IF($C5="",0,SUMIF('DADOS BRUTOS'!$A$3:$A$500,$C5,'DADOS BRUTOS'!GP$3:GP$500)))</f>
        <v/>
      </c>
      <c r="JQ5" s="94">
        <f>IF(OR(JQ$4="",$B5=""),0,SUMIF('DADOS BRUTOS'!$A$3:$A$500,$B5,'DADOS BRUTOS'!GQ$3:GQ$500)+IF($C5="",0,SUMIF('DADOS BRUTOS'!$A$3:$A$500,$C5,'DADOS BRUTOS'!GQ$3:GQ$500)))</f>
        <v/>
      </c>
      <c r="JR5" s="94">
        <f>IF(OR(JR$4="",$B5=""),0,SUMIF('DADOS BRUTOS'!$A$3:$A$500,$B5,'DADOS BRUTOS'!GR$3:GR$500)+IF($C5="",0,SUMIF('DADOS BRUTOS'!$A$3:$A$500,$C5,'DADOS BRUTOS'!GR$3:GR$500)))</f>
        <v/>
      </c>
      <c r="JS5" s="94">
        <f>IF(OR(JS$4="",$B5=""),0,SUMIF('DADOS BRUTOS'!$A$3:$A$500,$B5,'DADOS BRUTOS'!GS$3:GS$500)+IF($C5="",0,SUMIF('DADOS BRUTOS'!$A$3:$A$500,$C5,'DADOS BRUTOS'!GS$3:GS$500)))</f>
        <v/>
      </c>
    </row>
    <row r="6">
      <c r="A6" s="59">
        <f>'VALOR POR PL'!D12</f>
        <v/>
      </c>
      <c r="B6" s="58" t="inlineStr">
        <is>
          <t>SEGUROS</t>
        </is>
      </c>
      <c r="C6" s="58" t="n"/>
      <c r="D6" s="53">
        <f>SUMIF($CB$4:$JS$4,"&lt;="&amp;D$4,$CB6:$JS6)</f>
        <v/>
      </c>
      <c r="E6" s="53">
        <f>SUMIF($CB$4:$JS$4,E$4,$CB6:$JS6)</f>
        <v/>
      </c>
      <c r="F6" s="53">
        <f>SUMIF($CB$4:$JS$4,F$4,$CB6:$JS6)</f>
        <v/>
      </c>
      <c r="G6" s="53">
        <f>SUMIF($CB$4:$JS$4,G$4,$CB6:$JS6)</f>
        <v/>
      </c>
      <c r="H6" s="53">
        <f>SUMIF($CB$4:$JS$4,H$4,$CB6:$JS6)</f>
        <v/>
      </c>
      <c r="I6" s="53">
        <f>SUMIF($CB$4:$JS$4,I$4,$CB6:$JS6)</f>
        <v/>
      </c>
      <c r="J6" s="53">
        <f>SUMIF($CB$4:$JS$4,J$4,$CB6:$JS6)</f>
        <v/>
      </c>
      <c r="K6" s="53">
        <f>SUMIF($CB$4:$JS$4,K$4,$CB6:$JS6)</f>
        <v/>
      </c>
      <c r="L6" s="53">
        <f>SUMIF($CB$4:$JS$4,L$4,$CB6:$JS6)</f>
        <v/>
      </c>
      <c r="M6" s="53">
        <f>SUMIF($CB$4:$JS$4,M$4,$CB6:$JS6)</f>
        <v/>
      </c>
      <c r="N6" s="53">
        <f>SUMIF($CB$4:$JS$4,N$4,$CB6:$JS6)</f>
        <v/>
      </c>
      <c r="O6" s="53">
        <f>SUMIF($CB$4:$JS$4,O$4,$CB6:$JS6)</f>
        <v/>
      </c>
      <c r="P6" s="53">
        <f>SUMIF($CB$4:$JS$4,P$4,$CB6:$JS6)</f>
        <v/>
      </c>
      <c r="Q6" s="53">
        <f>SUMIF($CB$4:$JS$4,Q$4,$CB6:$JS6)</f>
        <v/>
      </c>
      <c r="R6" s="53">
        <f>SUMIF($CB$4:$JS$4,R$4,$CB6:$JS6)</f>
        <v/>
      </c>
      <c r="S6" s="53">
        <f>SUMIF($CB$4:$JS$4,S$4,$CB6:$JS6)</f>
        <v/>
      </c>
      <c r="T6" s="53">
        <f>SUMIF($CB$4:$JS$4,T$4,$CB6:$JS6)</f>
        <v/>
      </c>
      <c r="U6" s="53">
        <f>SUMIF($CB$4:$JS$4,U$4,$CB6:$JS6)</f>
        <v/>
      </c>
      <c r="V6" s="53">
        <f>SUMIF($CB$4:$JS$4,V$4,$CB6:$JS6)</f>
        <v/>
      </c>
      <c r="W6" s="53">
        <f>SUMIF($CB$4:$JS$4,W$4,$CB6:$JS6)</f>
        <v/>
      </c>
      <c r="X6" s="53">
        <f>SUMIF($CB$4:$JS$4,X$4,$CB6:$JS6)</f>
        <v/>
      </c>
      <c r="Y6" s="53">
        <f>SUMIF($CB$4:$JS$4,Y$4,$CB6:$JS6)</f>
        <v/>
      </c>
      <c r="Z6" s="53">
        <f>SUMIF($CB$4:$JS$4,Z$4,$CB6:$JS6)</f>
        <v/>
      </c>
      <c r="AA6" s="53">
        <f>SUMIF($CB$4:$JS$4,AA$4,$CB6:$JS6)</f>
        <v/>
      </c>
      <c r="AB6" s="53">
        <f>SUMIF($CB$4:$JS$4,AB$4,$CB6:$JS6)</f>
        <v/>
      </c>
      <c r="AC6" s="53">
        <f>SUMIF($CB$4:$JS$4,AC$4,$CB6:$JS6)</f>
        <v/>
      </c>
      <c r="AD6" s="53">
        <f>SUMIF($CB$4:$JS$4,AD$4,$CB6:$JS6)</f>
        <v/>
      </c>
      <c r="AE6" s="53">
        <f>SUMIF($CB$4:$JS$4,AE$4,$CB6:$JS6)</f>
        <v/>
      </c>
      <c r="AF6" s="53">
        <f>SUMIF($CB$4:$JS$4,AF$4,$CB6:$JS6)</f>
        <v/>
      </c>
      <c r="AG6" s="53">
        <f>SUMIF($CB$4:$JS$4,AG$4,$CB6:$JS6)</f>
        <v/>
      </c>
      <c r="AH6" s="53">
        <f>SUMIF($CB$4:$JS$4,AH$4,$CB6:$JS6)</f>
        <v/>
      </c>
      <c r="AI6" s="53">
        <f>SUMIF($CB$4:$JS$4,AI$4,$CB6:$JS6)</f>
        <v/>
      </c>
      <c r="AJ6" s="53">
        <f>SUMIF($CB$4:$JS$4,AJ$4,$CB6:$JS6)</f>
        <v/>
      </c>
      <c r="AK6" s="53">
        <f>SUMIF($CB$4:$JS$4,AK$4,$CB6:$JS6)</f>
        <v/>
      </c>
      <c r="AL6" s="53">
        <f>SUMIF($CB$4:$JS$4,AL$4,$CB6:$JS6)</f>
        <v/>
      </c>
      <c r="AM6" s="53">
        <f>SUMIF($CB$4:$JS$4,AM$4,$CB6:$JS6)</f>
        <v/>
      </c>
      <c r="AN6" s="53">
        <f>SUMIF($CB$4:$JS$4,AN$4,$CB6:$JS6)</f>
        <v/>
      </c>
      <c r="AO6" s="53">
        <f>SUMIF($CB$4:$JS$4,AO$4,$CB6:$JS6)</f>
        <v/>
      </c>
      <c r="AP6" s="53">
        <f>SUMIF($CB$4:$JS$4,AP$4,$CB6:$JS6)</f>
        <v/>
      </c>
      <c r="AQ6" s="53">
        <f>SUMIF($CB$4:$JS$4,AQ$4,$CB6:$JS6)</f>
        <v/>
      </c>
      <c r="AR6" s="53">
        <f>SUMIF($CB$4:$JS$4,AR$4,$CB6:$JS6)</f>
        <v/>
      </c>
      <c r="AS6" s="53">
        <f>SUMIF($CB$4:$JS$4,AS$4,$CB6:$JS6)</f>
        <v/>
      </c>
      <c r="AT6" s="53">
        <f>SUMIF($CB$4:$JS$4,AT$4,$CB6:$JS6)</f>
        <v/>
      </c>
      <c r="AU6" s="53">
        <f>SUMIF($CB$4:$JS$4,AU$4,$CB6:$JS6)</f>
        <v/>
      </c>
      <c r="AV6" s="53">
        <f>SUMIF($CB$4:$JS$4,AV$4,$CB6:$JS6)</f>
        <v/>
      </c>
      <c r="AW6" s="53">
        <f>SUMIF($CB$4:$JS$4,AW$4,$CB6:$JS6)</f>
        <v/>
      </c>
      <c r="AX6" s="53">
        <f>SUMIF($CB$4:$JS$4,AX$4,$CB6:$JS6)</f>
        <v/>
      </c>
      <c r="AY6" s="53">
        <f>SUMIF($CB$4:$JS$4,AY$4,$CB6:$JS6)</f>
        <v/>
      </c>
      <c r="AZ6" s="53">
        <f>SUMIF($CB$4:$JS$4,AZ$4,$CB6:$JS6)</f>
        <v/>
      </c>
      <c r="BA6" s="53">
        <f>SUMIF($CB$4:$JS$4,BA$4,$CB6:$JS6)</f>
        <v/>
      </c>
      <c r="BB6" s="53">
        <f>SUMIF($CB$4:$JS$4,BB$4,$CB6:$JS6)</f>
        <v/>
      </c>
      <c r="BC6" s="53">
        <f>SUMIF($CB$4:$JS$4,BC$4,$CB6:$JS6)</f>
        <v/>
      </c>
      <c r="BD6" s="53">
        <f>SUMIF($CB$4:$JS$4,BD$4,$CB6:$JS6)</f>
        <v/>
      </c>
      <c r="BE6" s="53">
        <f>SUMIF($CB$4:$JS$4,BE$4,$CB6:$JS6)</f>
        <v/>
      </c>
      <c r="BF6" s="53">
        <f>SUMIF($CB$4:$JS$4,BF$4,$CB6:$JS6)</f>
        <v/>
      </c>
      <c r="BG6" s="53">
        <f>SUMIF($CB$4:$JS$4,BG$4,$CB6:$JS6)</f>
        <v/>
      </c>
      <c r="BH6" s="53">
        <f>SUMIF($CB$4:$JS$4,BH$4,$CB6:$JS6)</f>
        <v/>
      </c>
      <c r="BI6" s="53">
        <f>SUMIF($CB$4:$JS$4,BI$4,$CB6:$JS6)</f>
        <v/>
      </c>
      <c r="BJ6" s="53">
        <f>SUMIF($CB$4:$JS$4,BJ$4,$CB6:$JS6)</f>
        <v/>
      </c>
      <c r="BK6" s="53">
        <f>SUMIF($CB$4:$JS$4,BK$4,$CB6:$JS6)</f>
        <v/>
      </c>
      <c r="BL6" s="53">
        <f>SUMIF($CB$4:$JS$4,BL$4,$CB6:$JS6)</f>
        <v/>
      </c>
      <c r="BM6" s="53">
        <f>SUMIF($CB$4:$JS$4,BM$4,$CB6:$JS6)</f>
        <v/>
      </c>
      <c r="BN6" s="53">
        <f>SUMIF($CB$4:$JS$4,BN$4,$CB6:$JS6)</f>
        <v/>
      </c>
      <c r="BO6" s="53">
        <f>SUMIF($CB$4:$JS$4,BO$4,$CB6:$JS6)</f>
        <v/>
      </c>
      <c r="BP6" s="53">
        <f>SUMIF($CB$4:$JS$4,BP$4,$CB6:$JS6)</f>
        <v/>
      </c>
      <c r="BQ6" s="53">
        <f>SUMIF($CB$4:$JS$4,BQ$4,$CB6:$JS6)</f>
        <v/>
      </c>
      <c r="BR6" s="53">
        <f>SUMIF($CB$4:$JS$4,BR$4,$CB6:$JS6)</f>
        <v/>
      </c>
      <c r="BS6" s="53">
        <f>SUMIF($CB$4:$JS$4,BS$4,$CB6:$JS6)</f>
        <v/>
      </c>
      <c r="BT6" s="53">
        <f>SUMIF($CB$4:$JS$4,BT$4,$CB6:$JS6)</f>
        <v/>
      </c>
      <c r="BU6" s="53">
        <f>SUMIF($CB$4:$JS$4,BU$4,$CB6:$JS6)</f>
        <v/>
      </c>
      <c r="BV6" s="53">
        <f>SUMIF($CB$4:$JS$4,BV$4,$CB6:$JS6)</f>
        <v/>
      </c>
      <c r="BW6" s="53">
        <f>SUMIF($CB$4:$JS$4,BW$4,$CB6:$JS6)</f>
        <v/>
      </c>
      <c r="BX6" s="53">
        <f>SUMIF($CB$4:$JS$4,"&gt;"&amp;'VALOR POR PL'!$P$8,$CB6:$JS6)</f>
        <v/>
      </c>
      <c r="BY6" s="53">
        <f>SUM($CB6:$JS6)</f>
        <v/>
      </c>
      <c r="CB6" s="94">
        <f>IF(OR(CB$4="",$B6=""),0,SUMIF('DADOS BRUTOS'!$A$3:$A$500,$B6,'DADOS BRUTOS'!B$3:B$500)+IF($C6="",0,SUMIF('DADOS BRUTOS'!$A$3:$A$500,$C6,'DADOS BRUTOS'!B$3:B$500)))</f>
        <v/>
      </c>
      <c r="CC6" s="94">
        <f>IF(OR(CC$4="",$B6=""),0,SUMIF('DADOS BRUTOS'!$A$3:$A$500,$B6,'DADOS BRUTOS'!C$3:C$500)+IF($C6="",0,SUMIF('DADOS BRUTOS'!$A$3:$A$500,$C6,'DADOS BRUTOS'!C$3:C$500)))</f>
        <v/>
      </c>
      <c r="CD6" s="94">
        <f>IF(OR(CD$4="",$B6=""),0,SUMIF('DADOS BRUTOS'!$A$3:$A$500,$B6,'DADOS BRUTOS'!D$3:D$500)+IF($C6="",0,SUMIF('DADOS BRUTOS'!$A$3:$A$500,$C6,'DADOS BRUTOS'!D$3:D$500)))</f>
        <v/>
      </c>
      <c r="CE6" s="94">
        <f>IF(OR(CE$4="",$B6=""),0,SUMIF('DADOS BRUTOS'!$A$3:$A$500,$B6,'DADOS BRUTOS'!E$3:E$500)+IF($C6="",0,SUMIF('DADOS BRUTOS'!$A$3:$A$500,$C6,'DADOS BRUTOS'!E$3:E$500)))</f>
        <v/>
      </c>
      <c r="CF6" s="94">
        <f>IF(OR(CF$4="",$B6=""),0,SUMIF('DADOS BRUTOS'!$A$3:$A$500,$B6,'DADOS BRUTOS'!F$3:F$500)+IF($C6="",0,SUMIF('DADOS BRUTOS'!$A$3:$A$500,$C6,'DADOS BRUTOS'!F$3:F$500)))</f>
        <v/>
      </c>
      <c r="CG6" s="94">
        <f>IF(OR(CG$4="",$B6=""),0,SUMIF('DADOS BRUTOS'!$A$3:$A$500,$B6,'DADOS BRUTOS'!G$3:G$500)+IF($C6="",0,SUMIF('DADOS BRUTOS'!$A$3:$A$500,$C6,'DADOS BRUTOS'!G$3:G$500)))</f>
        <v/>
      </c>
      <c r="CH6" s="94">
        <f>IF(OR(CH$4="",$B6=""),0,SUMIF('DADOS BRUTOS'!$A$3:$A$500,$B6,'DADOS BRUTOS'!H$3:H$500)+IF($C6="",0,SUMIF('DADOS BRUTOS'!$A$3:$A$500,$C6,'DADOS BRUTOS'!H$3:H$500)))</f>
        <v/>
      </c>
      <c r="CI6" s="94">
        <f>IF(OR(CI$4="",$B6=""),0,SUMIF('DADOS BRUTOS'!$A$3:$A$500,$B6,'DADOS BRUTOS'!I$3:I$500)+IF($C6="",0,SUMIF('DADOS BRUTOS'!$A$3:$A$500,$C6,'DADOS BRUTOS'!I$3:I$500)))</f>
        <v/>
      </c>
      <c r="CJ6" s="94">
        <f>IF(OR(CJ$4="",$B6=""),0,SUMIF('DADOS BRUTOS'!$A$3:$A$500,$B6,'DADOS BRUTOS'!J$3:J$500)+IF($C6="",0,SUMIF('DADOS BRUTOS'!$A$3:$A$500,$C6,'DADOS BRUTOS'!J$3:J$500)))</f>
        <v/>
      </c>
      <c r="CK6" s="94">
        <f>IF(OR(CK$4="",$B6=""),0,SUMIF('DADOS BRUTOS'!$A$3:$A$500,$B6,'DADOS BRUTOS'!K$3:K$500)+IF($C6="",0,SUMIF('DADOS BRUTOS'!$A$3:$A$500,$C6,'DADOS BRUTOS'!K$3:K$500)))</f>
        <v/>
      </c>
      <c r="CL6" s="94">
        <f>IF(OR(CL$4="",$B6=""),0,SUMIF('DADOS BRUTOS'!$A$3:$A$500,$B6,'DADOS BRUTOS'!L$3:L$500)+IF($C6="",0,SUMIF('DADOS BRUTOS'!$A$3:$A$500,$C6,'DADOS BRUTOS'!L$3:L$500)))</f>
        <v/>
      </c>
      <c r="CM6" s="94">
        <f>IF(OR(CM$4="",$B6=""),0,SUMIF('DADOS BRUTOS'!$A$3:$A$500,$B6,'DADOS BRUTOS'!M$3:M$500)+IF($C6="",0,SUMIF('DADOS BRUTOS'!$A$3:$A$500,$C6,'DADOS BRUTOS'!M$3:M$500)))</f>
        <v/>
      </c>
      <c r="CN6" s="94">
        <f>IF(OR(CN$4="",$B6=""),0,SUMIF('DADOS BRUTOS'!$A$3:$A$500,$B6,'DADOS BRUTOS'!N$3:N$500)+IF($C6="",0,SUMIF('DADOS BRUTOS'!$A$3:$A$500,$C6,'DADOS BRUTOS'!N$3:N$500)))</f>
        <v/>
      </c>
      <c r="CO6" s="94">
        <f>IF(OR(CO$4="",$B6=""),0,SUMIF('DADOS BRUTOS'!$A$3:$A$500,$B6,'DADOS BRUTOS'!O$3:O$500)+IF($C6="",0,SUMIF('DADOS BRUTOS'!$A$3:$A$500,$C6,'DADOS BRUTOS'!O$3:O$500)))</f>
        <v/>
      </c>
      <c r="CP6" s="94">
        <f>IF(OR(CP$4="",$B6=""),0,SUMIF('DADOS BRUTOS'!$A$3:$A$500,$B6,'DADOS BRUTOS'!P$3:P$500)+IF($C6="",0,SUMIF('DADOS BRUTOS'!$A$3:$A$500,$C6,'DADOS BRUTOS'!P$3:P$500)))</f>
        <v/>
      </c>
      <c r="CQ6" s="94">
        <f>IF(OR(CQ$4="",$B6=""),0,SUMIF('DADOS BRUTOS'!$A$3:$A$500,$B6,'DADOS BRUTOS'!Q$3:Q$500)+IF($C6="",0,SUMIF('DADOS BRUTOS'!$A$3:$A$500,$C6,'DADOS BRUTOS'!Q$3:Q$500)))</f>
        <v/>
      </c>
      <c r="CR6" s="94">
        <f>IF(OR(CR$4="",$B6=""),0,SUMIF('DADOS BRUTOS'!$A$3:$A$500,$B6,'DADOS BRUTOS'!R$3:R$500)+IF($C6="",0,SUMIF('DADOS BRUTOS'!$A$3:$A$500,$C6,'DADOS BRUTOS'!R$3:R$500)))</f>
        <v/>
      </c>
      <c r="CS6" s="94">
        <f>IF(OR(CS$4="",$B6=""),0,SUMIF('DADOS BRUTOS'!$A$3:$A$500,$B6,'DADOS BRUTOS'!S$3:S$500)+IF($C6="",0,SUMIF('DADOS BRUTOS'!$A$3:$A$500,$C6,'DADOS BRUTOS'!S$3:S$500)))</f>
        <v/>
      </c>
      <c r="CT6" s="94">
        <f>IF(OR(CT$4="",$B6=""),0,SUMIF('DADOS BRUTOS'!$A$3:$A$500,$B6,'DADOS BRUTOS'!T$3:T$500)+IF($C6="",0,SUMIF('DADOS BRUTOS'!$A$3:$A$500,$C6,'DADOS BRUTOS'!T$3:T$500)))</f>
        <v/>
      </c>
      <c r="CU6" s="94">
        <f>IF(OR(CU$4="",$B6=""),0,SUMIF('DADOS BRUTOS'!$A$3:$A$500,$B6,'DADOS BRUTOS'!U$3:U$500)+IF($C6="",0,SUMIF('DADOS BRUTOS'!$A$3:$A$500,$C6,'DADOS BRUTOS'!U$3:U$500)))</f>
        <v/>
      </c>
      <c r="CV6" s="94">
        <f>IF(OR(CV$4="",$B6=""),0,SUMIF('DADOS BRUTOS'!$A$3:$A$500,$B6,'DADOS BRUTOS'!V$3:V$500)+IF($C6="",0,SUMIF('DADOS BRUTOS'!$A$3:$A$500,$C6,'DADOS BRUTOS'!V$3:V$500)))</f>
        <v/>
      </c>
      <c r="CW6" s="94">
        <f>IF(OR(CW$4="",$B6=""),0,SUMIF('DADOS BRUTOS'!$A$3:$A$500,$B6,'DADOS BRUTOS'!W$3:W$500)+IF($C6="",0,SUMIF('DADOS BRUTOS'!$A$3:$A$500,$C6,'DADOS BRUTOS'!W$3:W$500)))</f>
        <v/>
      </c>
      <c r="CX6" s="94">
        <f>IF(OR(CX$4="",$B6=""),0,SUMIF('DADOS BRUTOS'!$A$3:$A$500,$B6,'DADOS BRUTOS'!X$3:X$500)+IF($C6="",0,SUMIF('DADOS BRUTOS'!$A$3:$A$500,$C6,'DADOS BRUTOS'!X$3:X$500)))</f>
        <v/>
      </c>
      <c r="CY6" s="94">
        <f>IF(OR(CY$4="",$B6=""),0,SUMIF('DADOS BRUTOS'!$A$3:$A$500,$B6,'DADOS BRUTOS'!Y$3:Y$500)+IF($C6="",0,SUMIF('DADOS BRUTOS'!$A$3:$A$500,$C6,'DADOS BRUTOS'!Y$3:Y$500)))</f>
        <v/>
      </c>
      <c r="CZ6" s="94">
        <f>IF(OR(CZ$4="",$B6=""),0,SUMIF('DADOS BRUTOS'!$A$3:$A$500,$B6,'DADOS BRUTOS'!Z$3:Z$500)+IF($C6="",0,SUMIF('DADOS BRUTOS'!$A$3:$A$500,$C6,'DADOS BRUTOS'!Z$3:Z$500)))</f>
        <v/>
      </c>
      <c r="DA6" s="94">
        <f>IF(OR(DA$4="",$B6=""),0,SUMIF('DADOS BRUTOS'!$A$3:$A$500,$B6,'DADOS BRUTOS'!AA$3:AA$500)+IF($C6="",0,SUMIF('DADOS BRUTOS'!$A$3:$A$500,$C6,'DADOS BRUTOS'!AA$3:AA$500)))</f>
        <v/>
      </c>
      <c r="DB6" s="94">
        <f>IF(OR(DB$4="",$B6=""),0,SUMIF('DADOS BRUTOS'!$A$3:$A$500,$B6,'DADOS BRUTOS'!AB$3:AB$500)+IF($C6="",0,SUMIF('DADOS BRUTOS'!$A$3:$A$500,$C6,'DADOS BRUTOS'!AB$3:AB$500)))</f>
        <v/>
      </c>
      <c r="DC6" s="94">
        <f>IF(OR(DC$4="",$B6=""),0,SUMIF('DADOS BRUTOS'!$A$3:$A$500,$B6,'DADOS BRUTOS'!AC$3:AC$500)+IF($C6="",0,SUMIF('DADOS BRUTOS'!$A$3:$A$500,$C6,'DADOS BRUTOS'!AC$3:AC$500)))</f>
        <v/>
      </c>
      <c r="DD6" s="94">
        <f>IF(OR(DD$4="",$B6=""),0,SUMIF('DADOS BRUTOS'!$A$3:$A$500,$B6,'DADOS BRUTOS'!AD$3:AD$500)+IF($C6="",0,SUMIF('DADOS BRUTOS'!$A$3:$A$500,$C6,'DADOS BRUTOS'!AD$3:AD$500)))</f>
        <v/>
      </c>
      <c r="DE6" s="94">
        <f>IF(OR(DE$4="",$B6=""),0,SUMIF('DADOS BRUTOS'!$A$3:$A$500,$B6,'DADOS BRUTOS'!AE$3:AE$500)+IF($C6="",0,SUMIF('DADOS BRUTOS'!$A$3:$A$500,$C6,'DADOS BRUTOS'!AE$3:AE$500)))</f>
        <v/>
      </c>
      <c r="DF6" s="94">
        <f>IF(OR(DF$4="",$B6=""),0,SUMIF('DADOS BRUTOS'!$A$3:$A$500,$B6,'DADOS BRUTOS'!AF$3:AF$500)+IF($C6="",0,SUMIF('DADOS BRUTOS'!$A$3:$A$500,$C6,'DADOS BRUTOS'!AF$3:AF$500)))</f>
        <v/>
      </c>
      <c r="DG6" s="94">
        <f>IF(OR(DG$4="",$B6=""),0,SUMIF('DADOS BRUTOS'!$A$3:$A$500,$B6,'DADOS BRUTOS'!AG$3:AG$500)+IF($C6="",0,SUMIF('DADOS BRUTOS'!$A$3:$A$500,$C6,'DADOS BRUTOS'!AG$3:AG$500)))</f>
        <v/>
      </c>
      <c r="DH6" s="94">
        <f>IF(OR(DH$4="",$B6=""),0,SUMIF('DADOS BRUTOS'!$A$3:$A$500,$B6,'DADOS BRUTOS'!AH$3:AH$500)+IF($C6="",0,SUMIF('DADOS BRUTOS'!$A$3:$A$500,$C6,'DADOS BRUTOS'!AH$3:AH$500)))</f>
        <v/>
      </c>
      <c r="DI6" s="94">
        <f>IF(OR(DI$4="",$B6=""),0,SUMIF('DADOS BRUTOS'!$A$3:$A$500,$B6,'DADOS BRUTOS'!AI$3:AI$500)+IF($C6="",0,SUMIF('DADOS BRUTOS'!$A$3:$A$500,$C6,'DADOS BRUTOS'!AI$3:AI$500)))</f>
        <v/>
      </c>
      <c r="DJ6" s="94">
        <f>IF(OR(DJ$4="",$B6=""),0,SUMIF('DADOS BRUTOS'!$A$3:$A$500,$B6,'DADOS BRUTOS'!AJ$3:AJ$500)+IF($C6="",0,SUMIF('DADOS BRUTOS'!$A$3:$A$500,$C6,'DADOS BRUTOS'!AJ$3:AJ$500)))</f>
        <v/>
      </c>
      <c r="DK6" s="94">
        <f>IF(OR(DK$4="",$B6=""),0,SUMIF('DADOS BRUTOS'!$A$3:$A$500,$B6,'DADOS BRUTOS'!AK$3:AK$500)+IF($C6="",0,SUMIF('DADOS BRUTOS'!$A$3:$A$500,$C6,'DADOS BRUTOS'!AK$3:AK$500)))</f>
        <v/>
      </c>
      <c r="DL6" s="94">
        <f>IF(OR(DL$4="",$B6=""),0,SUMIF('DADOS BRUTOS'!$A$3:$A$500,$B6,'DADOS BRUTOS'!AL$3:AL$500)+IF($C6="",0,SUMIF('DADOS BRUTOS'!$A$3:$A$500,$C6,'DADOS BRUTOS'!AL$3:AL$500)))</f>
        <v/>
      </c>
      <c r="DM6" s="94">
        <f>IF(OR(DM$4="",$B6=""),0,SUMIF('DADOS BRUTOS'!$A$3:$A$500,$B6,'DADOS BRUTOS'!AM$3:AM$500)+IF($C6="",0,SUMIF('DADOS BRUTOS'!$A$3:$A$500,$C6,'DADOS BRUTOS'!AM$3:AM$500)))</f>
        <v/>
      </c>
      <c r="DN6" s="94">
        <f>IF(OR(DN$4="",$B6=""),0,SUMIF('DADOS BRUTOS'!$A$3:$A$500,$B6,'DADOS BRUTOS'!AN$3:AN$500)+IF($C6="",0,SUMIF('DADOS BRUTOS'!$A$3:$A$500,$C6,'DADOS BRUTOS'!AN$3:AN$500)))</f>
        <v/>
      </c>
      <c r="DO6" s="94">
        <f>IF(OR(DO$4="",$B6=""),0,SUMIF('DADOS BRUTOS'!$A$3:$A$500,$B6,'DADOS BRUTOS'!AO$3:AO$500)+IF($C6="",0,SUMIF('DADOS BRUTOS'!$A$3:$A$500,$C6,'DADOS BRUTOS'!AO$3:AO$500)))</f>
        <v/>
      </c>
      <c r="DP6" s="94">
        <f>IF(OR(DP$4="",$B6=""),0,SUMIF('DADOS BRUTOS'!$A$3:$A$500,$B6,'DADOS BRUTOS'!AP$3:AP$500)+IF($C6="",0,SUMIF('DADOS BRUTOS'!$A$3:$A$500,$C6,'DADOS BRUTOS'!AP$3:AP$500)))</f>
        <v/>
      </c>
      <c r="DQ6" s="94">
        <f>IF(OR(DQ$4="",$B6=""),0,SUMIF('DADOS BRUTOS'!$A$3:$A$500,$B6,'DADOS BRUTOS'!AQ$3:AQ$500)+IF($C6="",0,SUMIF('DADOS BRUTOS'!$A$3:$A$500,$C6,'DADOS BRUTOS'!AQ$3:AQ$500)))</f>
        <v/>
      </c>
      <c r="DR6" s="94">
        <f>IF(OR(DR$4="",$B6=""),0,SUMIF('DADOS BRUTOS'!$A$3:$A$500,$B6,'DADOS BRUTOS'!AR$3:AR$500)+IF($C6="",0,SUMIF('DADOS BRUTOS'!$A$3:$A$500,$C6,'DADOS BRUTOS'!AR$3:AR$500)))</f>
        <v/>
      </c>
      <c r="DS6" s="94">
        <f>IF(OR(DS$4="",$B6=""),0,SUMIF('DADOS BRUTOS'!$A$3:$A$500,$B6,'DADOS BRUTOS'!AS$3:AS$500)+IF($C6="",0,SUMIF('DADOS BRUTOS'!$A$3:$A$500,$C6,'DADOS BRUTOS'!AS$3:AS$500)))</f>
        <v/>
      </c>
      <c r="DT6" s="94">
        <f>IF(OR(DT$4="",$B6=""),0,SUMIF('DADOS BRUTOS'!$A$3:$A$500,$B6,'DADOS BRUTOS'!AT$3:AT$500)+IF($C6="",0,SUMIF('DADOS BRUTOS'!$A$3:$A$500,$C6,'DADOS BRUTOS'!AT$3:AT$500)))</f>
        <v/>
      </c>
      <c r="DU6" s="94">
        <f>IF(OR(DU$4="",$B6=""),0,SUMIF('DADOS BRUTOS'!$A$3:$A$500,$B6,'DADOS BRUTOS'!AU$3:AU$500)+IF($C6="",0,SUMIF('DADOS BRUTOS'!$A$3:$A$500,$C6,'DADOS BRUTOS'!AU$3:AU$500)))</f>
        <v/>
      </c>
      <c r="DV6" s="94">
        <f>IF(OR(DV$4="",$B6=""),0,SUMIF('DADOS BRUTOS'!$A$3:$A$500,$B6,'DADOS BRUTOS'!AV$3:AV$500)+IF($C6="",0,SUMIF('DADOS BRUTOS'!$A$3:$A$500,$C6,'DADOS BRUTOS'!AV$3:AV$500)))</f>
        <v/>
      </c>
      <c r="DW6" s="94">
        <f>IF(OR(DW$4="",$B6=""),0,SUMIF('DADOS BRUTOS'!$A$3:$A$500,$B6,'DADOS BRUTOS'!AW$3:AW$500)+IF($C6="",0,SUMIF('DADOS BRUTOS'!$A$3:$A$500,$C6,'DADOS BRUTOS'!AW$3:AW$500)))</f>
        <v/>
      </c>
      <c r="DX6" s="94">
        <f>IF(OR(DX$4="",$B6=""),0,SUMIF('DADOS BRUTOS'!$A$3:$A$500,$B6,'DADOS BRUTOS'!AX$3:AX$500)+IF($C6="",0,SUMIF('DADOS BRUTOS'!$A$3:$A$500,$C6,'DADOS BRUTOS'!AX$3:AX$500)))</f>
        <v/>
      </c>
      <c r="DY6" s="94">
        <f>IF(OR(DY$4="",$B6=""),0,SUMIF('DADOS BRUTOS'!$A$3:$A$500,$B6,'DADOS BRUTOS'!AY$3:AY$500)+IF($C6="",0,SUMIF('DADOS BRUTOS'!$A$3:$A$500,$C6,'DADOS BRUTOS'!AY$3:AY$500)))</f>
        <v/>
      </c>
      <c r="DZ6" s="94">
        <f>IF(OR(DZ$4="",$B6=""),0,SUMIF('DADOS BRUTOS'!$A$3:$A$500,$B6,'DADOS BRUTOS'!AZ$3:AZ$500)+IF($C6="",0,SUMIF('DADOS BRUTOS'!$A$3:$A$500,$C6,'DADOS BRUTOS'!AZ$3:AZ$500)))</f>
        <v/>
      </c>
      <c r="EA6" s="94">
        <f>IF(OR(EA$4="",$B6=""),0,SUMIF('DADOS BRUTOS'!$A$3:$A$500,$B6,'DADOS BRUTOS'!BA$3:BA$500)+IF($C6="",0,SUMIF('DADOS BRUTOS'!$A$3:$A$500,$C6,'DADOS BRUTOS'!BA$3:BA$500)))</f>
        <v/>
      </c>
      <c r="EB6" s="94">
        <f>IF(OR(EB$4="",$B6=""),0,SUMIF('DADOS BRUTOS'!$A$3:$A$500,$B6,'DADOS BRUTOS'!BB$3:BB$500)+IF($C6="",0,SUMIF('DADOS BRUTOS'!$A$3:$A$500,$C6,'DADOS BRUTOS'!BB$3:BB$500)))</f>
        <v/>
      </c>
      <c r="EC6" s="94">
        <f>IF(OR(EC$4="",$B6=""),0,SUMIF('DADOS BRUTOS'!$A$3:$A$500,$B6,'DADOS BRUTOS'!BC$3:BC$500)+IF($C6="",0,SUMIF('DADOS BRUTOS'!$A$3:$A$500,$C6,'DADOS BRUTOS'!BC$3:BC$500)))</f>
        <v/>
      </c>
      <c r="ED6" s="94">
        <f>IF(OR(ED$4="",$B6=""),0,SUMIF('DADOS BRUTOS'!$A$3:$A$500,$B6,'DADOS BRUTOS'!BD$3:BD$500)+IF($C6="",0,SUMIF('DADOS BRUTOS'!$A$3:$A$500,$C6,'DADOS BRUTOS'!BD$3:BD$500)))</f>
        <v/>
      </c>
      <c r="EE6" s="94">
        <f>IF(OR(EE$4="",$B6=""),0,SUMIF('DADOS BRUTOS'!$A$3:$A$500,$B6,'DADOS BRUTOS'!BE$3:BE$500)+IF($C6="",0,SUMIF('DADOS BRUTOS'!$A$3:$A$500,$C6,'DADOS BRUTOS'!BE$3:BE$500)))</f>
        <v/>
      </c>
      <c r="EF6" s="94">
        <f>IF(OR(EF$4="",$B6=""),0,SUMIF('DADOS BRUTOS'!$A$3:$A$500,$B6,'DADOS BRUTOS'!BF$3:BF$500)+IF($C6="",0,SUMIF('DADOS BRUTOS'!$A$3:$A$500,$C6,'DADOS BRUTOS'!BF$3:BF$500)))</f>
        <v/>
      </c>
      <c r="EG6" s="94">
        <f>IF(OR(EG$4="",$B6=""),0,SUMIF('DADOS BRUTOS'!$A$3:$A$500,$B6,'DADOS BRUTOS'!BG$3:BG$500)+IF($C6="",0,SUMIF('DADOS BRUTOS'!$A$3:$A$500,$C6,'DADOS BRUTOS'!BG$3:BG$500)))</f>
        <v/>
      </c>
      <c r="EH6" s="94">
        <f>IF(OR(EH$4="",$B6=""),0,SUMIF('DADOS BRUTOS'!$A$3:$A$500,$B6,'DADOS BRUTOS'!BH$3:BH$500)+IF($C6="",0,SUMIF('DADOS BRUTOS'!$A$3:$A$500,$C6,'DADOS BRUTOS'!BH$3:BH$500)))</f>
        <v/>
      </c>
      <c r="EI6" s="94">
        <f>IF(OR(EI$4="",$B6=""),0,SUMIF('DADOS BRUTOS'!$A$3:$A$500,$B6,'DADOS BRUTOS'!BI$3:BI$500)+IF($C6="",0,SUMIF('DADOS BRUTOS'!$A$3:$A$500,$C6,'DADOS BRUTOS'!BI$3:BI$500)))</f>
        <v/>
      </c>
      <c r="EJ6" s="94">
        <f>IF(OR(EJ$4="",$B6=""),0,SUMIF('DADOS BRUTOS'!$A$3:$A$500,$B6,'DADOS BRUTOS'!BJ$3:BJ$500)+IF($C6="",0,SUMIF('DADOS BRUTOS'!$A$3:$A$500,$C6,'DADOS BRUTOS'!BJ$3:BJ$500)))</f>
        <v/>
      </c>
      <c r="EK6" s="94">
        <f>IF(OR(EK$4="",$B6=""),0,SUMIF('DADOS BRUTOS'!$A$3:$A$500,$B6,'DADOS BRUTOS'!BK$3:BK$500)+IF($C6="",0,SUMIF('DADOS BRUTOS'!$A$3:$A$500,$C6,'DADOS BRUTOS'!BK$3:BK$500)))</f>
        <v/>
      </c>
      <c r="EL6" s="94">
        <f>IF(OR(EL$4="",$B6=""),0,SUMIF('DADOS BRUTOS'!$A$3:$A$500,$B6,'DADOS BRUTOS'!BL$3:BL$500)+IF($C6="",0,SUMIF('DADOS BRUTOS'!$A$3:$A$500,$C6,'DADOS BRUTOS'!BL$3:BL$500)))</f>
        <v/>
      </c>
      <c r="EM6" s="94">
        <f>IF(OR(EM$4="",$B6=""),0,SUMIF('DADOS BRUTOS'!$A$3:$A$500,$B6,'DADOS BRUTOS'!BM$3:BM$500)+IF($C6="",0,SUMIF('DADOS BRUTOS'!$A$3:$A$500,$C6,'DADOS BRUTOS'!BM$3:BM$500)))</f>
        <v/>
      </c>
      <c r="EN6" s="94">
        <f>IF(OR(EN$4="",$B6=""),0,SUMIF('DADOS BRUTOS'!$A$3:$A$500,$B6,'DADOS BRUTOS'!BN$3:BN$500)+IF($C6="",0,SUMIF('DADOS BRUTOS'!$A$3:$A$500,$C6,'DADOS BRUTOS'!BN$3:BN$500)))</f>
        <v/>
      </c>
      <c r="EO6" s="94">
        <f>IF(OR(EO$4="",$B6=""),0,SUMIF('DADOS BRUTOS'!$A$3:$A$500,$B6,'DADOS BRUTOS'!BO$3:BO$500)+IF($C6="",0,SUMIF('DADOS BRUTOS'!$A$3:$A$500,$C6,'DADOS BRUTOS'!BO$3:BO$500)))</f>
        <v/>
      </c>
      <c r="EP6" s="94">
        <f>IF(OR(EP$4="",$B6=""),0,SUMIF('DADOS BRUTOS'!$A$3:$A$500,$B6,'DADOS BRUTOS'!BP$3:BP$500)+IF($C6="",0,SUMIF('DADOS BRUTOS'!$A$3:$A$500,$C6,'DADOS BRUTOS'!BP$3:BP$500)))</f>
        <v/>
      </c>
      <c r="EQ6" s="94">
        <f>IF(OR(EQ$4="",$B6=""),0,SUMIF('DADOS BRUTOS'!$A$3:$A$500,$B6,'DADOS BRUTOS'!BQ$3:BQ$500)+IF($C6="",0,SUMIF('DADOS BRUTOS'!$A$3:$A$500,$C6,'DADOS BRUTOS'!BQ$3:BQ$500)))</f>
        <v/>
      </c>
      <c r="ER6" s="94">
        <f>IF(OR(ER$4="",$B6=""),0,SUMIF('DADOS BRUTOS'!$A$3:$A$500,$B6,'DADOS BRUTOS'!BR$3:BR$500)+IF($C6="",0,SUMIF('DADOS BRUTOS'!$A$3:$A$500,$C6,'DADOS BRUTOS'!BR$3:BR$500)))</f>
        <v/>
      </c>
      <c r="ES6" s="94">
        <f>IF(OR(ES$4="",$B6=""),0,SUMIF('DADOS BRUTOS'!$A$3:$A$500,$B6,'DADOS BRUTOS'!BS$3:BS$500)+IF($C6="",0,SUMIF('DADOS BRUTOS'!$A$3:$A$500,$C6,'DADOS BRUTOS'!BS$3:BS$500)))</f>
        <v/>
      </c>
      <c r="ET6" s="94">
        <f>IF(OR(ET$4="",$B6=""),0,SUMIF('DADOS BRUTOS'!$A$3:$A$500,$B6,'DADOS BRUTOS'!BT$3:BT$500)+IF($C6="",0,SUMIF('DADOS BRUTOS'!$A$3:$A$500,$C6,'DADOS BRUTOS'!BT$3:BT$500)))</f>
        <v/>
      </c>
      <c r="EU6" s="94">
        <f>IF(OR(EU$4="",$B6=""),0,SUMIF('DADOS BRUTOS'!$A$3:$A$500,$B6,'DADOS BRUTOS'!BU$3:BU$500)+IF($C6="",0,SUMIF('DADOS BRUTOS'!$A$3:$A$500,$C6,'DADOS BRUTOS'!BU$3:BU$500)))</f>
        <v/>
      </c>
      <c r="EV6" s="94">
        <f>IF(OR(EV$4="",$B6=""),0,SUMIF('DADOS BRUTOS'!$A$3:$A$500,$B6,'DADOS BRUTOS'!BV$3:BV$500)+IF($C6="",0,SUMIF('DADOS BRUTOS'!$A$3:$A$500,$C6,'DADOS BRUTOS'!BV$3:BV$500)))</f>
        <v/>
      </c>
      <c r="EW6" s="94">
        <f>IF(OR(EW$4="",$B6=""),0,SUMIF('DADOS BRUTOS'!$A$3:$A$500,$B6,'DADOS BRUTOS'!BW$3:BW$500)+IF($C6="",0,SUMIF('DADOS BRUTOS'!$A$3:$A$500,$C6,'DADOS BRUTOS'!BW$3:BW$500)))</f>
        <v/>
      </c>
      <c r="EX6" s="94">
        <f>IF(OR(EX$4="",$B6=""),0,SUMIF('DADOS BRUTOS'!$A$3:$A$500,$B6,'DADOS BRUTOS'!BX$3:BX$500)+IF($C6="",0,SUMIF('DADOS BRUTOS'!$A$3:$A$500,$C6,'DADOS BRUTOS'!BX$3:BX$500)))</f>
        <v/>
      </c>
      <c r="EY6" s="94">
        <f>IF(OR(EY$4="",$B6=""),0,SUMIF('DADOS BRUTOS'!$A$3:$A$500,$B6,'DADOS BRUTOS'!BY$3:BY$500)+IF($C6="",0,SUMIF('DADOS BRUTOS'!$A$3:$A$500,$C6,'DADOS BRUTOS'!BY$3:BY$500)))</f>
        <v/>
      </c>
      <c r="EZ6" s="94">
        <f>IF(OR(EZ$4="",$B6=""),0,SUMIF('DADOS BRUTOS'!$A$3:$A$500,$B6,'DADOS BRUTOS'!BZ$3:BZ$500)+IF($C6="",0,SUMIF('DADOS BRUTOS'!$A$3:$A$500,$C6,'DADOS BRUTOS'!BZ$3:BZ$500)))</f>
        <v/>
      </c>
      <c r="FA6" s="94">
        <f>IF(OR(FA$4="",$B6=""),0,SUMIF('DADOS BRUTOS'!$A$3:$A$500,$B6,'DADOS BRUTOS'!CA$3:CA$500)+IF($C6="",0,SUMIF('DADOS BRUTOS'!$A$3:$A$500,$C6,'DADOS BRUTOS'!CA$3:CA$500)))</f>
        <v/>
      </c>
      <c r="FB6" s="94">
        <f>IF(OR(FB$4="",$B6=""),0,SUMIF('DADOS BRUTOS'!$A$3:$A$500,$B6,'DADOS BRUTOS'!CB$3:CB$500)+IF($C6="",0,SUMIF('DADOS BRUTOS'!$A$3:$A$500,$C6,'DADOS BRUTOS'!CB$3:CB$500)))</f>
        <v/>
      </c>
      <c r="FC6" s="94">
        <f>IF(OR(FC$4="",$B6=""),0,SUMIF('DADOS BRUTOS'!$A$3:$A$500,$B6,'DADOS BRUTOS'!CC$3:CC$500)+IF($C6="",0,SUMIF('DADOS BRUTOS'!$A$3:$A$500,$C6,'DADOS BRUTOS'!CC$3:CC$500)))</f>
        <v/>
      </c>
      <c r="FD6" s="94">
        <f>IF(OR(FD$4="",$B6=""),0,SUMIF('DADOS BRUTOS'!$A$3:$A$500,$B6,'DADOS BRUTOS'!CD$3:CD$500)+IF($C6="",0,SUMIF('DADOS BRUTOS'!$A$3:$A$500,$C6,'DADOS BRUTOS'!CD$3:CD$500)))</f>
        <v/>
      </c>
      <c r="FE6" s="94">
        <f>IF(OR(FE$4="",$B6=""),0,SUMIF('DADOS BRUTOS'!$A$3:$A$500,$B6,'DADOS BRUTOS'!CE$3:CE$500)+IF($C6="",0,SUMIF('DADOS BRUTOS'!$A$3:$A$500,$C6,'DADOS BRUTOS'!CE$3:CE$500)))</f>
        <v/>
      </c>
      <c r="FF6" s="94">
        <f>IF(OR(FF$4="",$B6=""),0,SUMIF('DADOS BRUTOS'!$A$3:$A$500,$B6,'DADOS BRUTOS'!CF$3:CF$500)+IF($C6="",0,SUMIF('DADOS BRUTOS'!$A$3:$A$500,$C6,'DADOS BRUTOS'!CF$3:CF$500)))</f>
        <v/>
      </c>
      <c r="FG6" s="94">
        <f>IF(OR(FG$4="",$B6=""),0,SUMIF('DADOS BRUTOS'!$A$3:$A$500,$B6,'DADOS BRUTOS'!CG$3:CG$500)+IF($C6="",0,SUMIF('DADOS BRUTOS'!$A$3:$A$500,$C6,'DADOS BRUTOS'!CG$3:CG$500)))</f>
        <v/>
      </c>
      <c r="FH6" s="94">
        <f>IF(OR(FH$4="",$B6=""),0,SUMIF('DADOS BRUTOS'!$A$3:$A$500,$B6,'DADOS BRUTOS'!CH$3:CH$500)+IF($C6="",0,SUMIF('DADOS BRUTOS'!$A$3:$A$500,$C6,'DADOS BRUTOS'!CH$3:CH$500)))</f>
        <v/>
      </c>
      <c r="FI6" s="94">
        <f>IF(OR(FI$4="",$B6=""),0,SUMIF('DADOS BRUTOS'!$A$3:$A$500,$B6,'DADOS BRUTOS'!CI$3:CI$500)+IF($C6="",0,SUMIF('DADOS BRUTOS'!$A$3:$A$500,$C6,'DADOS BRUTOS'!CI$3:CI$500)))</f>
        <v/>
      </c>
      <c r="FJ6" s="94">
        <f>IF(OR(FJ$4="",$B6=""),0,SUMIF('DADOS BRUTOS'!$A$3:$A$500,$B6,'DADOS BRUTOS'!CJ$3:CJ$500)+IF($C6="",0,SUMIF('DADOS BRUTOS'!$A$3:$A$500,$C6,'DADOS BRUTOS'!CJ$3:CJ$500)))</f>
        <v/>
      </c>
      <c r="FK6" s="94">
        <f>IF(OR(FK$4="",$B6=""),0,SUMIF('DADOS BRUTOS'!$A$3:$A$500,$B6,'DADOS BRUTOS'!CK$3:CK$500)+IF($C6="",0,SUMIF('DADOS BRUTOS'!$A$3:$A$500,$C6,'DADOS BRUTOS'!CK$3:CK$500)))</f>
        <v/>
      </c>
      <c r="FL6" s="94">
        <f>IF(OR(FL$4="",$B6=""),0,SUMIF('DADOS BRUTOS'!$A$3:$A$500,$B6,'DADOS BRUTOS'!CL$3:CL$500)+IF($C6="",0,SUMIF('DADOS BRUTOS'!$A$3:$A$500,$C6,'DADOS BRUTOS'!CL$3:CL$500)))</f>
        <v/>
      </c>
      <c r="FM6" s="94">
        <f>IF(OR(FM$4="",$B6=""),0,SUMIF('DADOS BRUTOS'!$A$3:$A$500,$B6,'DADOS BRUTOS'!CM$3:CM$500)+IF($C6="",0,SUMIF('DADOS BRUTOS'!$A$3:$A$500,$C6,'DADOS BRUTOS'!CM$3:CM$500)))</f>
        <v/>
      </c>
      <c r="FN6" s="94">
        <f>IF(OR(FN$4="",$B6=""),0,SUMIF('DADOS BRUTOS'!$A$3:$A$500,$B6,'DADOS BRUTOS'!CN$3:CN$500)+IF($C6="",0,SUMIF('DADOS BRUTOS'!$A$3:$A$500,$C6,'DADOS BRUTOS'!CN$3:CN$500)))</f>
        <v/>
      </c>
      <c r="FO6" s="94">
        <f>IF(OR(FO$4="",$B6=""),0,SUMIF('DADOS BRUTOS'!$A$3:$A$500,$B6,'DADOS BRUTOS'!CO$3:CO$500)+IF($C6="",0,SUMIF('DADOS BRUTOS'!$A$3:$A$500,$C6,'DADOS BRUTOS'!CO$3:CO$500)))</f>
        <v/>
      </c>
      <c r="FP6" s="94">
        <f>IF(OR(FP$4="",$B6=""),0,SUMIF('DADOS BRUTOS'!$A$3:$A$500,$B6,'DADOS BRUTOS'!CP$3:CP$500)+IF($C6="",0,SUMIF('DADOS BRUTOS'!$A$3:$A$500,$C6,'DADOS BRUTOS'!CP$3:CP$500)))</f>
        <v/>
      </c>
      <c r="FQ6" s="94">
        <f>IF(OR(FQ$4="",$B6=""),0,SUMIF('DADOS BRUTOS'!$A$3:$A$500,$B6,'DADOS BRUTOS'!CQ$3:CQ$500)+IF($C6="",0,SUMIF('DADOS BRUTOS'!$A$3:$A$500,$C6,'DADOS BRUTOS'!CQ$3:CQ$500)))</f>
        <v/>
      </c>
      <c r="FR6" s="94">
        <f>IF(OR(FR$4="",$B6=""),0,SUMIF('DADOS BRUTOS'!$A$3:$A$500,$B6,'DADOS BRUTOS'!CR$3:CR$500)+IF($C6="",0,SUMIF('DADOS BRUTOS'!$A$3:$A$500,$C6,'DADOS BRUTOS'!CR$3:CR$500)))</f>
        <v/>
      </c>
      <c r="FS6" s="94">
        <f>IF(OR(FS$4="",$B6=""),0,SUMIF('DADOS BRUTOS'!$A$3:$A$500,$B6,'DADOS BRUTOS'!CS$3:CS$500)+IF($C6="",0,SUMIF('DADOS BRUTOS'!$A$3:$A$500,$C6,'DADOS BRUTOS'!CS$3:CS$500)))</f>
        <v/>
      </c>
      <c r="FT6" s="94">
        <f>IF(OR(FT$4="",$B6=""),0,SUMIF('DADOS BRUTOS'!$A$3:$A$500,$B6,'DADOS BRUTOS'!CT$3:CT$500)+IF($C6="",0,SUMIF('DADOS BRUTOS'!$A$3:$A$500,$C6,'DADOS BRUTOS'!CT$3:CT$500)))</f>
        <v/>
      </c>
      <c r="FU6" s="94">
        <f>IF(OR(FU$4="",$B6=""),0,SUMIF('DADOS BRUTOS'!$A$3:$A$500,$B6,'DADOS BRUTOS'!CU$3:CU$500)+IF($C6="",0,SUMIF('DADOS BRUTOS'!$A$3:$A$500,$C6,'DADOS BRUTOS'!CU$3:CU$500)))</f>
        <v/>
      </c>
      <c r="FV6" s="94">
        <f>IF(OR(FV$4="",$B6=""),0,SUMIF('DADOS BRUTOS'!$A$3:$A$500,$B6,'DADOS BRUTOS'!CV$3:CV$500)+IF($C6="",0,SUMIF('DADOS BRUTOS'!$A$3:$A$500,$C6,'DADOS BRUTOS'!CV$3:CV$500)))</f>
        <v/>
      </c>
      <c r="FW6" s="94">
        <f>IF(OR(FW$4="",$B6=""),0,SUMIF('DADOS BRUTOS'!$A$3:$A$500,$B6,'DADOS BRUTOS'!CW$3:CW$500)+IF($C6="",0,SUMIF('DADOS BRUTOS'!$A$3:$A$500,$C6,'DADOS BRUTOS'!CW$3:CW$500)))</f>
        <v/>
      </c>
      <c r="FX6" s="94">
        <f>IF(OR(FX$4="",$B6=""),0,SUMIF('DADOS BRUTOS'!$A$3:$A$500,$B6,'DADOS BRUTOS'!CX$3:CX$500)+IF($C6="",0,SUMIF('DADOS BRUTOS'!$A$3:$A$500,$C6,'DADOS BRUTOS'!CX$3:CX$500)))</f>
        <v/>
      </c>
      <c r="FY6" s="94">
        <f>IF(OR(FY$4="",$B6=""),0,SUMIF('DADOS BRUTOS'!$A$3:$A$500,$B6,'DADOS BRUTOS'!CY$3:CY$500)+IF($C6="",0,SUMIF('DADOS BRUTOS'!$A$3:$A$500,$C6,'DADOS BRUTOS'!CY$3:CY$500)))</f>
        <v/>
      </c>
      <c r="FZ6" s="94">
        <f>IF(OR(FZ$4="",$B6=""),0,SUMIF('DADOS BRUTOS'!$A$3:$A$500,$B6,'DADOS BRUTOS'!CZ$3:CZ$500)+IF($C6="",0,SUMIF('DADOS BRUTOS'!$A$3:$A$500,$C6,'DADOS BRUTOS'!CZ$3:CZ$500)))</f>
        <v/>
      </c>
      <c r="GA6" s="94">
        <f>IF(OR(GA$4="",$B6=""),0,SUMIF('DADOS BRUTOS'!$A$3:$A$500,$B6,'DADOS BRUTOS'!DA$3:DA$500)+IF($C6="",0,SUMIF('DADOS BRUTOS'!$A$3:$A$500,$C6,'DADOS BRUTOS'!DA$3:DA$500)))</f>
        <v/>
      </c>
      <c r="GB6" s="94">
        <f>IF(OR(GB$4="",$B6=""),0,SUMIF('DADOS BRUTOS'!$A$3:$A$500,$B6,'DADOS BRUTOS'!DB$3:DB$500)+IF($C6="",0,SUMIF('DADOS BRUTOS'!$A$3:$A$500,$C6,'DADOS BRUTOS'!DB$3:DB$500)))</f>
        <v/>
      </c>
      <c r="GC6" s="94">
        <f>IF(OR(GC$4="",$B6=""),0,SUMIF('DADOS BRUTOS'!$A$3:$A$500,$B6,'DADOS BRUTOS'!DC$3:DC$500)+IF($C6="",0,SUMIF('DADOS BRUTOS'!$A$3:$A$500,$C6,'DADOS BRUTOS'!DC$3:DC$500)))</f>
        <v/>
      </c>
      <c r="GD6" s="94">
        <f>IF(OR(GD$4="",$B6=""),0,SUMIF('DADOS BRUTOS'!$A$3:$A$500,$B6,'DADOS BRUTOS'!DD$3:DD$500)+IF($C6="",0,SUMIF('DADOS BRUTOS'!$A$3:$A$500,$C6,'DADOS BRUTOS'!DD$3:DD$500)))</f>
        <v/>
      </c>
      <c r="GE6" s="94">
        <f>IF(OR(GE$4="",$B6=""),0,SUMIF('DADOS BRUTOS'!$A$3:$A$500,$B6,'DADOS BRUTOS'!DE$3:DE$500)+IF($C6="",0,SUMIF('DADOS BRUTOS'!$A$3:$A$500,$C6,'DADOS BRUTOS'!DE$3:DE$500)))</f>
        <v/>
      </c>
      <c r="GF6" s="94">
        <f>IF(OR(GF$4="",$B6=""),0,SUMIF('DADOS BRUTOS'!$A$3:$A$500,$B6,'DADOS BRUTOS'!DF$3:DF$500)+IF($C6="",0,SUMIF('DADOS BRUTOS'!$A$3:$A$500,$C6,'DADOS BRUTOS'!DF$3:DF$500)))</f>
        <v/>
      </c>
      <c r="GG6" s="94">
        <f>IF(OR(GG$4="",$B6=""),0,SUMIF('DADOS BRUTOS'!$A$3:$A$500,$B6,'DADOS BRUTOS'!DG$3:DG$500)+IF($C6="",0,SUMIF('DADOS BRUTOS'!$A$3:$A$500,$C6,'DADOS BRUTOS'!DG$3:DG$500)))</f>
        <v/>
      </c>
      <c r="GH6" s="94">
        <f>IF(OR(GH$4="",$B6=""),0,SUMIF('DADOS BRUTOS'!$A$3:$A$500,$B6,'DADOS BRUTOS'!DH$3:DH$500)+IF($C6="",0,SUMIF('DADOS BRUTOS'!$A$3:$A$500,$C6,'DADOS BRUTOS'!DH$3:DH$500)))</f>
        <v/>
      </c>
      <c r="GI6" s="94">
        <f>IF(OR(GI$4="",$B6=""),0,SUMIF('DADOS BRUTOS'!$A$3:$A$500,$B6,'DADOS BRUTOS'!DI$3:DI$500)+IF($C6="",0,SUMIF('DADOS BRUTOS'!$A$3:$A$500,$C6,'DADOS BRUTOS'!DI$3:DI$500)))</f>
        <v/>
      </c>
      <c r="GJ6" s="94">
        <f>IF(OR(GJ$4="",$B6=""),0,SUMIF('DADOS BRUTOS'!$A$3:$A$500,$B6,'DADOS BRUTOS'!DJ$3:DJ$500)+IF($C6="",0,SUMIF('DADOS BRUTOS'!$A$3:$A$500,$C6,'DADOS BRUTOS'!DJ$3:DJ$500)))</f>
        <v/>
      </c>
      <c r="GK6" s="94">
        <f>IF(OR(GK$4="",$B6=""),0,SUMIF('DADOS BRUTOS'!$A$3:$A$500,$B6,'DADOS BRUTOS'!DK$3:DK$500)+IF($C6="",0,SUMIF('DADOS BRUTOS'!$A$3:$A$500,$C6,'DADOS BRUTOS'!DK$3:DK$500)))</f>
        <v/>
      </c>
      <c r="GL6" s="94">
        <f>IF(OR(GL$4="",$B6=""),0,SUMIF('DADOS BRUTOS'!$A$3:$A$500,$B6,'DADOS BRUTOS'!DL$3:DL$500)+IF($C6="",0,SUMIF('DADOS BRUTOS'!$A$3:$A$500,$C6,'DADOS BRUTOS'!DL$3:DL$500)))</f>
        <v/>
      </c>
      <c r="GM6" s="94">
        <f>IF(OR(GM$4="",$B6=""),0,SUMIF('DADOS BRUTOS'!$A$3:$A$500,$B6,'DADOS BRUTOS'!DM$3:DM$500)+IF($C6="",0,SUMIF('DADOS BRUTOS'!$A$3:$A$500,$C6,'DADOS BRUTOS'!DM$3:DM$500)))</f>
        <v/>
      </c>
      <c r="GN6" s="94">
        <f>IF(OR(GN$4="",$B6=""),0,SUMIF('DADOS BRUTOS'!$A$3:$A$500,$B6,'DADOS BRUTOS'!DN$3:DN$500)+IF($C6="",0,SUMIF('DADOS BRUTOS'!$A$3:$A$500,$C6,'DADOS BRUTOS'!DN$3:DN$500)))</f>
        <v/>
      </c>
      <c r="GO6" s="94">
        <f>IF(OR(GO$4="",$B6=""),0,SUMIF('DADOS BRUTOS'!$A$3:$A$500,$B6,'DADOS BRUTOS'!DO$3:DO$500)+IF($C6="",0,SUMIF('DADOS BRUTOS'!$A$3:$A$500,$C6,'DADOS BRUTOS'!DO$3:DO$500)))</f>
        <v/>
      </c>
      <c r="GP6" s="94">
        <f>IF(OR(GP$4="",$B6=""),0,SUMIF('DADOS BRUTOS'!$A$3:$A$500,$B6,'DADOS BRUTOS'!DP$3:DP$500)+IF($C6="",0,SUMIF('DADOS BRUTOS'!$A$3:$A$500,$C6,'DADOS BRUTOS'!DP$3:DP$500)))</f>
        <v/>
      </c>
      <c r="GQ6" s="94">
        <f>IF(OR(GQ$4="",$B6=""),0,SUMIF('DADOS BRUTOS'!$A$3:$A$500,$B6,'DADOS BRUTOS'!DQ$3:DQ$500)+IF($C6="",0,SUMIF('DADOS BRUTOS'!$A$3:$A$500,$C6,'DADOS BRUTOS'!DQ$3:DQ$500)))</f>
        <v/>
      </c>
      <c r="GR6" s="94">
        <f>IF(OR(GR$4="",$B6=""),0,SUMIF('DADOS BRUTOS'!$A$3:$A$500,$B6,'DADOS BRUTOS'!DR$3:DR$500)+IF($C6="",0,SUMIF('DADOS BRUTOS'!$A$3:$A$500,$C6,'DADOS BRUTOS'!DR$3:DR$500)))</f>
        <v/>
      </c>
      <c r="GS6" s="94">
        <f>IF(OR(GS$4="",$B6=""),0,SUMIF('DADOS BRUTOS'!$A$3:$A$500,$B6,'DADOS BRUTOS'!DS$3:DS$500)+IF($C6="",0,SUMIF('DADOS BRUTOS'!$A$3:$A$500,$C6,'DADOS BRUTOS'!DS$3:DS$500)))</f>
        <v/>
      </c>
      <c r="GT6" s="94">
        <f>IF(OR(GT$4="",$B6=""),0,SUMIF('DADOS BRUTOS'!$A$3:$A$500,$B6,'DADOS BRUTOS'!DT$3:DT$500)+IF($C6="",0,SUMIF('DADOS BRUTOS'!$A$3:$A$500,$C6,'DADOS BRUTOS'!DT$3:DT$500)))</f>
        <v/>
      </c>
      <c r="GU6" s="94">
        <f>IF(OR(GU$4="",$B6=""),0,SUMIF('DADOS BRUTOS'!$A$3:$A$500,$B6,'DADOS BRUTOS'!DU$3:DU$500)+IF($C6="",0,SUMIF('DADOS BRUTOS'!$A$3:$A$500,$C6,'DADOS BRUTOS'!DU$3:DU$500)))</f>
        <v/>
      </c>
      <c r="GV6" s="94">
        <f>IF(OR(GV$4="",$B6=""),0,SUMIF('DADOS BRUTOS'!$A$3:$A$500,$B6,'DADOS BRUTOS'!DV$3:DV$500)+IF($C6="",0,SUMIF('DADOS BRUTOS'!$A$3:$A$500,$C6,'DADOS BRUTOS'!DV$3:DV$500)))</f>
        <v/>
      </c>
      <c r="GW6" s="94">
        <f>IF(OR(GW$4="",$B6=""),0,SUMIF('DADOS BRUTOS'!$A$3:$A$500,$B6,'DADOS BRUTOS'!DW$3:DW$500)+IF($C6="",0,SUMIF('DADOS BRUTOS'!$A$3:$A$500,$C6,'DADOS BRUTOS'!DW$3:DW$500)))</f>
        <v/>
      </c>
      <c r="GX6" s="94">
        <f>IF(OR(GX$4="",$B6=""),0,SUMIF('DADOS BRUTOS'!$A$3:$A$500,$B6,'DADOS BRUTOS'!DX$3:DX$500)+IF($C6="",0,SUMIF('DADOS BRUTOS'!$A$3:$A$500,$C6,'DADOS BRUTOS'!DX$3:DX$500)))</f>
        <v/>
      </c>
      <c r="GY6" s="94">
        <f>IF(OR(GY$4="",$B6=""),0,SUMIF('DADOS BRUTOS'!$A$3:$A$500,$B6,'DADOS BRUTOS'!DY$3:DY$500)+IF($C6="",0,SUMIF('DADOS BRUTOS'!$A$3:$A$500,$C6,'DADOS BRUTOS'!DY$3:DY$500)))</f>
        <v/>
      </c>
      <c r="GZ6" s="94">
        <f>IF(OR(GZ$4="",$B6=""),0,SUMIF('DADOS BRUTOS'!$A$3:$A$500,$B6,'DADOS BRUTOS'!DZ$3:DZ$500)+IF($C6="",0,SUMIF('DADOS BRUTOS'!$A$3:$A$500,$C6,'DADOS BRUTOS'!DZ$3:DZ$500)))</f>
        <v/>
      </c>
      <c r="HA6" s="94">
        <f>IF(OR(HA$4="",$B6=""),0,SUMIF('DADOS BRUTOS'!$A$3:$A$500,$B6,'DADOS BRUTOS'!EA$3:EA$500)+IF($C6="",0,SUMIF('DADOS BRUTOS'!$A$3:$A$500,$C6,'DADOS BRUTOS'!EA$3:EA$500)))</f>
        <v/>
      </c>
      <c r="HB6" s="94">
        <f>IF(OR(HB$4="",$B6=""),0,SUMIF('DADOS BRUTOS'!$A$3:$A$500,$B6,'DADOS BRUTOS'!EB$3:EB$500)+IF($C6="",0,SUMIF('DADOS BRUTOS'!$A$3:$A$500,$C6,'DADOS BRUTOS'!EB$3:EB$500)))</f>
        <v/>
      </c>
      <c r="HC6" s="94">
        <f>IF(OR(HC$4="",$B6=""),0,SUMIF('DADOS BRUTOS'!$A$3:$A$500,$B6,'DADOS BRUTOS'!EC$3:EC$500)+IF($C6="",0,SUMIF('DADOS BRUTOS'!$A$3:$A$500,$C6,'DADOS BRUTOS'!EC$3:EC$500)))</f>
        <v/>
      </c>
      <c r="HD6" s="94">
        <f>IF(OR(HD$4="",$B6=""),0,SUMIF('DADOS BRUTOS'!$A$3:$A$500,$B6,'DADOS BRUTOS'!ED$3:ED$500)+IF($C6="",0,SUMIF('DADOS BRUTOS'!$A$3:$A$500,$C6,'DADOS BRUTOS'!ED$3:ED$500)))</f>
        <v/>
      </c>
      <c r="HE6" s="94">
        <f>IF(OR(HE$4="",$B6=""),0,SUMIF('DADOS BRUTOS'!$A$3:$A$500,$B6,'DADOS BRUTOS'!EE$3:EE$500)+IF($C6="",0,SUMIF('DADOS BRUTOS'!$A$3:$A$500,$C6,'DADOS BRUTOS'!EE$3:EE$500)))</f>
        <v/>
      </c>
      <c r="HF6" s="94">
        <f>IF(OR(HF$4="",$B6=""),0,SUMIF('DADOS BRUTOS'!$A$3:$A$500,$B6,'DADOS BRUTOS'!EF$3:EF$500)+IF($C6="",0,SUMIF('DADOS BRUTOS'!$A$3:$A$500,$C6,'DADOS BRUTOS'!EF$3:EF$500)))</f>
        <v/>
      </c>
      <c r="HG6" s="94">
        <f>IF(OR(HG$4="",$B6=""),0,SUMIF('DADOS BRUTOS'!$A$3:$A$500,$B6,'DADOS BRUTOS'!EG$3:EG$500)+IF($C6="",0,SUMIF('DADOS BRUTOS'!$A$3:$A$500,$C6,'DADOS BRUTOS'!EG$3:EG$500)))</f>
        <v/>
      </c>
      <c r="HH6" s="94">
        <f>IF(OR(HH$4="",$B6=""),0,SUMIF('DADOS BRUTOS'!$A$3:$A$500,$B6,'DADOS BRUTOS'!EH$3:EH$500)+IF($C6="",0,SUMIF('DADOS BRUTOS'!$A$3:$A$500,$C6,'DADOS BRUTOS'!EH$3:EH$500)))</f>
        <v/>
      </c>
      <c r="HI6" s="94">
        <f>IF(OR(HI$4="",$B6=""),0,SUMIF('DADOS BRUTOS'!$A$3:$A$500,$B6,'DADOS BRUTOS'!EI$3:EI$500)+IF($C6="",0,SUMIF('DADOS BRUTOS'!$A$3:$A$500,$C6,'DADOS BRUTOS'!EI$3:EI$500)))</f>
        <v/>
      </c>
      <c r="HJ6" s="94">
        <f>IF(OR(HJ$4="",$B6=""),0,SUMIF('DADOS BRUTOS'!$A$3:$A$500,$B6,'DADOS BRUTOS'!EJ$3:EJ$500)+IF($C6="",0,SUMIF('DADOS BRUTOS'!$A$3:$A$500,$C6,'DADOS BRUTOS'!EJ$3:EJ$500)))</f>
        <v/>
      </c>
      <c r="HK6" s="94">
        <f>IF(OR(HK$4="",$B6=""),0,SUMIF('DADOS BRUTOS'!$A$3:$A$500,$B6,'DADOS BRUTOS'!EK$3:EK$500)+IF($C6="",0,SUMIF('DADOS BRUTOS'!$A$3:$A$500,$C6,'DADOS BRUTOS'!EK$3:EK$500)))</f>
        <v/>
      </c>
      <c r="HL6" s="94">
        <f>IF(OR(HL$4="",$B6=""),0,SUMIF('DADOS BRUTOS'!$A$3:$A$500,$B6,'DADOS BRUTOS'!EL$3:EL$500)+IF($C6="",0,SUMIF('DADOS BRUTOS'!$A$3:$A$500,$C6,'DADOS BRUTOS'!EL$3:EL$500)))</f>
        <v/>
      </c>
      <c r="HM6" s="94">
        <f>IF(OR(HM$4="",$B6=""),0,SUMIF('DADOS BRUTOS'!$A$3:$A$500,$B6,'DADOS BRUTOS'!EM$3:EM$500)+IF($C6="",0,SUMIF('DADOS BRUTOS'!$A$3:$A$500,$C6,'DADOS BRUTOS'!EM$3:EM$500)))</f>
        <v/>
      </c>
      <c r="HN6" s="94">
        <f>IF(OR(HN$4="",$B6=""),0,SUMIF('DADOS BRUTOS'!$A$3:$A$500,$B6,'DADOS BRUTOS'!EN$3:EN$500)+IF($C6="",0,SUMIF('DADOS BRUTOS'!$A$3:$A$500,$C6,'DADOS BRUTOS'!EN$3:EN$500)))</f>
        <v/>
      </c>
      <c r="HO6" s="94">
        <f>IF(OR(HO$4="",$B6=""),0,SUMIF('DADOS BRUTOS'!$A$3:$A$500,$B6,'DADOS BRUTOS'!EO$3:EO$500)+IF($C6="",0,SUMIF('DADOS BRUTOS'!$A$3:$A$500,$C6,'DADOS BRUTOS'!EO$3:EO$500)))</f>
        <v/>
      </c>
      <c r="HP6" s="94">
        <f>IF(OR(HP$4="",$B6=""),0,SUMIF('DADOS BRUTOS'!$A$3:$A$500,$B6,'DADOS BRUTOS'!EP$3:EP$500)+IF($C6="",0,SUMIF('DADOS BRUTOS'!$A$3:$A$500,$C6,'DADOS BRUTOS'!EP$3:EP$500)))</f>
        <v/>
      </c>
      <c r="HQ6" s="94">
        <f>IF(OR(HQ$4="",$B6=""),0,SUMIF('DADOS BRUTOS'!$A$3:$A$500,$B6,'DADOS BRUTOS'!EQ$3:EQ$500)+IF($C6="",0,SUMIF('DADOS BRUTOS'!$A$3:$A$500,$C6,'DADOS BRUTOS'!EQ$3:EQ$500)))</f>
        <v/>
      </c>
      <c r="HR6" s="94">
        <f>IF(OR(HR$4="",$B6=""),0,SUMIF('DADOS BRUTOS'!$A$3:$A$500,$B6,'DADOS BRUTOS'!ER$3:ER$500)+IF($C6="",0,SUMIF('DADOS BRUTOS'!$A$3:$A$500,$C6,'DADOS BRUTOS'!ER$3:ER$500)))</f>
        <v/>
      </c>
      <c r="HS6" s="94">
        <f>IF(OR(HS$4="",$B6=""),0,SUMIF('DADOS BRUTOS'!$A$3:$A$500,$B6,'DADOS BRUTOS'!ES$3:ES$500)+IF($C6="",0,SUMIF('DADOS BRUTOS'!$A$3:$A$500,$C6,'DADOS BRUTOS'!ES$3:ES$500)))</f>
        <v/>
      </c>
      <c r="HT6" s="94">
        <f>IF(OR(HT$4="",$B6=""),0,SUMIF('DADOS BRUTOS'!$A$3:$A$500,$B6,'DADOS BRUTOS'!ET$3:ET$500)+IF($C6="",0,SUMIF('DADOS BRUTOS'!$A$3:$A$500,$C6,'DADOS BRUTOS'!ET$3:ET$500)))</f>
        <v/>
      </c>
      <c r="HU6" s="94">
        <f>IF(OR(HU$4="",$B6=""),0,SUMIF('DADOS BRUTOS'!$A$3:$A$500,$B6,'DADOS BRUTOS'!EU$3:EU$500)+IF($C6="",0,SUMIF('DADOS BRUTOS'!$A$3:$A$500,$C6,'DADOS BRUTOS'!EU$3:EU$500)))</f>
        <v/>
      </c>
      <c r="HV6" s="94">
        <f>IF(OR(HV$4="",$B6=""),0,SUMIF('DADOS BRUTOS'!$A$3:$A$500,$B6,'DADOS BRUTOS'!EV$3:EV$500)+IF($C6="",0,SUMIF('DADOS BRUTOS'!$A$3:$A$500,$C6,'DADOS BRUTOS'!EV$3:EV$500)))</f>
        <v/>
      </c>
      <c r="HW6" s="94">
        <f>IF(OR(HW$4="",$B6=""),0,SUMIF('DADOS BRUTOS'!$A$3:$A$500,$B6,'DADOS BRUTOS'!EW$3:EW$500)+IF($C6="",0,SUMIF('DADOS BRUTOS'!$A$3:$A$500,$C6,'DADOS BRUTOS'!EW$3:EW$500)))</f>
        <v/>
      </c>
      <c r="HX6" s="94">
        <f>IF(OR(HX$4="",$B6=""),0,SUMIF('DADOS BRUTOS'!$A$3:$A$500,$B6,'DADOS BRUTOS'!EX$3:EX$500)+IF($C6="",0,SUMIF('DADOS BRUTOS'!$A$3:$A$500,$C6,'DADOS BRUTOS'!EX$3:EX$500)))</f>
        <v/>
      </c>
      <c r="HY6" s="94">
        <f>IF(OR(HY$4="",$B6=""),0,SUMIF('DADOS BRUTOS'!$A$3:$A$500,$B6,'DADOS BRUTOS'!EY$3:EY$500)+IF($C6="",0,SUMIF('DADOS BRUTOS'!$A$3:$A$500,$C6,'DADOS BRUTOS'!EY$3:EY$500)))</f>
        <v/>
      </c>
      <c r="HZ6" s="94">
        <f>IF(OR(HZ$4="",$B6=""),0,SUMIF('DADOS BRUTOS'!$A$3:$A$500,$B6,'DADOS BRUTOS'!EZ$3:EZ$500)+IF($C6="",0,SUMIF('DADOS BRUTOS'!$A$3:$A$500,$C6,'DADOS BRUTOS'!EZ$3:EZ$500)))</f>
        <v/>
      </c>
      <c r="IA6" s="94">
        <f>IF(OR(IA$4="",$B6=""),0,SUMIF('DADOS BRUTOS'!$A$3:$A$500,$B6,'DADOS BRUTOS'!FA$3:FA$500)+IF($C6="",0,SUMIF('DADOS BRUTOS'!$A$3:$A$500,$C6,'DADOS BRUTOS'!FA$3:FA$500)))</f>
        <v/>
      </c>
      <c r="IB6" s="94">
        <f>IF(OR(IB$4="",$B6=""),0,SUMIF('DADOS BRUTOS'!$A$3:$A$500,$B6,'DADOS BRUTOS'!FB$3:FB$500)+IF($C6="",0,SUMIF('DADOS BRUTOS'!$A$3:$A$500,$C6,'DADOS BRUTOS'!FB$3:FB$500)))</f>
        <v/>
      </c>
      <c r="IC6" s="94">
        <f>IF(OR(IC$4="",$B6=""),0,SUMIF('DADOS BRUTOS'!$A$3:$A$500,$B6,'DADOS BRUTOS'!FC$3:FC$500)+IF($C6="",0,SUMIF('DADOS BRUTOS'!$A$3:$A$500,$C6,'DADOS BRUTOS'!FC$3:FC$500)))</f>
        <v/>
      </c>
      <c r="ID6" s="94">
        <f>IF(OR(ID$4="",$B6=""),0,SUMIF('DADOS BRUTOS'!$A$3:$A$500,$B6,'DADOS BRUTOS'!FD$3:FD$500)+IF($C6="",0,SUMIF('DADOS BRUTOS'!$A$3:$A$500,$C6,'DADOS BRUTOS'!FD$3:FD$500)))</f>
        <v/>
      </c>
      <c r="IE6" s="94">
        <f>IF(OR(IE$4="",$B6=""),0,SUMIF('DADOS BRUTOS'!$A$3:$A$500,$B6,'DADOS BRUTOS'!FE$3:FE$500)+IF($C6="",0,SUMIF('DADOS BRUTOS'!$A$3:$A$500,$C6,'DADOS BRUTOS'!FE$3:FE$500)))</f>
        <v/>
      </c>
      <c r="IF6" s="94">
        <f>IF(OR(IF$4="",$B6=""),0,SUMIF('DADOS BRUTOS'!$A$3:$A$500,$B6,'DADOS BRUTOS'!FF$3:FF$500)+IF($C6="",0,SUMIF('DADOS BRUTOS'!$A$3:$A$500,$C6,'DADOS BRUTOS'!FF$3:FF$500)))</f>
        <v/>
      </c>
      <c r="IG6" s="94">
        <f>IF(OR(IG$4="",$B6=""),0,SUMIF('DADOS BRUTOS'!$A$3:$A$500,$B6,'DADOS BRUTOS'!FG$3:FG$500)+IF($C6="",0,SUMIF('DADOS BRUTOS'!$A$3:$A$500,$C6,'DADOS BRUTOS'!FG$3:FG$500)))</f>
        <v/>
      </c>
      <c r="IH6" s="94">
        <f>IF(OR(IH$4="",$B6=""),0,SUMIF('DADOS BRUTOS'!$A$3:$A$500,$B6,'DADOS BRUTOS'!FH$3:FH$500)+IF($C6="",0,SUMIF('DADOS BRUTOS'!$A$3:$A$500,$C6,'DADOS BRUTOS'!FH$3:FH$500)))</f>
        <v/>
      </c>
      <c r="II6" s="94">
        <f>IF(OR(II$4="",$B6=""),0,SUMIF('DADOS BRUTOS'!$A$3:$A$500,$B6,'DADOS BRUTOS'!FI$3:FI$500)+IF($C6="",0,SUMIF('DADOS BRUTOS'!$A$3:$A$500,$C6,'DADOS BRUTOS'!FI$3:FI$500)))</f>
        <v/>
      </c>
      <c r="IJ6" s="94">
        <f>IF(OR(IJ$4="",$B6=""),0,SUMIF('DADOS BRUTOS'!$A$3:$A$500,$B6,'DADOS BRUTOS'!FJ$3:FJ$500)+IF($C6="",0,SUMIF('DADOS BRUTOS'!$A$3:$A$500,$C6,'DADOS BRUTOS'!FJ$3:FJ$500)))</f>
        <v/>
      </c>
      <c r="IK6" s="94">
        <f>IF(OR(IK$4="",$B6=""),0,SUMIF('DADOS BRUTOS'!$A$3:$A$500,$B6,'DADOS BRUTOS'!FK$3:FK$500)+IF($C6="",0,SUMIF('DADOS BRUTOS'!$A$3:$A$500,$C6,'DADOS BRUTOS'!FK$3:FK$500)))</f>
        <v/>
      </c>
      <c r="IL6" s="94">
        <f>IF(OR(IL$4="",$B6=""),0,SUMIF('DADOS BRUTOS'!$A$3:$A$500,$B6,'DADOS BRUTOS'!FL$3:FL$500)+IF($C6="",0,SUMIF('DADOS BRUTOS'!$A$3:$A$500,$C6,'DADOS BRUTOS'!FL$3:FL$500)))</f>
        <v/>
      </c>
      <c r="IM6" s="94">
        <f>IF(OR(IM$4="",$B6=""),0,SUMIF('DADOS BRUTOS'!$A$3:$A$500,$B6,'DADOS BRUTOS'!FM$3:FM$500)+IF($C6="",0,SUMIF('DADOS BRUTOS'!$A$3:$A$500,$C6,'DADOS BRUTOS'!FM$3:FM$500)))</f>
        <v/>
      </c>
      <c r="IN6" s="94">
        <f>IF(OR(IN$4="",$B6=""),0,SUMIF('DADOS BRUTOS'!$A$3:$A$500,$B6,'DADOS BRUTOS'!FN$3:FN$500)+IF($C6="",0,SUMIF('DADOS BRUTOS'!$A$3:$A$500,$C6,'DADOS BRUTOS'!FN$3:FN$500)))</f>
        <v/>
      </c>
      <c r="IO6" s="94">
        <f>IF(OR(IO$4="",$B6=""),0,SUMIF('DADOS BRUTOS'!$A$3:$A$500,$B6,'DADOS BRUTOS'!FO$3:FO$500)+IF($C6="",0,SUMIF('DADOS BRUTOS'!$A$3:$A$500,$C6,'DADOS BRUTOS'!FO$3:FO$500)))</f>
        <v/>
      </c>
      <c r="IP6" s="94">
        <f>IF(OR(IP$4="",$B6=""),0,SUMIF('DADOS BRUTOS'!$A$3:$A$500,$B6,'DADOS BRUTOS'!FP$3:FP$500)+IF($C6="",0,SUMIF('DADOS BRUTOS'!$A$3:$A$500,$C6,'DADOS BRUTOS'!FP$3:FP$500)))</f>
        <v/>
      </c>
      <c r="IQ6" s="94">
        <f>IF(OR(IQ$4="",$B6=""),0,SUMIF('DADOS BRUTOS'!$A$3:$A$500,$B6,'DADOS BRUTOS'!FQ$3:FQ$500)+IF($C6="",0,SUMIF('DADOS BRUTOS'!$A$3:$A$500,$C6,'DADOS BRUTOS'!FQ$3:FQ$500)))</f>
        <v/>
      </c>
      <c r="IR6" s="94">
        <f>IF(OR(IR$4="",$B6=""),0,SUMIF('DADOS BRUTOS'!$A$3:$A$500,$B6,'DADOS BRUTOS'!FR$3:FR$500)+IF($C6="",0,SUMIF('DADOS BRUTOS'!$A$3:$A$500,$C6,'DADOS BRUTOS'!FR$3:FR$500)))</f>
        <v/>
      </c>
      <c r="IS6" s="94">
        <f>IF(OR(IS$4="",$B6=""),0,SUMIF('DADOS BRUTOS'!$A$3:$A$500,$B6,'DADOS BRUTOS'!FS$3:FS$500)+IF($C6="",0,SUMIF('DADOS BRUTOS'!$A$3:$A$500,$C6,'DADOS BRUTOS'!FS$3:FS$500)))</f>
        <v/>
      </c>
      <c r="IT6" s="94">
        <f>IF(OR(IT$4="",$B6=""),0,SUMIF('DADOS BRUTOS'!$A$3:$A$500,$B6,'DADOS BRUTOS'!FT$3:FT$500)+IF($C6="",0,SUMIF('DADOS BRUTOS'!$A$3:$A$500,$C6,'DADOS BRUTOS'!FT$3:FT$500)))</f>
        <v/>
      </c>
      <c r="IU6" s="94">
        <f>IF(OR(IU$4="",$B6=""),0,SUMIF('DADOS BRUTOS'!$A$3:$A$500,$B6,'DADOS BRUTOS'!FU$3:FU$500)+IF($C6="",0,SUMIF('DADOS BRUTOS'!$A$3:$A$500,$C6,'DADOS BRUTOS'!FU$3:FU$500)))</f>
        <v/>
      </c>
      <c r="IV6" s="94">
        <f>IF(OR(IV$4="",$B6=""),0,SUMIF('DADOS BRUTOS'!$A$3:$A$500,$B6,'DADOS BRUTOS'!FV$3:FV$500)+IF($C6="",0,SUMIF('DADOS BRUTOS'!$A$3:$A$500,$C6,'DADOS BRUTOS'!FV$3:FV$500)))</f>
        <v/>
      </c>
      <c r="IW6" s="94">
        <f>IF(OR(IW$4="",$B6=""),0,SUMIF('DADOS BRUTOS'!$A$3:$A$500,$B6,'DADOS BRUTOS'!FW$3:FW$500)+IF($C6="",0,SUMIF('DADOS BRUTOS'!$A$3:$A$500,$C6,'DADOS BRUTOS'!FW$3:FW$500)))</f>
        <v/>
      </c>
      <c r="IX6" s="94">
        <f>IF(OR(IX$4="",$B6=""),0,SUMIF('DADOS BRUTOS'!$A$3:$A$500,$B6,'DADOS BRUTOS'!FX$3:FX$500)+IF($C6="",0,SUMIF('DADOS BRUTOS'!$A$3:$A$500,$C6,'DADOS BRUTOS'!FX$3:FX$500)))</f>
        <v/>
      </c>
      <c r="IY6" s="94">
        <f>IF(OR(IY$4="",$B6=""),0,SUMIF('DADOS BRUTOS'!$A$3:$A$500,$B6,'DADOS BRUTOS'!FY$3:FY$500)+IF($C6="",0,SUMIF('DADOS BRUTOS'!$A$3:$A$500,$C6,'DADOS BRUTOS'!FY$3:FY$500)))</f>
        <v/>
      </c>
      <c r="IZ6" s="94">
        <f>IF(OR(IZ$4="",$B6=""),0,SUMIF('DADOS BRUTOS'!$A$3:$A$500,$B6,'DADOS BRUTOS'!FZ$3:FZ$500)+IF($C6="",0,SUMIF('DADOS BRUTOS'!$A$3:$A$500,$C6,'DADOS BRUTOS'!FZ$3:FZ$500)))</f>
        <v/>
      </c>
      <c r="JA6" s="94">
        <f>IF(OR(JA$4="",$B6=""),0,SUMIF('DADOS BRUTOS'!$A$3:$A$500,$B6,'DADOS BRUTOS'!GA$3:GA$500)+IF($C6="",0,SUMIF('DADOS BRUTOS'!$A$3:$A$500,$C6,'DADOS BRUTOS'!GA$3:GA$500)))</f>
        <v/>
      </c>
      <c r="JB6" s="94">
        <f>IF(OR(JB$4="",$B6=""),0,SUMIF('DADOS BRUTOS'!$A$3:$A$500,$B6,'DADOS BRUTOS'!GB$3:GB$500)+IF($C6="",0,SUMIF('DADOS BRUTOS'!$A$3:$A$500,$C6,'DADOS BRUTOS'!GB$3:GB$500)))</f>
        <v/>
      </c>
      <c r="JC6" s="94">
        <f>IF(OR(JC$4="",$B6=""),0,SUMIF('DADOS BRUTOS'!$A$3:$A$500,$B6,'DADOS BRUTOS'!GC$3:GC$500)+IF($C6="",0,SUMIF('DADOS BRUTOS'!$A$3:$A$500,$C6,'DADOS BRUTOS'!GC$3:GC$500)))</f>
        <v/>
      </c>
      <c r="JD6" s="94">
        <f>IF(OR(JD$4="",$B6=""),0,SUMIF('DADOS BRUTOS'!$A$3:$A$500,$B6,'DADOS BRUTOS'!GD$3:GD$500)+IF($C6="",0,SUMIF('DADOS BRUTOS'!$A$3:$A$500,$C6,'DADOS BRUTOS'!GD$3:GD$500)))</f>
        <v/>
      </c>
      <c r="JE6" s="94">
        <f>IF(OR(JE$4="",$B6=""),0,SUMIF('DADOS BRUTOS'!$A$3:$A$500,$B6,'DADOS BRUTOS'!GE$3:GE$500)+IF($C6="",0,SUMIF('DADOS BRUTOS'!$A$3:$A$500,$C6,'DADOS BRUTOS'!GE$3:GE$500)))</f>
        <v/>
      </c>
      <c r="JF6" s="94">
        <f>IF(OR(JF$4="",$B6=""),0,SUMIF('DADOS BRUTOS'!$A$3:$A$500,$B6,'DADOS BRUTOS'!GF$3:GF$500)+IF($C6="",0,SUMIF('DADOS BRUTOS'!$A$3:$A$500,$C6,'DADOS BRUTOS'!GF$3:GF$500)))</f>
        <v/>
      </c>
      <c r="JG6" s="94">
        <f>IF(OR(JG$4="",$B6=""),0,SUMIF('DADOS BRUTOS'!$A$3:$A$500,$B6,'DADOS BRUTOS'!GG$3:GG$500)+IF($C6="",0,SUMIF('DADOS BRUTOS'!$A$3:$A$500,$C6,'DADOS BRUTOS'!GG$3:GG$500)))</f>
        <v/>
      </c>
      <c r="JH6" s="94">
        <f>IF(OR(JH$4="",$B6=""),0,SUMIF('DADOS BRUTOS'!$A$3:$A$500,$B6,'DADOS BRUTOS'!GH$3:GH$500)+IF($C6="",0,SUMIF('DADOS BRUTOS'!$A$3:$A$500,$C6,'DADOS BRUTOS'!GH$3:GH$500)))</f>
        <v/>
      </c>
      <c r="JI6" s="94">
        <f>IF(OR(JI$4="",$B6=""),0,SUMIF('DADOS BRUTOS'!$A$3:$A$500,$B6,'DADOS BRUTOS'!GI$3:GI$500)+IF($C6="",0,SUMIF('DADOS BRUTOS'!$A$3:$A$500,$C6,'DADOS BRUTOS'!GI$3:GI$500)))</f>
        <v/>
      </c>
      <c r="JJ6" s="94">
        <f>IF(OR(JJ$4="",$B6=""),0,SUMIF('DADOS BRUTOS'!$A$3:$A$500,$B6,'DADOS BRUTOS'!GJ$3:GJ$500)+IF($C6="",0,SUMIF('DADOS BRUTOS'!$A$3:$A$500,$C6,'DADOS BRUTOS'!GJ$3:GJ$500)))</f>
        <v/>
      </c>
      <c r="JK6" s="94">
        <f>IF(OR(JK$4="",$B6=""),0,SUMIF('DADOS BRUTOS'!$A$3:$A$500,$B6,'DADOS BRUTOS'!GK$3:GK$500)+IF($C6="",0,SUMIF('DADOS BRUTOS'!$A$3:$A$500,$C6,'DADOS BRUTOS'!GK$3:GK$500)))</f>
        <v/>
      </c>
      <c r="JL6" s="94">
        <f>IF(OR(JL$4="",$B6=""),0,SUMIF('DADOS BRUTOS'!$A$3:$A$500,$B6,'DADOS BRUTOS'!GL$3:GL$500)+IF($C6="",0,SUMIF('DADOS BRUTOS'!$A$3:$A$500,$C6,'DADOS BRUTOS'!GL$3:GL$500)))</f>
        <v/>
      </c>
      <c r="JM6" s="94">
        <f>IF(OR(JM$4="",$B6=""),0,SUMIF('DADOS BRUTOS'!$A$3:$A$500,$B6,'DADOS BRUTOS'!GM$3:GM$500)+IF($C6="",0,SUMIF('DADOS BRUTOS'!$A$3:$A$500,$C6,'DADOS BRUTOS'!GM$3:GM$500)))</f>
        <v/>
      </c>
      <c r="JN6" s="94">
        <f>IF(OR(JN$4="",$B6=""),0,SUMIF('DADOS BRUTOS'!$A$3:$A$500,$B6,'DADOS BRUTOS'!GN$3:GN$500)+IF($C6="",0,SUMIF('DADOS BRUTOS'!$A$3:$A$500,$C6,'DADOS BRUTOS'!GN$3:GN$500)))</f>
        <v/>
      </c>
      <c r="JO6" s="94">
        <f>IF(OR(JO$4="",$B6=""),0,SUMIF('DADOS BRUTOS'!$A$3:$A$500,$B6,'DADOS BRUTOS'!GO$3:GO$500)+IF($C6="",0,SUMIF('DADOS BRUTOS'!$A$3:$A$500,$C6,'DADOS BRUTOS'!GO$3:GO$500)))</f>
        <v/>
      </c>
      <c r="JP6" s="94">
        <f>IF(OR(JP$4="",$B6=""),0,SUMIF('DADOS BRUTOS'!$A$3:$A$500,$B6,'DADOS BRUTOS'!GP$3:GP$500)+IF($C6="",0,SUMIF('DADOS BRUTOS'!$A$3:$A$500,$C6,'DADOS BRUTOS'!GP$3:GP$500)))</f>
        <v/>
      </c>
      <c r="JQ6" s="94">
        <f>IF(OR(JQ$4="",$B6=""),0,SUMIF('DADOS BRUTOS'!$A$3:$A$500,$B6,'DADOS BRUTOS'!GQ$3:GQ$500)+IF($C6="",0,SUMIF('DADOS BRUTOS'!$A$3:$A$500,$C6,'DADOS BRUTOS'!GQ$3:GQ$500)))</f>
        <v/>
      </c>
      <c r="JR6" s="94">
        <f>IF(OR(JR$4="",$B6=""),0,SUMIF('DADOS BRUTOS'!$A$3:$A$500,$B6,'DADOS BRUTOS'!GR$3:GR$500)+IF($C6="",0,SUMIF('DADOS BRUTOS'!$A$3:$A$500,$C6,'DADOS BRUTOS'!GR$3:GR$500)))</f>
        <v/>
      </c>
      <c r="JS6" s="94">
        <f>IF(OR(JS$4="",$B6=""),0,SUMIF('DADOS BRUTOS'!$A$3:$A$500,$B6,'DADOS BRUTOS'!GS$3:GS$500)+IF($C6="",0,SUMIF('DADOS BRUTOS'!$A$3:$A$500,$C6,'DADOS BRUTOS'!GS$3:GS$500)))</f>
        <v/>
      </c>
    </row>
    <row r="7">
      <c r="A7" s="59">
        <f>'VALOR POR PL'!D13</f>
        <v/>
      </c>
      <c r="B7" s="58" t="inlineStr">
        <is>
          <t>TAXAS DIVERSAS</t>
        </is>
      </c>
      <c r="C7" s="58" t="n"/>
      <c r="D7" s="53">
        <f>SUMIF($CB$4:$JS$4,"&lt;="&amp;D$4,$CB7:$JS7)</f>
        <v/>
      </c>
      <c r="E7" s="53">
        <f>SUMIF($CB$4:$JS$4,E$4,$CB7:$JS7)</f>
        <v/>
      </c>
      <c r="F7" s="53">
        <f>SUMIF($CB$4:$JS$4,F$4,$CB7:$JS7)</f>
        <v/>
      </c>
      <c r="G7" s="53">
        <f>SUMIF($CB$4:$JS$4,G$4,$CB7:$JS7)</f>
        <v/>
      </c>
      <c r="H7" s="53">
        <f>SUMIF($CB$4:$JS$4,H$4,$CB7:$JS7)</f>
        <v/>
      </c>
      <c r="I7" s="53">
        <f>SUMIF($CB$4:$JS$4,I$4,$CB7:$JS7)</f>
        <v/>
      </c>
      <c r="J7" s="53">
        <f>SUMIF($CB$4:$JS$4,J$4,$CB7:$JS7)</f>
        <v/>
      </c>
      <c r="K7" s="53">
        <f>SUMIF($CB$4:$JS$4,K$4,$CB7:$JS7)</f>
        <v/>
      </c>
      <c r="L7" s="53">
        <f>SUMIF($CB$4:$JS$4,L$4,$CB7:$JS7)</f>
        <v/>
      </c>
      <c r="M7" s="53">
        <f>SUMIF($CB$4:$JS$4,M$4,$CB7:$JS7)</f>
        <v/>
      </c>
      <c r="N7" s="53">
        <f>SUMIF($CB$4:$JS$4,N$4,$CB7:$JS7)</f>
        <v/>
      </c>
      <c r="O7" s="53">
        <f>SUMIF($CB$4:$JS$4,O$4,$CB7:$JS7)</f>
        <v/>
      </c>
      <c r="P7" s="53">
        <f>SUMIF($CB$4:$JS$4,P$4,$CB7:$JS7)</f>
        <v/>
      </c>
      <c r="Q7" s="53">
        <f>SUMIF($CB$4:$JS$4,Q$4,$CB7:$JS7)</f>
        <v/>
      </c>
      <c r="R7" s="53">
        <f>SUMIF($CB$4:$JS$4,R$4,$CB7:$JS7)</f>
        <v/>
      </c>
      <c r="S7" s="53">
        <f>SUMIF($CB$4:$JS$4,S$4,$CB7:$JS7)</f>
        <v/>
      </c>
      <c r="T7" s="53">
        <f>SUMIF($CB$4:$JS$4,T$4,$CB7:$JS7)</f>
        <v/>
      </c>
      <c r="U7" s="53">
        <f>SUMIF($CB$4:$JS$4,U$4,$CB7:$JS7)</f>
        <v/>
      </c>
      <c r="V7" s="53">
        <f>SUMIF($CB$4:$JS$4,V$4,$CB7:$JS7)</f>
        <v/>
      </c>
      <c r="W7" s="53">
        <f>SUMIF($CB$4:$JS$4,W$4,$CB7:$JS7)</f>
        <v/>
      </c>
      <c r="X7" s="53">
        <f>SUMIF($CB$4:$JS$4,X$4,$CB7:$JS7)</f>
        <v/>
      </c>
      <c r="Y7" s="53">
        <f>SUMIF($CB$4:$JS$4,Y$4,$CB7:$JS7)</f>
        <v/>
      </c>
      <c r="Z7" s="53">
        <f>SUMIF($CB$4:$JS$4,Z$4,$CB7:$JS7)</f>
        <v/>
      </c>
      <c r="AA7" s="53">
        <f>SUMIF($CB$4:$JS$4,AA$4,$CB7:$JS7)</f>
        <v/>
      </c>
      <c r="AB7" s="53">
        <f>SUMIF($CB$4:$JS$4,AB$4,$CB7:$JS7)</f>
        <v/>
      </c>
      <c r="AC7" s="53">
        <f>SUMIF($CB$4:$JS$4,AC$4,$CB7:$JS7)</f>
        <v/>
      </c>
      <c r="AD7" s="53">
        <f>SUMIF($CB$4:$JS$4,AD$4,$CB7:$JS7)</f>
        <v/>
      </c>
      <c r="AE7" s="53">
        <f>SUMIF($CB$4:$JS$4,AE$4,$CB7:$JS7)</f>
        <v/>
      </c>
      <c r="AF7" s="53">
        <f>SUMIF($CB$4:$JS$4,AF$4,$CB7:$JS7)</f>
        <v/>
      </c>
      <c r="AG7" s="53">
        <f>SUMIF($CB$4:$JS$4,AG$4,$CB7:$JS7)</f>
        <v/>
      </c>
      <c r="AH7" s="53">
        <f>SUMIF($CB$4:$JS$4,AH$4,$CB7:$JS7)</f>
        <v/>
      </c>
      <c r="AI7" s="53">
        <f>SUMIF($CB$4:$JS$4,AI$4,$CB7:$JS7)</f>
        <v/>
      </c>
      <c r="AJ7" s="53">
        <f>SUMIF($CB$4:$JS$4,AJ$4,$CB7:$JS7)</f>
        <v/>
      </c>
      <c r="AK7" s="53">
        <f>SUMIF($CB$4:$JS$4,AK$4,$CB7:$JS7)</f>
        <v/>
      </c>
      <c r="AL7" s="53">
        <f>SUMIF($CB$4:$JS$4,AL$4,$CB7:$JS7)</f>
        <v/>
      </c>
      <c r="AM7" s="53">
        <f>SUMIF($CB$4:$JS$4,AM$4,$CB7:$JS7)</f>
        <v/>
      </c>
      <c r="AN7" s="53">
        <f>SUMIF($CB$4:$JS$4,AN$4,$CB7:$JS7)</f>
        <v/>
      </c>
      <c r="AO7" s="53">
        <f>SUMIF($CB$4:$JS$4,AO$4,$CB7:$JS7)</f>
        <v/>
      </c>
      <c r="AP7" s="53">
        <f>SUMIF($CB$4:$JS$4,AP$4,$CB7:$JS7)</f>
        <v/>
      </c>
      <c r="AQ7" s="53">
        <f>SUMIF($CB$4:$JS$4,AQ$4,$CB7:$JS7)</f>
        <v/>
      </c>
      <c r="AR7" s="53">
        <f>SUMIF($CB$4:$JS$4,AR$4,$CB7:$JS7)</f>
        <v/>
      </c>
      <c r="AS7" s="53">
        <f>SUMIF($CB$4:$JS$4,AS$4,$CB7:$JS7)</f>
        <v/>
      </c>
      <c r="AT7" s="53">
        <f>SUMIF($CB$4:$JS$4,AT$4,$CB7:$JS7)</f>
        <v/>
      </c>
      <c r="AU7" s="53">
        <f>SUMIF($CB$4:$JS$4,AU$4,$CB7:$JS7)</f>
        <v/>
      </c>
      <c r="AV7" s="53">
        <f>SUMIF($CB$4:$JS$4,AV$4,$CB7:$JS7)</f>
        <v/>
      </c>
      <c r="AW7" s="53">
        <f>SUMIF($CB$4:$JS$4,AW$4,$CB7:$JS7)</f>
        <v/>
      </c>
      <c r="AX7" s="53">
        <f>SUMIF($CB$4:$JS$4,AX$4,$CB7:$JS7)</f>
        <v/>
      </c>
      <c r="AY7" s="53">
        <f>SUMIF($CB$4:$JS$4,AY$4,$CB7:$JS7)</f>
        <v/>
      </c>
      <c r="AZ7" s="53">
        <f>SUMIF($CB$4:$JS$4,AZ$4,$CB7:$JS7)</f>
        <v/>
      </c>
      <c r="BA7" s="53">
        <f>SUMIF($CB$4:$JS$4,BA$4,$CB7:$JS7)</f>
        <v/>
      </c>
      <c r="BB7" s="53">
        <f>SUMIF($CB$4:$JS$4,BB$4,$CB7:$JS7)</f>
        <v/>
      </c>
      <c r="BC7" s="53">
        <f>SUMIF($CB$4:$JS$4,BC$4,$CB7:$JS7)</f>
        <v/>
      </c>
      <c r="BD7" s="53">
        <f>SUMIF($CB$4:$JS$4,BD$4,$CB7:$JS7)</f>
        <v/>
      </c>
      <c r="BE7" s="53">
        <f>SUMIF($CB$4:$JS$4,BE$4,$CB7:$JS7)</f>
        <v/>
      </c>
      <c r="BF7" s="53">
        <f>SUMIF($CB$4:$JS$4,BF$4,$CB7:$JS7)</f>
        <v/>
      </c>
      <c r="BG7" s="53">
        <f>SUMIF($CB$4:$JS$4,BG$4,$CB7:$JS7)</f>
        <v/>
      </c>
      <c r="BH7" s="53">
        <f>SUMIF($CB$4:$JS$4,BH$4,$CB7:$JS7)</f>
        <v/>
      </c>
      <c r="BI7" s="53">
        <f>SUMIF($CB$4:$JS$4,BI$4,$CB7:$JS7)</f>
        <v/>
      </c>
      <c r="BJ7" s="53">
        <f>SUMIF($CB$4:$JS$4,BJ$4,$CB7:$JS7)</f>
        <v/>
      </c>
      <c r="BK7" s="53">
        <f>SUMIF($CB$4:$JS$4,BK$4,$CB7:$JS7)</f>
        <v/>
      </c>
      <c r="BL7" s="53">
        <f>SUMIF($CB$4:$JS$4,BL$4,$CB7:$JS7)</f>
        <v/>
      </c>
      <c r="BM7" s="53">
        <f>SUMIF($CB$4:$JS$4,BM$4,$CB7:$JS7)</f>
        <v/>
      </c>
      <c r="BN7" s="53">
        <f>SUMIF($CB$4:$JS$4,BN$4,$CB7:$JS7)</f>
        <v/>
      </c>
      <c r="BO7" s="53">
        <f>SUMIF($CB$4:$JS$4,BO$4,$CB7:$JS7)</f>
        <v/>
      </c>
      <c r="BP7" s="53">
        <f>SUMIF($CB$4:$JS$4,BP$4,$CB7:$JS7)</f>
        <v/>
      </c>
      <c r="BQ7" s="53">
        <f>SUMIF($CB$4:$JS$4,BQ$4,$CB7:$JS7)</f>
        <v/>
      </c>
      <c r="BR7" s="53">
        <f>SUMIF($CB$4:$JS$4,BR$4,$CB7:$JS7)</f>
        <v/>
      </c>
      <c r="BS7" s="53">
        <f>SUMIF($CB$4:$JS$4,BS$4,$CB7:$JS7)</f>
        <v/>
      </c>
      <c r="BT7" s="53">
        <f>SUMIF($CB$4:$JS$4,BT$4,$CB7:$JS7)</f>
        <v/>
      </c>
      <c r="BU7" s="53">
        <f>SUMIF($CB$4:$JS$4,BU$4,$CB7:$JS7)</f>
        <v/>
      </c>
      <c r="BV7" s="53">
        <f>SUMIF($CB$4:$JS$4,BV$4,$CB7:$JS7)</f>
        <v/>
      </c>
      <c r="BW7" s="53">
        <f>SUMIF($CB$4:$JS$4,BW$4,$CB7:$JS7)</f>
        <v/>
      </c>
      <c r="BX7" s="53">
        <f>SUMIF($CB$4:$JS$4,"&gt;"&amp;'VALOR POR PL'!$P$8,$CB7:$JS7)</f>
        <v/>
      </c>
      <c r="BY7" s="53">
        <f>SUM($CB7:$JS7)</f>
        <v/>
      </c>
      <c r="CB7" s="94">
        <f>IF(OR(CB$4="",$B7=""),0,SUMIF('DADOS BRUTOS'!$A$3:$A$500,$B7,'DADOS BRUTOS'!B$3:B$500)+IF($C7="",0,SUMIF('DADOS BRUTOS'!$A$3:$A$500,$C7,'DADOS BRUTOS'!B$3:B$500)))</f>
        <v/>
      </c>
      <c r="CC7" s="94">
        <f>IF(OR(CC$4="",$B7=""),0,SUMIF('DADOS BRUTOS'!$A$3:$A$500,$B7,'DADOS BRUTOS'!C$3:C$500)+IF($C7="",0,SUMIF('DADOS BRUTOS'!$A$3:$A$500,$C7,'DADOS BRUTOS'!C$3:C$500)))</f>
        <v/>
      </c>
      <c r="CD7" s="94">
        <f>IF(OR(CD$4="",$B7=""),0,SUMIF('DADOS BRUTOS'!$A$3:$A$500,$B7,'DADOS BRUTOS'!D$3:D$500)+IF($C7="",0,SUMIF('DADOS BRUTOS'!$A$3:$A$500,$C7,'DADOS BRUTOS'!D$3:D$500)))</f>
        <v/>
      </c>
      <c r="CE7" s="94">
        <f>IF(OR(CE$4="",$B7=""),0,SUMIF('DADOS BRUTOS'!$A$3:$A$500,$B7,'DADOS BRUTOS'!E$3:E$500)+IF($C7="",0,SUMIF('DADOS BRUTOS'!$A$3:$A$500,$C7,'DADOS BRUTOS'!E$3:E$500)))</f>
        <v/>
      </c>
      <c r="CF7" s="94">
        <f>IF(OR(CF$4="",$B7=""),0,SUMIF('DADOS BRUTOS'!$A$3:$A$500,$B7,'DADOS BRUTOS'!F$3:F$500)+IF($C7="",0,SUMIF('DADOS BRUTOS'!$A$3:$A$500,$C7,'DADOS BRUTOS'!F$3:F$500)))</f>
        <v/>
      </c>
      <c r="CG7" s="94">
        <f>IF(OR(CG$4="",$B7=""),0,SUMIF('DADOS BRUTOS'!$A$3:$A$500,$B7,'DADOS BRUTOS'!G$3:G$500)+IF($C7="",0,SUMIF('DADOS BRUTOS'!$A$3:$A$500,$C7,'DADOS BRUTOS'!G$3:G$500)))</f>
        <v/>
      </c>
      <c r="CH7" s="94">
        <f>IF(OR(CH$4="",$B7=""),0,SUMIF('DADOS BRUTOS'!$A$3:$A$500,$B7,'DADOS BRUTOS'!H$3:H$500)+IF($C7="",0,SUMIF('DADOS BRUTOS'!$A$3:$A$500,$C7,'DADOS BRUTOS'!H$3:H$500)))</f>
        <v/>
      </c>
      <c r="CI7" s="94">
        <f>IF(OR(CI$4="",$B7=""),0,SUMIF('DADOS BRUTOS'!$A$3:$A$500,$B7,'DADOS BRUTOS'!I$3:I$500)+IF($C7="",0,SUMIF('DADOS BRUTOS'!$A$3:$A$500,$C7,'DADOS BRUTOS'!I$3:I$500)))</f>
        <v/>
      </c>
      <c r="CJ7" s="94">
        <f>IF(OR(CJ$4="",$B7=""),0,SUMIF('DADOS BRUTOS'!$A$3:$A$500,$B7,'DADOS BRUTOS'!J$3:J$500)+IF($C7="",0,SUMIF('DADOS BRUTOS'!$A$3:$A$500,$C7,'DADOS BRUTOS'!J$3:J$500)))</f>
        <v/>
      </c>
      <c r="CK7" s="94">
        <f>IF(OR(CK$4="",$B7=""),0,SUMIF('DADOS BRUTOS'!$A$3:$A$500,$B7,'DADOS BRUTOS'!K$3:K$500)+IF($C7="",0,SUMIF('DADOS BRUTOS'!$A$3:$A$500,$C7,'DADOS BRUTOS'!K$3:K$500)))</f>
        <v/>
      </c>
      <c r="CL7" s="94">
        <f>IF(OR(CL$4="",$B7=""),0,SUMIF('DADOS BRUTOS'!$A$3:$A$500,$B7,'DADOS BRUTOS'!L$3:L$500)+IF($C7="",0,SUMIF('DADOS BRUTOS'!$A$3:$A$500,$C7,'DADOS BRUTOS'!L$3:L$500)))</f>
        <v/>
      </c>
      <c r="CM7" s="94">
        <f>IF(OR(CM$4="",$B7=""),0,SUMIF('DADOS BRUTOS'!$A$3:$A$500,$B7,'DADOS BRUTOS'!M$3:M$500)+IF($C7="",0,SUMIF('DADOS BRUTOS'!$A$3:$A$500,$C7,'DADOS BRUTOS'!M$3:M$500)))</f>
        <v/>
      </c>
      <c r="CN7" s="94">
        <f>IF(OR(CN$4="",$B7=""),0,SUMIF('DADOS BRUTOS'!$A$3:$A$500,$B7,'DADOS BRUTOS'!N$3:N$500)+IF($C7="",0,SUMIF('DADOS BRUTOS'!$A$3:$A$500,$C7,'DADOS BRUTOS'!N$3:N$500)))</f>
        <v/>
      </c>
      <c r="CO7" s="94">
        <f>IF(OR(CO$4="",$B7=""),0,SUMIF('DADOS BRUTOS'!$A$3:$A$500,$B7,'DADOS BRUTOS'!O$3:O$500)+IF($C7="",0,SUMIF('DADOS BRUTOS'!$A$3:$A$500,$C7,'DADOS BRUTOS'!O$3:O$500)))</f>
        <v/>
      </c>
      <c r="CP7" s="94">
        <f>IF(OR(CP$4="",$B7=""),0,SUMIF('DADOS BRUTOS'!$A$3:$A$500,$B7,'DADOS BRUTOS'!P$3:P$500)+IF($C7="",0,SUMIF('DADOS BRUTOS'!$A$3:$A$500,$C7,'DADOS BRUTOS'!P$3:P$500)))</f>
        <v/>
      </c>
      <c r="CQ7" s="94">
        <f>IF(OR(CQ$4="",$B7=""),0,SUMIF('DADOS BRUTOS'!$A$3:$A$500,$B7,'DADOS BRUTOS'!Q$3:Q$500)+IF($C7="",0,SUMIF('DADOS BRUTOS'!$A$3:$A$500,$C7,'DADOS BRUTOS'!Q$3:Q$500)))</f>
        <v/>
      </c>
      <c r="CR7" s="94">
        <f>IF(OR(CR$4="",$B7=""),0,SUMIF('DADOS BRUTOS'!$A$3:$A$500,$B7,'DADOS BRUTOS'!R$3:R$500)+IF($C7="",0,SUMIF('DADOS BRUTOS'!$A$3:$A$500,$C7,'DADOS BRUTOS'!R$3:R$500)))</f>
        <v/>
      </c>
      <c r="CS7" s="94">
        <f>IF(OR(CS$4="",$B7=""),0,SUMIF('DADOS BRUTOS'!$A$3:$A$500,$B7,'DADOS BRUTOS'!S$3:S$500)+IF($C7="",0,SUMIF('DADOS BRUTOS'!$A$3:$A$500,$C7,'DADOS BRUTOS'!S$3:S$500)))</f>
        <v/>
      </c>
      <c r="CT7" s="94">
        <f>IF(OR(CT$4="",$B7=""),0,SUMIF('DADOS BRUTOS'!$A$3:$A$500,$B7,'DADOS BRUTOS'!T$3:T$500)+IF($C7="",0,SUMIF('DADOS BRUTOS'!$A$3:$A$500,$C7,'DADOS BRUTOS'!T$3:T$500)))</f>
        <v/>
      </c>
      <c r="CU7" s="94">
        <f>IF(OR(CU$4="",$B7=""),0,SUMIF('DADOS BRUTOS'!$A$3:$A$500,$B7,'DADOS BRUTOS'!U$3:U$500)+IF($C7="",0,SUMIF('DADOS BRUTOS'!$A$3:$A$500,$C7,'DADOS BRUTOS'!U$3:U$500)))</f>
        <v/>
      </c>
      <c r="CV7" s="94">
        <f>IF(OR(CV$4="",$B7=""),0,SUMIF('DADOS BRUTOS'!$A$3:$A$500,$B7,'DADOS BRUTOS'!V$3:V$500)+IF($C7="",0,SUMIF('DADOS BRUTOS'!$A$3:$A$500,$C7,'DADOS BRUTOS'!V$3:V$500)))</f>
        <v/>
      </c>
      <c r="CW7" s="94">
        <f>IF(OR(CW$4="",$B7=""),0,SUMIF('DADOS BRUTOS'!$A$3:$A$500,$B7,'DADOS BRUTOS'!W$3:W$500)+IF($C7="",0,SUMIF('DADOS BRUTOS'!$A$3:$A$500,$C7,'DADOS BRUTOS'!W$3:W$500)))</f>
        <v/>
      </c>
      <c r="CX7" s="94">
        <f>IF(OR(CX$4="",$B7=""),0,SUMIF('DADOS BRUTOS'!$A$3:$A$500,$B7,'DADOS BRUTOS'!X$3:X$500)+IF($C7="",0,SUMIF('DADOS BRUTOS'!$A$3:$A$500,$C7,'DADOS BRUTOS'!X$3:X$500)))</f>
        <v/>
      </c>
      <c r="CY7" s="94">
        <f>IF(OR(CY$4="",$B7=""),0,SUMIF('DADOS BRUTOS'!$A$3:$A$500,$B7,'DADOS BRUTOS'!Y$3:Y$500)+IF($C7="",0,SUMIF('DADOS BRUTOS'!$A$3:$A$500,$C7,'DADOS BRUTOS'!Y$3:Y$500)))</f>
        <v/>
      </c>
      <c r="CZ7" s="94">
        <f>IF(OR(CZ$4="",$B7=""),0,SUMIF('DADOS BRUTOS'!$A$3:$A$500,$B7,'DADOS BRUTOS'!Z$3:Z$500)+IF($C7="",0,SUMIF('DADOS BRUTOS'!$A$3:$A$500,$C7,'DADOS BRUTOS'!Z$3:Z$500)))</f>
        <v/>
      </c>
      <c r="DA7" s="94">
        <f>IF(OR(DA$4="",$B7=""),0,SUMIF('DADOS BRUTOS'!$A$3:$A$500,$B7,'DADOS BRUTOS'!AA$3:AA$500)+IF($C7="",0,SUMIF('DADOS BRUTOS'!$A$3:$A$500,$C7,'DADOS BRUTOS'!AA$3:AA$500)))</f>
        <v/>
      </c>
      <c r="DB7" s="94">
        <f>IF(OR(DB$4="",$B7=""),0,SUMIF('DADOS BRUTOS'!$A$3:$A$500,$B7,'DADOS BRUTOS'!AB$3:AB$500)+IF($C7="",0,SUMIF('DADOS BRUTOS'!$A$3:$A$500,$C7,'DADOS BRUTOS'!AB$3:AB$500)))</f>
        <v/>
      </c>
      <c r="DC7" s="94">
        <f>IF(OR(DC$4="",$B7=""),0,SUMIF('DADOS BRUTOS'!$A$3:$A$500,$B7,'DADOS BRUTOS'!AC$3:AC$500)+IF($C7="",0,SUMIF('DADOS BRUTOS'!$A$3:$A$500,$C7,'DADOS BRUTOS'!AC$3:AC$500)))</f>
        <v/>
      </c>
      <c r="DD7" s="94">
        <f>IF(OR(DD$4="",$B7=""),0,SUMIF('DADOS BRUTOS'!$A$3:$A$500,$B7,'DADOS BRUTOS'!AD$3:AD$500)+IF($C7="",0,SUMIF('DADOS BRUTOS'!$A$3:$A$500,$C7,'DADOS BRUTOS'!AD$3:AD$500)))</f>
        <v/>
      </c>
      <c r="DE7" s="94">
        <f>IF(OR(DE$4="",$B7=""),0,SUMIF('DADOS BRUTOS'!$A$3:$A$500,$B7,'DADOS BRUTOS'!AE$3:AE$500)+IF($C7="",0,SUMIF('DADOS BRUTOS'!$A$3:$A$500,$C7,'DADOS BRUTOS'!AE$3:AE$500)))</f>
        <v/>
      </c>
      <c r="DF7" s="94">
        <f>IF(OR(DF$4="",$B7=""),0,SUMIF('DADOS BRUTOS'!$A$3:$A$500,$B7,'DADOS BRUTOS'!AF$3:AF$500)+IF($C7="",0,SUMIF('DADOS BRUTOS'!$A$3:$A$500,$C7,'DADOS BRUTOS'!AF$3:AF$500)))</f>
        <v/>
      </c>
      <c r="DG7" s="94">
        <f>IF(OR(DG$4="",$B7=""),0,SUMIF('DADOS BRUTOS'!$A$3:$A$500,$B7,'DADOS BRUTOS'!AG$3:AG$500)+IF($C7="",0,SUMIF('DADOS BRUTOS'!$A$3:$A$500,$C7,'DADOS BRUTOS'!AG$3:AG$500)))</f>
        <v/>
      </c>
      <c r="DH7" s="94">
        <f>IF(OR(DH$4="",$B7=""),0,SUMIF('DADOS BRUTOS'!$A$3:$A$500,$B7,'DADOS BRUTOS'!AH$3:AH$500)+IF($C7="",0,SUMIF('DADOS BRUTOS'!$A$3:$A$500,$C7,'DADOS BRUTOS'!AH$3:AH$500)))</f>
        <v/>
      </c>
      <c r="DI7" s="94">
        <f>IF(OR(DI$4="",$B7=""),0,SUMIF('DADOS BRUTOS'!$A$3:$A$500,$B7,'DADOS BRUTOS'!AI$3:AI$500)+IF($C7="",0,SUMIF('DADOS BRUTOS'!$A$3:$A$500,$C7,'DADOS BRUTOS'!AI$3:AI$500)))</f>
        <v/>
      </c>
      <c r="DJ7" s="94">
        <f>IF(OR(DJ$4="",$B7=""),0,SUMIF('DADOS BRUTOS'!$A$3:$A$500,$B7,'DADOS BRUTOS'!AJ$3:AJ$500)+IF($C7="",0,SUMIF('DADOS BRUTOS'!$A$3:$A$500,$C7,'DADOS BRUTOS'!AJ$3:AJ$500)))</f>
        <v/>
      </c>
      <c r="DK7" s="94">
        <f>IF(OR(DK$4="",$B7=""),0,SUMIF('DADOS BRUTOS'!$A$3:$A$500,$B7,'DADOS BRUTOS'!AK$3:AK$500)+IF($C7="",0,SUMIF('DADOS BRUTOS'!$A$3:$A$500,$C7,'DADOS BRUTOS'!AK$3:AK$500)))</f>
        <v/>
      </c>
      <c r="DL7" s="94">
        <f>IF(OR(DL$4="",$B7=""),0,SUMIF('DADOS BRUTOS'!$A$3:$A$500,$B7,'DADOS BRUTOS'!AL$3:AL$500)+IF($C7="",0,SUMIF('DADOS BRUTOS'!$A$3:$A$500,$C7,'DADOS BRUTOS'!AL$3:AL$500)))</f>
        <v/>
      </c>
      <c r="DM7" s="94">
        <f>IF(OR(DM$4="",$B7=""),0,SUMIF('DADOS BRUTOS'!$A$3:$A$500,$B7,'DADOS BRUTOS'!AM$3:AM$500)+IF($C7="",0,SUMIF('DADOS BRUTOS'!$A$3:$A$500,$C7,'DADOS BRUTOS'!AM$3:AM$500)))</f>
        <v/>
      </c>
      <c r="DN7" s="94">
        <f>IF(OR(DN$4="",$B7=""),0,SUMIF('DADOS BRUTOS'!$A$3:$A$500,$B7,'DADOS BRUTOS'!AN$3:AN$500)+IF($C7="",0,SUMIF('DADOS BRUTOS'!$A$3:$A$500,$C7,'DADOS BRUTOS'!AN$3:AN$500)))</f>
        <v/>
      </c>
      <c r="DO7" s="94">
        <f>IF(OR(DO$4="",$B7=""),0,SUMIF('DADOS BRUTOS'!$A$3:$A$500,$B7,'DADOS BRUTOS'!AO$3:AO$500)+IF($C7="",0,SUMIF('DADOS BRUTOS'!$A$3:$A$500,$C7,'DADOS BRUTOS'!AO$3:AO$500)))</f>
        <v/>
      </c>
      <c r="DP7" s="94">
        <f>IF(OR(DP$4="",$B7=""),0,SUMIF('DADOS BRUTOS'!$A$3:$A$500,$B7,'DADOS BRUTOS'!AP$3:AP$500)+IF($C7="",0,SUMIF('DADOS BRUTOS'!$A$3:$A$500,$C7,'DADOS BRUTOS'!AP$3:AP$500)))</f>
        <v/>
      </c>
      <c r="DQ7" s="94">
        <f>IF(OR(DQ$4="",$B7=""),0,SUMIF('DADOS BRUTOS'!$A$3:$A$500,$B7,'DADOS BRUTOS'!AQ$3:AQ$500)+IF($C7="",0,SUMIF('DADOS BRUTOS'!$A$3:$A$500,$C7,'DADOS BRUTOS'!AQ$3:AQ$500)))</f>
        <v/>
      </c>
      <c r="DR7" s="94">
        <f>IF(OR(DR$4="",$B7=""),0,SUMIF('DADOS BRUTOS'!$A$3:$A$500,$B7,'DADOS BRUTOS'!AR$3:AR$500)+IF($C7="",0,SUMIF('DADOS BRUTOS'!$A$3:$A$500,$C7,'DADOS BRUTOS'!AR$3:AR$500)))</f>
        <v/>
      </c>
      <c r="DS7" s="94">
        <f>IF(OR(DS$4="",$B7=""),0,SUMIF('DADOS BRUTOS'!$A$3:$A$500,$B7,'DADOS BRUTOS'!AS$3:AS$500)+IF($C7="",0,SUMIF('DADOS BRUTOS'!$A$3:$A$500,$C7,'DADOS BRUTOS'!AS$3:AS$500)))</f>
        <v/>
      </c>
      <c r="DT7" s="94">
        <f>IF(OR(DT$4="",$B7=""),0,SUMIF('DADOS BRUTOS'!$A$3:$A$500,$B7,'DADOS BRUTOS'!AT$3:AT$500)+IF($C7="",0,SUMIF('DADOS BRUTOS'!$A$3:$A$500,$C7,'DADOS BRUTOS'!AT$3:AT$500)))</f>
        <v/>
      </c>
      <c r="DU7" s="94">
        <f>IF(OR(DU$4="",$B7=""),0,SUMIF('DADOS BRUTOS'!$A$3:$A$500,$B7,'DADOS BRUTOS'!AU$3:AU$500)+IF($C7="",0,SUMIF('DADOS BRUTOS'!$A$3:$A$500,$C7,'DADOS BRUTOS'!AU$3:AU$500)))</f>
        <v/>
      </c>
      <c r="DV7" s="94">
        <f>IF(OR(DV$4="",$B7=""),0,SUMIF('DADOS BRUTOS'!$A$3:$A$500,$B7,'DADOS BRUTOS'!AV$3:AV$500)+IF($C7="",0,SUMIF('DADOS BRUTOS'!$A$3:$A$500,$C7,'DADOS BRUTOS'!AV$3:AV$500)))</f>
        <v/>
      </c>
      <c r="DW7" s="94">
        <f>IF(OR(DW$4="",$B7=""),0,SUMIF('DADOS BRUTOS'!$A$3:$A$500,$B7,'DADOS BRUTOS'!AW$3:AW$500)+IF($C7="",0,SUMIF('DADOS BRUTOS'!$A$3:$A$500,$C7,'DADOS BRUTOS'!AW$3:AW$500)))</f>
        <v/>
      </c>
      <c r="DX7" s="94">
        <f>IF(OR(DX$4="",$B7=""),0,SUMIF('DADOS BRUTOS'!$A$3:$A$500,$B7,'DADOS BRUTOS'!AX$3:AX$500)+IF($C7="",0,SUMIF('DADOS BRUTOS'!$A$3:$A$500,$C7,'DADOS BRUTOS'!AX$3:AX$500)))</f>
        <v/>
      </c>
      <c r="DY7" s="94">
        <f>IF(OR(DY$4="",$B7=""),0,SUMIF('DADOS BRUTOS'!$A$3:$A$500,$B7,'DADOS BRUTOS'!AY$3:AY$500)+IF($C7="",0,SUMIF('DADOS BRUTOS'!$A$3:$A$500,$C7,'DADOS BRUTOS'!AY$3:AY$500)))</f>
        <v/>
      </c>
      <c r="DZ7" s="94">
        <f>IF(OR(DZ$4="",$B7=""),0,SUMIF('DADOS BRUTOS'!$A$3:$A$500,$B7,'DADOS BRUTOS'!AZ$3:AZ$500)+IF($C7="",0,SUMIF('DADOS BRUTOS'!$A$3:$A$500,$C7,'DADOS BRUTOS'!AZ$3:AZ$500)))</f>
        <v/>
      </c>
      <c r="EA7" s="94">
        <f>IF(OR(EA$4="",$B7=""),0,SUMIF('DADOS BRUTOS'!$A$3:$A$500,$B7,'DADOS BRUTOS'!BA$3:BA$500)+IF($C7="",0,SUMIF('DADOS BRUTOS'!$A$3:$A$500,$C7,'DADOS BRUTOS'!BA$3:BA$500)))</f>
        <v/>
      </c>
      <c r="EB7" s="94">
        <f>IF(OR(EB$4="",$B7=""),0,SUMIF('DADOS BRUTOS'!$A$3:$A$500,$B7,'DADOS BRUTOS'!BB$3:BB$500)+IF($C7="",0,SUMIF('DADOS BRUTOS'!$A$3:$A$500,$C7,'DADOS BRUTOS'!BB$3:BB$500)))</f>
        <v/>
      </c>
      <c r="EC7" s="94">
        <f>IF(OR(EC$4="",$B7=""),0,SUMIF('DADOS BRUTOS'!$A$3:$A$500,$B7,'DADOS BRUTOS'!BC$3:BC$500)+IF($C7="",0,SUMIF('DADOS BRUTOS'!$A$3:$A$500,$C7,'DADOS BRUTOS'!BC$3:BC$500)))</f>
        <v/>
      </c>
      <c r="ED7" s="94">
        <f>IF(OR(ED$4="",$B7=""),0,SUMIF('DADOS BRUTOS'!$A$3:$A$500,$B7,'DADOS BRUTOS'!BD$3:BD$500)+IF($C7="",0,SUMIF('DADOS BRUTOS'!$A$3:$A$500,$C7,'DADOS BRUTOS'!BD$3:BD$500)))</f>
        <v/>
      </c>
      <c r="EE7" s="94">
        <f>IF(OR(EE$4="",$B7=""),0,SUMIF('DADOS BRUTOS'!$A$3:$A$500,$B7,'DADOS BRUTOS'!BE$3:BE$500)+IF($C7="",0,SUMIF('DADOS BRUTOS'!$A$3:$A$500,$C7,'DADOS BRUTOS'!BE$3:BE$500)))</f>
        <v/>
      </c>
      <c r="EF7" s="94">
        <f>IF(OR(EF$4="",$B7=""),0,SUMIF('DADOS BRUTOS'!$A$3:$A$500,$B7,'DADOS BRUTOS'!BF$3:BF$500)+IF($C7="",0,SUMIF('DADOS BRUTOS'!$A$3:$A$500,$C7,'DADOS BRUTOS'!BF$3:BF$500)))</f>
        <v/>
      </c>
      <c r="EG7" s="94">
        <f>IF(OR(EG$4="",$B7=""),0,SUMIF('DADOS BRUTOS'!$A$3:$A$500,$B7,'DADOS BRUTOS'!BG$3:BG$500)+IF($C7="",0,SUMIF('DADOS BRUTOS'!$A$3:$A$500,$C7,'DADOS BRUTOS'!BG$3:BG$500)))</f>
        <v/>
      </c>
      <c r="EH7" s="94">
        <f>IF(OR(EH$4="",$B7=""),0,SUMIF('DADOS BRUTOS'!$A$3:$A$500,$B7,'DADOS BRUTOS'!BH$3:BH$500)+IF($C7="",0,SUMIF('DADOS BRUTOS'!$A$3:$A$500,$C7,'DADOS BRUTOS'!BH$3:BH$500)))</f>
        <v/>
      </c>
      <c r="EI7" s="94">
        <f>IF(OR(EI$4="",$B7=""),0,SUMIF('DADOS BRUTOS'!$A$3:$A$500,$B7,'DADOS BRUTOS'!BI$3:BI$500)+IF($C7="",0,SUMIF('DADOS BRUTOS'!$A$3:$A$500,$C7,'DADOS BRUTOS'!BI$3:BI$500)))</f>
        <v/>
      </c>
      <c r="EJ7" s="94">
        <f>IF(OR(EJ$4="",$B7=""),0,SUMIF('DADOS BRUTOS'!$A$3:$A$500,$B7,'DADOS BRUTOS'!BJ$3:BJ$500)+IF($C7="",0,SUMIF('DADOS BRUTOS'!$A$3:$A$500,$C7,'DADOS BRUTOS'!BJ$3:BJ$500)))</f>
        <v/>
      </c>
      <c r="EK7" s="94">
        <f>IF(OR(EK$4="",$B7=""),0,SUMIF('DADOS BRUTOS'!$A$3:$A$500,$B7,'DADOS BRUTOS'!BK$3:BK$500)+IF($C7="",0,SUMIF('DADOS BRUTOS'!$A$3:$A$500,$C7,'DADOS BRUTOS'!BK$3:BK$500)))</f>
        <v/>
      </c>
      <c r="EL7" s="94">
        <f>IF(OR(EL$4="",$B7=""),0,SUMIF('DADOS BRUTOS'!$A$3:$A$500,$B7,'DADOS BRUTOS'!BL$3:BL$500)+IF($C7="",0,SUMIF('DADOS BRUTOS'!$A$3:$A$500,$C7,'DADOS BRUTOS'!BL$3:BL$500)))</f>
        <v/>
      </c>
      <c r="EM7" s="94">
        <f>IF(OR(EM$4="",$B7=""),0,SUMIF('DADOS BRUTOS'!$A$3:$A$500,$B7,'DADOS BRUTOS'!BM$3:BM$500)+IF($C7="",0,SUMIF('DADOS BRUTOS'!$A$3:$A$500,$C7,'DADOS BRUTOS'!BM$3:BM$500)))</f>
        <v/>
      </c>
      <c r="EN7" s="94">
        <f>IF(OR(EN$4="",$B7=""),0,SUMIF('DADOS BRUTOS'!$A$3:$A$500,$B7,'DADOS BRUTOS'!BN$3:BN$500)+IF($C7="",0,SUMIF('DADOS BRUTOS'!$A$3:$A$500,$C7,'DADOS BRUTOS'!BN$3:BN$500)))</f>
        <v/>
      </c>
      <c r="EO7" s="94">
        <f>IF(OR(EO$4="",$B7=""),0,SUMIF('DADOS BRUTOS'!$A$3:$A$500,$B7,'DADOS BRUTOS'!BO$3:BO$500)+IF($C7="",0,SUMIF('DADOS BRUTOS'!$A$3:$A$500,$C7,'DADOS BRUTOS'!BO$3:BO$500)))</f>
        <v/>
      </c>
      <c r="EP7" s="94">
        <f>IF(OR(EP$4="",$B7=""),0,SUMIF('DADOS BRUTOS'!$A$3:$A$500,$B7,'DADOS BRUTOS'!BP$3:BP$500)+IF($C7="",0,SUMIF('DADOS BRUTOS'!$A$3:$A$500,$C7,'DADOS BRUTOS'!BP$3:BP$500)))</f>
        <v/>
      </c>
      <c r="EQ7" s="94">
        <f>IF(OR(EQ$4="",$B7=""),0,SUMIF('DADOS BRUTOS'!$A$3:$A$500,$B7,'DADOS BRUTOS'!BQ$3:BQ$500)+IF($C7="",0,SUMIF('DADOS BRUTOS'!$A$3:$A$500,$C7,'DADOS BRUTOS'!BQ$3:BQ$500)))</f>
        <v/>
      </c>
      <c r="ER7" s="94">
        <f>IF(OR(ER$4="",$B7=""),0,SUMIF('DADOS BRUTOS'!$A$3:$A$500,$B7,'DADOS BRUTOS'!BR$3:BR$500)+IF($C7="",0,SUMIF('DADOS BRUTOS'!$A$3:$A$500,$C7,'DADOS BRUTOS'!BR$3:BR$500)))</f>
        <v/>
      </c>
      <c r="ES7" s="94">
        <f>IF(OR(ES$4="",$B7=""),0,SUMIF('DADOS BRUTOS'!$A$3:$A$500,$B7,'DADOS BRUTOS'!BS$3:BS$500)+IF($C7="",0,SUMIF('DADOS BRUTOS'!$A$3:$A$500,$C7,'DADOS BRUTOS'!BS$3:BS$500)))</f>
        <v/>
      </c>
      <c r="ET7" s="94">
        <f>IF(OR(ET$4="",$B7=""),0,SUMIF('DADOS BRUTOS'!$A$3:$A$500,$B7,'DADOS BRUTOS'!BT$3:BT$500)+IF($C7="",0,SUMIF('DADOS BRUTOS'!$A$3:$A$500,$C7,'DADOS BRUTOS'!BT$3:BT$500)))</f>
        <v/>
      </c>
      <c r="EU7" s="94">
        <f>IF(OR(EU$4="",$B7=""),0,SUMIF('DADOS BRUTOS'!$A$3:$A$500,$B7,'DADOS BRUTOS'!BU$3:BU$500)+IF($C7="",0,SUMIF('DADOS BRUTOS'!$A$3:$A$500,$C7,'DADOS BRUTOS'!BU$3:BU$500)))</f>
        <v/>
      </c>
      <c r="EV7" s="94">
        <f>IF(OR(EV$4="",$B7=""),0,SUMIF('DADOS BRUTOS'!$A$3:$A$500,$B7,'DADOS BRUTOS'!BV$3:BV$500)+IF($C7="",0,SUMIF('DADOS BRUTOS'!$A$3:$A$500,$C7,'DADOS BRUTOS'!BV$3:BV$500)))</f>
        <v/>
      </c>
      <c r="EW7" s="94">
        <f>IF(OR(EW$4="",$B7=""),0,SUMIF('DADOS BRUTOS'!$A$3:$A$500,$B7,'DADOS BRUTOS'!BW$3:BW$500)+IF($C7="",0,SUMIF('DADOS BRUTOS'!$A$3:$A$500,$C7,'DADOS BRUTOS'!BW$3:BW$500)))</f>
        <v/>
      </c>
      <c r="EX7" s="94">
        <f>IF(OR(EX$4="",$B7=""),0,SUMIF('DADOS BRUTOS'!$A$3:$A$500,$B7,'DADOS BRUTOS'!BX$3:BX$500)+IF($C7="",0,SUMIF('DADOS BRUTOS'!$A$3:$A$500,$C7,'DADOS BRUTOS'!BX$3:BX$500)))</f>
        <v/>
      </c>
      <c r="EY7" s="94">
        <f>IF(OR(EY$4="",$B7=""),0,SUMIF('DADOS BRUTOS'!$A$3:$A$500,$B7,'DADOS BRUTOS'!BY$3:BY$500)+IF($C7="",0,SUMIF('DADOS BRUTOS'!$A$3:$A$500,$C7,'DADOS BRUTOS'!BY$3:BY$500)))</f>
        <v/>
      </c>
      <c r="EZ7" s="94">
        <f>IF(OR(EZ$4="",$B7=""),0,SUMIF('DADOS BRUTOS'!$A$3:$A$500,$B7,'DADOS BRUTOS'!BZ$3:BZ$500)+IF($C7="",0,SUMIF('DADOS BRUTOS'!$A$3:$A$500,$C7,'DADOS BRUTOS'!BZ$3:BZ$500)))</f>
        <v/>
      </c>
      <c r="FA7" s="94">
        <f>IF(OR(FA$4="",$B7=""),0,SUMIF('DADOS BRUTOS'!$A$3:$A$500,$B7,'DADOS BRUTOS'!CA$3:CA$500)+IF($C7="",0,SUMIF('DADOS BRUTOS'!$A$3:$A$500,$C7,'DADOS BRUTOS'!CA$3:CA$500)))</f>
        <v/>
      </c>
      <c r="FB7" s="94">
        <f>IF(OR(FB$4="",$B7=""),0,SUMIF('DADOS BRUTOS'!$A$3:$A$500,$B7,'DADOS BRUTOS'!CB$3:CB$500)+IF($C7="",0,SUMIF('DADOS BRUTOS'!$A$3:$A$500,$C7,'DADOS BRUTOS'!CB$3:CB$500)))</f>
        <v/>
      </c>
      <c r="FC7" s="94">
        <f>IF(OR(FC$4="",$B7=""),0,SUMIF('DADOS BRUTOS'!$A$3:$A$500,$B7,'DADOS BRUTOS'!CC$3:CC$500)+IF($C7="",0,SUMIF('DADOS BRUTOS'!$A$3:$A$500,$C7,'DADOS BRUTOS'!CC$3:CC$500)))</f>
        <v/>
      </c>
      <c r="FD7" s="94">
        <f>IF(OR(FD$4="",$B7=""),0,SUMIF('DADOS BRUTOS'!$A$3:$A$500,$B7,'DADOS BRUTOS'!CD$3:CD$500)+IF($C7="",0,SUMIF('DADOS BRUTOS'!$A$3:$A$500,$C7,'DADOS BRUTOS'!CD$3:CD$500)))</f>
        <v/>
      </c>
      <c r="FE7" s="94">
        <f>IF(OR(FE$4="",$B7=""),0,SUMIF('DADOS BRUTOS'!$A$3:$A$500,$B7,'DADOS BRUTOS'!CE$3:CE$500)+IF($C7="",0,SUMIF('DADOS BRUTOS'!$A$3:$A$500,$C7,'DADOS BRUTOS'!CE$3:CE$500)))</f>
        <v/>
      </c>
      <c r="FF7" s="94">
        <f>IF(OR(FF$4="",$B7=""),0,SUMIF('DADOS BRUTOS'!$A$3:$A$500,$B7,'DADOS BRUTOS'!CF$3:CF$500)+IF($C7="",0,SUMIF('DADOS BRUTOS'!$A$3:$A$500,$C7,'DADOS BRUTOS'!CF$3:CF$500)))</f>
        <v/>
      </c>
      <c r="FG7" s="94">
        <f>IF(OR(FG$4="",$B7=""),0,SUMIF('DADOS BRUTOS'!$A$3:$A$500,$B7,'DADOS BRUTOS'!CG$3:CG$500)+IF($C7="",0,SUMIF('DADOS BRUTOS'!$A$3:$A$500,$C7,'DADOS BRUTOS'!CG$3:CG$500)))</f>
        <v/>
      </c>
      <c r="FH7" s="94">
        <f>IF(OR(FH$4="",$B7=""),0,SUMIF('DADOS BRUTOS'!$A$3:$A$500,$B7,'DADOS BRUTOS'!CH$3:CH$500)+IF($C7="",0,SUMIF('DADOS BRUTOS'!$A$3:$A$500,$C7,'DADOS BRUTOS'!CH$3:CH$500)))</f>
        <v/>
      </c>
      <c r="FI7" s="94">
        <f>IF(OR(FI$4="",$B7=""),0,SUMIF('DADOS BRUTOS'!$A$3:$A$500,$B7,'DADOS BRUTOS'!CI$3:CI$500)+IF($C7="",0,SUMIF('DADOS BRUTOS'!$A$3:$A$500,$C7,'DADOS BRUTOS'!CI$3:CI$500)))</f>
        <v/>
      </c>
      <c r="FJ7" s="94">
        <f>IF(OR(FJ$4="",$B7=""),0,SUMIF('DADOS BRUTOS'!$A$3:$A$500,$B7,'DADOS BRUTOS'!CJ$3:CJ$500)+IF($C7="",0,SUMIF('DADOS BRUTOS'!$A$3:$A$500,$C7,'DADOS BRUTOS'!CJ$3:CJ$500)))</f>
        <v/>
      </c>
      <c r="FK7" s="94">
        <f>IF(OR(FK$4="",$B7=""),0,SUMIF('DADOS BRUTOS'!$A$3:$A$500,$B7,'DADOS BRUTOS'!CK$3:CK$500)+IF($C7="",0,SUMIF('DADOS BRUTOS'!$A$3:$A$500,$C7,'DADOS BRUTOS'!CK$3:CK$500)))</f>
        <v/>
      </c>
      <c r="FL7" s="94">
        <f>IF(OR(FL$4="",$B7=""),0,SUMIF('DADOS BRUTOS'!$A$3:$A$500,$B7,'DADOS BRUTOS'!CL$3:CL$500)+IF($C7="",0,SUMIF('DADOS BRUTOS'!$A$3:$A$500,$C7,'DADOS BRUTOS'!CL$3:CL$500)))</f>
        <v/>
      </c>
      <c r="FM7" s="94">
        <f>IF(OR(FM$4="",$B7=""),0,SUMIF('DADOS BRUTOS'!$A$3:$A$500,$B7,'DADOS BRUTOS'!CM$3:CM$500)+IF($C7="",0,SUMIF('DADOS BRUTOS'!$A$3:$A$500,$C7,'DADOS BRUTOS'!CM$3:CM$500)))</f>
        <v/>
      </c>
      <c r="FN7" s="94">
        <f>IF(OR(FN$4="",$B7=""),0,SUMIF('DADOS BRUTOS'!$A$3:$A$500,$B7,'DADOS BRUTOS'!CN$3:CN$500)+IF($C7="",0,SUMIF('DADOS BRUTOS'!$A$3:$A$500,$C7,'DADOS BRUTOS'!CN$3:CN$500)))</f>
        <v/>
      </c>
      <c r="FO7" s="94">
        <f>IF(OR(FO$4="",$B7=""),0,SUMIF('DADOS BRUTOS'!$A$3:$A$500,$B7,'DADOS BRUTOS'!CO$3:CO$500)+IF($C7="",0,SUMIF('DADOS BRUTOS'!$A$3:$A$500,$C7,'DADOS BRUTOS'!CO$3:CO$500)))</f>
        <v/>
      </c>
      <c r="FP7" s="94">
        <f>IF(OR(FP$4="",$B7=""),0,SUMIF('DADOS BRUTOS'!$A$3:$A$500,$B7,'DADOS BRUTOS'!CP$3:CP$500)+IF($C7="",0,SUMIF('DADOS BRUTOS'!$A$3:$A$500,$C7,'DADOS BRUTOS'!CP$3:CP$500)))</f>
        <v/>
      </c>
      <c r="FQ7" s="94">
        <f>IF(OR(FQ$4="",$B7=""),0,SUMIF('DADOS BRUTOS'!$A$3:$A$500,$B7,'DADOS BRUTOS'!CQ$3:CQ$500)+IF($C7="",0,SUMIF('DADOS BRUTOS'!$A$3:$A$500,$C7,'DADOS BRUTOS'!CQ$3:CQ$500)))</f>
        <v/>
      </c>
      <c r="FR7" s="94">
        <f>IF(OR(FR$4="",$B7=""),0,SUMIF('DADOS BRUTOS'!$A$3:$A$500,$B7,'DADOS BRUTOS'!CR$3:CR$500)+IF($C7="",0,SUMIF('DADOS BRUTOS'!$A$3:$A$500,$C7,'DADOS BRUTOS'!CR$3:CR$500)))</f>
        <v/>
      </c>
      <c r="FS7" s="94">
        <f>IF(OR(FS$4="",$B7=""),0,SUMIF('DADOS BRUTOS'!$A$3:$A$500,$B7,'DADOS BRUTOS'!CS$3:CS$500)+IF($C7="",0,SUMIF('DADOS BRUTOS'!$A$3:$A$500,$C7,'DADOS BRUTOS'!CS$3:CS$500)))</f>
        <v/>
      </c>
      <c r="FT7" s="94">
        <f>IF(OR(FT$4="",$B7=""),0,SUMIF('DADOS BRUTOS'!$A$3:$A$500,$B7,'DADOS BRUTOS'!CT$3:CT$500)+IF($C7="",0,SUMIF('DADOS BRUTOS'!$A$3:$A$500,$C7,'DADOS BRUTOS'!CT$3:CT$500)))</f>
        <v/>
      </c>
      <c r="FU7" s="94">
        <f>IF(OR(FU$4="",$B7=""),0,SUMIF('DADOS BRUTOS'!$A$3:$A$500,$B7,'DADOS BRUTOS'!CU$3:CU$500)+IF($C7="",0,SUMIF('DADOS BRUTOS'!$A$3:$A$500,$C7,'DADOS BRUTOS'!CU$3:CU$500)))</f>
        <v/>
      </c>
      <c r="FV7" s="94">
        <f>IF(OR(FV$4="",$B7=""),0,SUMIF('DADOS BRUTOS'!$A$3:$A$500,$B7,'DADOS BRUTOS'!CV$3:CV$500)+IF($C7="",0,SUMIF('DADOS BRUTOS'!$A$3:$A$500,$C7,'DADOS BRUTOS'!CV$3:CV$500)))</f>
        <v/>
      </c>
      <c r="FW7" s="94">
        <f>IF(OR(FW$4="",$B7=""),0,SUMIF('DADOS BRUTOS'!$A$3:$A$500,$B7,'DADOS BRUTOS'!CW$3:CW$500)+IF($C7="",0,SUMIF('DADOS BRUTOS'!$A$3:$A$500,$C7,'DADOS BRUTOS'!CW$3:CW$500)))</f>
        <v/>
      </c>
      <c r="FX7" s="94">
        <f>IF(OR(FX$4="",$B7=""),0,SUMIF('DADOS BRUTOS'!$A$3:$A$500,$B7,'DADOS BRUTOS'!CX$3:CX$500)+IF($C7="",0,SUMIF('DADOS BRUTOS'!$A$3:$A$500,$C7,'DADOS BRUTOS'!CX$3:CX$500)))</f>
        <v/>
      </c>
      <c r="FY7" s="94">
        <f>IF(OR(FY$4="",$B7=""),0,SUMIF('DADOS BRUTOS'!$A$3:$A$500,$B7,'DADOS BRUTOS'!CY$3:CY$500)+IF($C7="",0,SUMIF('DADOS BRUTOS'!$A$3:$A$500,$C7,'DADOS BRUTOS'!CY$3:CY$500)))</f>
        <v/>
      </c>
      <c r="FZ7" s="94">
        <f>IF(OR(FZ$4="",$B7=""),0,SUMIF('DADOS BRUTOS'!$A$3:$A$500,$B7,'DADOS BRUTOS'!CZ$3:CZ$500)+IF($C7="",0,SUMIF('DADOS BRUTOS'!$A$3:$A$500,$C7,'DADOS BRUTOS'!CZ$3:CZ$500)))</f>
        <v/>
      </c>
      <c r="GA7" s="94">
        <f>IF(OR(GA$4="",$B7=""),0,SUMIF('DADOS BRUTOS'!$A$3:$A$500,$B7,'DADOS BRUTOS'!DA$3:DA$500)+IF($C7="",0,SUMIF('DADOS BRUTOS'!$A$3:$A$500,$C7,'DADOS BRUTOS'!DA$3:DA$500)))</f>
        <v/>
      </c>
      <c r="GB7" s="94">
        <f>IF(OR(GB$4="",$B7=""),0,SUMIF('DADOS BRUTOS'!$A$3:$A$500,$B7,'DADOS BRUTOS'!DB$3:DB$500)+IF($C7="",0,SUMIF('DADOS BRUTOS'!$A$3:$A$500,$C7,'DADOS BRUTOS'!DB$3:DB$500)))</f>
        <v/>
      </c>
      <c r="GC7" s="94">
        <f>IF(OR(GC$4="",$B7=""),0,SUMIF('DADOS BRUTOS'!$A$3:$A$500,$B7,'DADOS BRUTOS'!DC$3:DC$500)+IF($C7="",0,SUMIF('DADOS BRUTOS'!$A$3:$A$500,$C7,'DADOS BRUTOS'!DC$3:DC$500)))</f>
        <v/>
      </c>
      <c r="GD7" s="94">
        <f>IF(OR(GD$4="",$B7=""),0,SUMIF('DADOS BRUTOS'!$A$3:$A$500,$B7,'DADOS BRUTOS'!DD$3:DD$500)+IF($C7="",0,SUMIF('DADOS BRUTOS'!$A$3:$A$500,$C7,'DADOS BRUTOS'!DD$3:DD$500)))</f>
        <v/>
      </c>
      <c r="GE7" s="94">
        <f>IF(OR(GE$4="",$B7=""),0,SUMIF('DADOS BRUTOS'!$A$3:$A$500,$B7,'DADOS BRUTOS'!DE$3:DE$500)+IF($C7="",0,SUMIF('DADOS BRUTOS'!$A$3:$A$500,$C7,'DADOS BRUTOS'!DE$3:DE$500)))</f>
        <v/>
      </c>
      <c r="GF7" s="94">
        <f>IF(OR(GF$4="",$B7=""),0,SUMIF('DADOS BRUTOS'!$A$3:$A$500,$B7,'DADOS BRUTOS'!DF$3:DF$500)+IF($C7="",0,SUMIF('DADOS BRUTOS'!$A$3:$A$500,$C7,'DADOS BRUTOS'!DF$3:DF$500)))</f>
        <v/>
      </c>
      <c r="GG7" s="94">
        <f>IF(OR(GG$4="",$B7=""),0,SUMIF('DADOS BRUTOS'!$A$3:$A$500,$B7,'DADOS BRUTOS'!DG$3:DG$500)+IF($C7="",0,SUMIF('DADOS BRUTOS'!$A$3:$A$500,$C7,'DADOS BRUTOS'!DG$3:DG$500)))</f>
        <v/>
      </c>
      <c r="GH7" s="94">
        <f>IF(OR(GH$4="",$B7=""),0,SUMIF('DADOS BRUTOS'!$A$3:$A$500,$B7,'DADOS BRUTOS'!DH$3:DH$500)+IF($C7="",0,SUMIF('DADOS BRUTOS'!$A$3:$A$500,$C7,'DADOS BRUTOS'!DH$3:DH$500)))</f>
        <v/>
      </c>
      <c r="GI7" s="94">
        <f>IF(OR(GI$4="",$B7=""),0,SUMIF('DADOS BRUTOS'!$A$3:$A$500,$B7,'DADOS BRUTOS'!DI$3:DI$500)+IF($C7="",0,SUMIF('DADOS BRUTOS'!$A$3:$A$500,$C7,'DADOS BRUTOS'!DI$3:DI$500)))</f>
        <v/>
      </c>
      <c r="GJ7" s="94">
        <f>IF(OR(GJ$4="",$B7=""),0,SUMIF('DADOS BRUTOS'!$A$3:$A$500,$B7,'DADOS BRUTOS'!DJ$3:DJ$500)+IF($C7="",0,SUMIF('DADOS BRUTOS'!$A$3:$A$500,$C7,'DADOS BRUTOS'!DJ$3:DJ$500)))</f>
        <v/>
      </c>
      <c r="GK7" s="94">
        <f>IF(OR(GK$4="",$B7=""),0,SUMIF('DADOS BRUTOS'!$A$3:$A$500,$B7,'DADOS BRUTOS'!DK$3:DK$500)+IF($C7="",0,SUMIF('DADOS BRUTOS'!$A$3:$A$500,$C7,'DADOS BRUTOS'!DK$3:DK$500)))</f>
        <v/>
      </c>
      <c r="GL7" s="94">
        <f>IF(OR(GL$4="",$B7=""),0,SUMIF('DADOS BRUTOS'!$A$3:$A$500,$B7,'DADOS BRUTOS'!DL$3:DL$500)+IF($C7="",0,SUMIF('DADOS BRUTOS'!$A$3:$A$500,$C7,'DADOS BRUTOS'!DL$3:DL$500)))</f>
        <v/>
      </c>
      <c r="GM7" s="94">
        <f>IF(OR(GM$4="",$B7=""),0,SUMIF('DADOS BRUTOS'!$A$3:$A$500,$B7,'DADOS BRUTOS'!DM$3:DM$500)+IF($C7="",0,SUMIF('DADOS BRUTOS'!$A$3:$A$500,$C7,'DADOS BRUTOS'!DM$3:DM$500)))</f>
        <v/>
      </c>
      <c r="GN7" s="94">
        <f>IF(OR(GN$4="",$B7=""),0,SUMIF('DADOS BRUTOS'!$A$3:$A$500,$B7,'DADOS BRUTOS'!DN$3:DN$500)+IF($C7="",0,SUMIF('DADOS BRUTOS'!$A$3:$A$500,$C7,'DADOS BRUTOS'!DN$3:DN$500)))</f>
        <v/>
      </c>
      <c r="GO7" s="94">
        <f>IF(OR(GO$4="",$B7=""),0,SUMIF('DADOS BRUTOS'!$A$3:$A$500,$B7,'DADOS BRUTOS'!DO$3:DO$500)+IF($C7="",0,SUMIF('DADOS BRUTOS'!$A$3:$A$500,$C7,'DADOS BRUTOS'!DO$3:DO$500)))</f>
        <v/>
      </c>
      <c r="GP7" s="94">
        <f>IF(OR(GP$4="",$B7=""),0,SUMIF('DADOS BRUTOS'!$A$3:$A$500,$B7,'DADOS BRUTOS'!DP$3:DP$500)+IF($C7="",0,SUMIF('DADOS BRUTOS'!$A$3:$A$500,$C7,'DADOS BRUTOS'!DP$3:DP$500)))</f>
        <v/>
      </c>
      <c r="GQ7" s="94">
        <f>IF(OR(GQ$4="",$B7=""),0,SUMIF('DADOS BRUTOS'!$A$3:$A$500,$B7,'DADOS BRUTOS'!DQ$3:DQ$500)+IF($C7="",0,SUMIF('DADOS BRUTOS'!$A$3:$A$500,$C7,'DADOS BRUTOS'!DQ$3:DQ$500)))</f>
        <v/>
      </c>
      <c r="GR7" s="94">
        <f>IF(OR(GR$4="",$B7=""),0,SUMIF('DADOS BRUTOS'!$A$3:$A$500,$B7,'DADOS BRUTOS'!DR$3:DR$500)+IF($C7="",0,SUMIF('DADOS BRUTOS'!$A$3:$A$500,$C7,'DADOS BRUTOS'!DR$3:DR$500)))</f>
        <v/>
      </c>
      <c r="GS7" s="94">
        <f>IF(OR(GS$4="",$B7=""),0,SUMIF('DADOS BRUTOS'!$A$3:$A$500,$B7,'DADOS BRUTOS'!DS$3:DS$500)+IF($C7="",0,SUMIF('DADOS BRUTOS'!$A$3:$A$500,$C7,'DADOS BRUTOS'!DS$3:DS$500)))</f>
        <v/>
      </c>
      <c r="GT7" s="94">
        <f>IF(OR(GT$4="",$B7=""),0,SUMIF('DADOS BRUTOS'!$A$3:$A$500,$B7,'DADOS BRUTOS'!DT$3:DT$500)+IF($C7="",0,SUMIF('DADOS BRUTOS'!$A$3:$A$500,$C7,'DADOS BRUTOS'!DT$3:DT$500)))</f>
        <v/>
      </c>
      <c r="GU7" s="94">
        <f>IF(OR(GU$4="",$B7=""),0,SUMIF('DADOS BRUTOS'!$A$3:$A$500,$B7,'DADOS BRUTOS'!DU$3:DU$500)+IF($C7="",0,SUMIF('DADOS BRUTOS'!$A$3:$A$500,$C7,'DADOS BRUTOS'!DU$3:DU$500)))</f>
        <v/>
      </c>
      <c r="GV7" s="94">
        <f>IF(OR(GV$4="",$B7=""),0,SUMIF('DADOS BRUTOS'!$A$3:$A$500,$B7,'DADOS BRUTOS'!DV$3:DV$500)+IF($C7="",0,SUMIF('DADOS BRUTOS'!$A$3:$A$500,$C7,'DADOS BRUTOS'!DV$3:DV$500)))</f>
        <v/>
      </c>
      <c r="GW7" s="94">
        <f>IF(OR(GW$4="",$B7=""),0,SUMIF('DADOS BRUTOS'!$A$3:$A$500,$B7,'DADOS BRUTOS'!DW$3:DW$500)+IF($C7="",0,SUMIF('DADOS BRUTOS'!$A$3:$A$500,$C7,'DADOS BRUTOS'!DW$3:DW$500)))</f>
        <v/>
      </c>
      <c r="GX7" s="94">
        <f>IF(OR(GX$4="",$B7=""),0,SUMIF('DADOS BRUTOS'!$A$3:$A$500,$B7,'DADOS BRUTOS'!DX$3:DX$500)+IF($C7="",0,SUMIF('DADOS BRUTOS'!$A$3:$A$500,$C7,'DADOS BRUTOS'!DX$3:DX$500)))</f>
        <v/>
      </c>
      <c r="GY7" s="94">
        <f>IF(OR(GY$4="",$B7=""),0,SUMIF('DADOS BRUTOS'!$A$3:$A$500,$B7,'DADOS BRUTOS'!DY$3:DY$500)+IF($C7="",0,SUMIF('DADOS BRUTOS'!$A$3:$A$500,$C7,'DADOS BRUTOS'!DY$3:DY$500)))</f>
        <v/>
      </c>
      <c r="GZ7" s="94">
        <f>IF(OR(GZ$4="",$B7=""),0,SUMIF('DADOS BRUTOS'!$A$3:$A$500,$B7,'DADOS BRUTOS'!DZ$3:DZ$500)+IF($C7="",0,SUMIF('DADOS BRUTOS'!$A$3:$A$500,$C7,'DADOS BRUTOS'!DZ$3:DZ$500)))</f>
        <v/>
      </c>
      <c r="HA7" s="94">
        <f>IF(OR(HA$4="",$B7=""),0,SUMIF('DADOS BRUTOS'!$A$3:$A$500,$B7,'DADOS BRUTOS'!EA$3:EA$500)+IF($C7="",0,SUMIF('DADOS BRUTOS'!$A$3:$A$500,$C7,'DADOS BRUTOS'!EA$3:EA$500)))</f>
        <v/>
      </c>
      <c r="HB7" s="94">
        <f>IF(OR(HB$4="",$B7=""),0,SUMIF('DADOS BRUTOS'!$A$3:$A$500,$B7,'DADOS BRUTOS'!EB$3:EB$500)+IF($C7="",0,SUMIF('DADOS BRUTOS'!$A$3:$A$500,$C7,'DADOS BRUTOS'!EB$3:EB$500)))</f>
        <v/>
      </c>
      <c r="HC7" s="94">
        <f>IF(OR(HC$4="",$B7=""),0,SUMIF('DADOS BRUTOS'!$A$3:$A$500,$B7,'DADOS BRUTOS'!EC$3:EC$500)+IF($C7="",0,SUMIF('DADOS BRUTOS'!$A$3:$A$500,$C7,'DADOS BRUTOS'!EC$3:EC$500)))</f>
        <v/>
      </c>
      <c r="HD7" s="94">
        <f>IF(OR(HD$4="",$B7=""),0,SUMIF('DADOS BRUTOS'!$A$3:$A$500,$B7,'DADOS BRUTOS'!ED$3:ED$500)+IF($C7="",0,SUMIF('DADOS BRUTOS'!$A$3:$A$500,$C7,'DADOS BRUTOS'!ED$3:ED$500)))</f>
        <v/>
      </c>
      <c r="HE7" s="94">
        <f>IF(OR(HE$4="",$B7=""),0,SUMIF('DADOS BRUTOS'!$A$3:$A$500,$B7,'DADOS BRUTOS'!EE$3:EE$500)+IF($C7="",0,SUMIF('DADOS BRUTOS'!$A$3:$A$500,$C7,'DADOS BRUTOS'!EE$3:EE$500)))</f>
        <v/>
      </c>
      <c r="HF7" s="94">
        <f>IF(OR(HF$4="",$B7=""),0,SUMIF('DADOS BRUTOS'!$A$3:$A$500,$B7,'DADOS BRUTOS'!EF$3:EF$500)+IF($C7="",0,SUMIF('DADOS BRUTOS'!$A$3:$A$500,$C7,'DADOS BRUTOS'!EF$3:EF$500)))</f>
        <v/>
      </c>
      <c r="HG7" s="94">
        <f>IF(OR(HG$4="",$B7=""),0,SUMIF('DADOS BRUTOS'!$A$3:$A$500,$B7,'DADOS BRUTOS'!EG$3:EG$500)+IF($C7="",0,SUMIF('DADOS BRUTOS'!$A$3:$A$500,$C7,'DADOS BRUTOS'!EG$3:EG$500)))</f>
        <v/>
      </c>
      <c r="HH7" s="94">
        <f>IF(OR(HH$4="",$B7=""),0,SUMIF('DADOS BRUTOS'!$A$3:$A$500,$B7,'DADOS BRUTOS'!EH$3:EH$500)+IF($C7="",0,SUMIF('DADOS BRUTOS'!$A$3:$A$500,$C7,'DADOS BRUTOS'!EH$3:EH$500)))</f>
        <v/>
      </c>
      <c r="HI7" s="94">
        <f>IF(OR(HI$4="",$B7=""),0,SUMIF('DADOS BRUTOS'!$A$3:$A$500,$B7,'DADOS BRUTOS'!EI$3:EI$500)+IF($C7="",0,SUMIF('DADOS BRUTOS'!$A$3:$A$500,$C7,'DADOS BRUTOS'!EI$3:EI$500)))</f>
        <v/>
      </c>
      <c r="HJ7" s="94">
        <f>IF(OR(HJ$4="",$B7=""),0,SUMIF('DADOS BRUTOS'!$A$3:$A$500,$B7,'DADOS BRUTOS'!EJ$3:EJ$500)+IF($C7="",0,SUMIF('DADOS BRUTOS'!$A$3:$A$500,$C7,'DADOS BRUTOS'!EJ$3:EJ$500)))</f>
        <v/>
      </c>
      <c r="HK7" s="94">
        <f>IF(OR(HK$4="",$B7=""),0,SUMIF('DADOS BRUTOS'!$A$3:$A$500,$B7,'DADOS BRUTOS'!EK$3:EK$500)+IF($C7="",0,SUMIF('DADOS BRUTOS'!$A$3:$A$500,$C7,'DADOS BRUTOS'!EK$3:EK$500)))</f>
        <v/>
      </c>
      <c r="HL7" s="94">
        <f>IF(OR(HL$4="",$B7=""),0,SUMIF('DADOS BRUTOS'!$A$3:$A$500,$B7,'DADOS BRUTOS'!EL$3:EL$500)+IF($C7="",0,SUMIF('DADOS BRUTOS'!$A$3:$A$500,$C7,'DADOS BRUTOS'!EL$3:EL$500)))</f>
        <v/>
      </c>
      <c r="HM7" s="94">
        <f>IF(OR(HM$4="",$B7=""),0,SUMIF('DADOS BRUTOS'!$A$3:$A$500,$B7,'DADOS BRUTOS'!EM$3:EM$500)+IF($C7="",0,SUMIF('DADOS BRUTOS'!$A$3:$A$500,$C7,'DADOS BRUTOS'!EM$3:EM$500)))</f>
        <v/>
      </c>
      <c r="HN7" s="94">
        <f>IF(OR(HN$4="",$B7=""),0,SUMIF('DADOS BRUTOS'!$A$3:$A$500,$B7,'DADOS BRUTOS'!EN$3:EN$500)+IF($C7="",0,SUMIF('DADOS BRUTOS'!$A$3:$A$500,$C7,'DADOS BRUTOS'!EN$3:EN$500)))</f>
        <v/>
      </c>
      <c r="HO7" s="94">
        <f>IF(OR(HO$4="",$B7=""),0,SUMIF('DADOS BRUTOS'!$A$3:$A$500,$B7,'DADOS BRUTOS'!EO$3:EO$500)+IF($C7="",0,SUMIF('DADOS BRUTOS'!$A$3:$A$500,$C7,'DADOS BRUTOS'!EO$3:EO$500)))</f>
        <v/>
      </c>
      <c r="HP7" s="94">
        <f>IF(OR(HP$4="",$B7=""),0,SUMIF('DADOS BRUTOS'!$A$3:$A$500,$B7,'DADOS BRUTOS'!EP$3:EP$500)+IF($C7="",0,SUMIF('DADOS BRUTOS'!$A$3:$A$500,$C7,'DADOS BRUTOS'!EP$3:EP$500)))</f>
        <v/>
      </c>
      <c r="HQ7" s="94">
        <f>IF(OR(HQ$4="",$B7=""),0,SUMIF('DADOS BRUTOS'!$A$3:$A$500,$B7,'DADOS BRUTOS'!EQ$3:EQ$500)+IF($C7="",0,SUMIF('DADOS BRUTOS'!$A$3:$A$500,$C7,'DADOS BRUTOS'!EQ$3:EQ$500)))</f>
        <v/>
      </c>
      <c r="HR7" s="94">
        <f>IF(OR(HR$4="",$B7=""),0,SUMIF('DADOS BRUTOS'!$A$3:$A$500,$B7,'DADOS BRUTOS'!ER$3:ER$500)+IF($C7="",0,SUMIF('DADOS BRUTOS'!$A$3:$A$500,$C7,'DADOS BRUTOS'!ER$3:ER$500)))</f>
        <v/>
      </c>
      <c r="HS7" s="94">
        <f>IF(OR(HS$4="",$B7=""),0,SUMIF('DADOS BRUTOS'!$A$3:$A$500,$B7,'DADOS BRUTOS'!ES$3:ES$500)+IF($C7="",0,SUMIF('DADOS BRUTOS'!$A$3:$A$500,$C7,'DADOS BRUTOS'!ES$3:ES$500)))</f>
        <v/>
      </c>
      <c r="HT7" s="94">
        <f>IF(OR(HT$4="",$B7=""),0,SUMIF('DADOS BRUTOS'!$A$3:$A$500,$B7,'DADOS BRUTOS'!ET$3:ET$500)+IF($C7="",0,SUMIF('DADOS BRUTOS'!$A$3:$A$500,$C7,'DADOS BRUTOS'!ET$3:ET$500)))</f>
        <v/>
      </c>
      <c r="HU7" s="94">
        <f>IF(OR(HU$4="",$B7=""),0,SUMIF('DADOS BRUTOS'!$A$3:$A$500,$B7,'DADOS BRUTOS'!EU$3:EU$500)+IF($C7="",0,SUMIF('DADOS BRUTOS'!$A$3:$A$500,$C7,'DADOS BRUTOS'!EU$3:EU$500)))</f>
        <v/>
      </c>
      <c r="HV7" s="94">
        <f>IF(OR(HV$4="",$B7=""),0,SUMIF('DADOS BRUTOS'!$A$3:$A$500,$B7,'DADOS BRUTOS'!EV$3:EV$500)+IF($C7="",0,SUMIF('DADOS BRUTOS'!$A$3:$A$500,$C7,'DADOS BRUTOS'!EV$3:EV$500)))</f>
        <v/>
      </c>
      <c r="HW7" s="94">
        <f>IF(OR(HW$4="",$B7=""),0,SUMIF('DADOS BRUTOS'!$A$3:$A$500,$B7,'DADOS BRUTOS'!EW$3:EW$500)+IF($C7="",0,SUMIF('DADOS BRUTOS'!$A$3:$A$500,$C7,'DADOS BRUTOS'!EW$3:EW$500)))</f>
        <v/>
      </c>
      <c r="HX7" s="94">
        <f>IF(OR(HX$4="",$B7=""),0,SUMIF('DADOS BRUTOS'!$A$3:$A$500,$B7,'DADOS BRUTOS'!EX$3:EX$500)+IF($C7="",0,SUMIF('DADOS BRUTOS'!$A$3:$A$500,$C7,'DADOS BRUTOS'!EX$3:EX$500)))</f>
        <v/>
      </c>
      <c r="HY7" s="94">
        <f>IF(OR(HY$4="",$B7=""),0,SUMIF('DADOS BRUTOS'!$A$3:$A$500,$B7,'DADOS BRUTOS'!EY$3:EY$500)+IF($C7="",0,SUMIF('DADOS BRUTOS'!$A$3:$A$500,$C7,'DADOS BRUTOS'!EY$3:EY$500)))</f>
        <v/>
      </c>
      <c r="HZ7" s="94">
        <f>IF(OR(HZ$4="",$B7=""),0,SUMIF('DADOS BRUTOS'!$A$3:$A$500,$B7,'DADOS BRUTOS'!EZ$3:EZ$500)+IF($C7="",0,SUMIF('DADOS BRUTOS'!$A$3:$A$500,$C7,'DADOS BRUTOS'!EZ$3:EZ$500)))</f>
        <v/>
      </c>
      <c r="IA7" s="94">
        <f>IF(OR(IA$4="",$B7=""),0,SUMIF('DADOS BRUTOS'!$A$3:$A$500,$B7,'DADOS BRUTOS'!FA$3:FA$500)+IF($C7="",0,SUMIF('DADOS BRUTOS'!$A$3:$A$500,$C7,'DADOS BRUTOS'!FA$3:FA$500)))</f>
        <v/>
      </c>
      <c r="IB7" s="94">
        <f>IF(OR(IB$4="",$B7=""),0,SUMIF('DADOS BRUTOS'!$A$3:$A$500,$B7,'DADOS BRUTOS'!FB$3:FB$500)+IF($C7="",0,SUMIF('DADOS BRUTOS'!$A$3:$A$500,$C7,'DADOS BRUTOS'!FB$3:FB$500)))</f>
        <v/>
      </c>
      <c r="IC7" s="94">
        <f>IF(OR(IC$4="",$B7=""),0,SUMIF('DADOS BRUTOS'!$A$3:$A$500,$B7,'DADOS BRUTOS'!FC$3:FC$500)+IF($C7="",0,SUMIF('DADOS BRUTOS'!$A$3:$A$500,$C7,'DADOS BRUTOS'!FC$3:FC$500)))</f>
        <v/>
      </c>
      <c r="ID7" s="94">
        <f>IF(OR(ID$4="",$B7=""),0,SUMIF('DADOS BRUTOS'!$A$3:$A$500,$B7,'DADOS BRUTOS'!FD$3:FD$500)+IF($C7="",0,SUMIF('DADOS BRUTOS'!$A$3:$A$500,$C7,'DADOS BRUTOS'!FD$3:FD$500)))</f>
        <v/>
      </c>
      <c r="IE7" s="94">
        <f>IF(OR(IE$4="",$B7=""),0,SUMIF('DADOS BRUTOS'!$A$3:$A$500,$B7,'DADOS BRUTOS'!FE$3:FE$500)+IF($C7="",0,SUMIF('DADOS BRUTOS'!$A$3:$A$500,$C7,'DADOS BRUTOS'!FE$3:FE$500)))</f>
        <v/>
      </c>
      <c r="IF7" s="94">
        <f>IF(OR(IF$4="",$B7=""),0,SUMIF('DADOS BRUTOS'!$A$3:$A$500,$B7,'DADOS BRUTOS'!FF$3:FF$500)+IF($C7="",0,SUMIF('DADOS BRUTOS'!$A$3:$A$500,$C7,'DADOS BRUTOS'!FF$3:FF$500)))</f>
        <v/>
      </c>
      <c r="IG7" s="94">
        <f>IF(OR(IG$4="",$B7=""),0,SUMIF('DADOS BRUTOS'!$A$3:$A$500,$B7,'DADOS BRUTOS'!FG$3:FG$500)+IF($C7="",0,SUMIF('DADOS BRUTOS'!$A$3:$A$500,$C7,'DADOS BRUTOS'!FG$3:FG$500)))</f>
        <v/>
      </c>
      <c r="IH7" s="94">
        <f>IF(OR(IH$4="",$B7=""),0,SUMIF('DADOS BRUTOS'!$A$3:$A$500,$B7,'DADOS BRUTOS'!FH$3:FH$500)+IF($C7="",0,SUMIF('DADOS BRUTOS'!$A$3:$A$500,$C7,'DADOS BRUTOS'!FH$3:FH$500)))</f>
        <v/>
      </c>
      <c r="II7" s="94">
        <f>IF(OR(II$4="",$B7=""),0,SUMIF('DADOS BRUTOS'!$A$3:$A$500,$B7,'DADOS BRUTOS'!FI$3:FI$500)+IF($C7="",0,SUMIF('DADOS BRUTOS'!$A$3:$A$500,$C7,'DADOS BRUTOS'!FI$3:FI$500)))</f>
        <v/>
      </c>
      <c r="IJ7" s="94">
        <f>IF(OR(IJ$4="",$B7=""),0,SUMIF('DADOS BRUTOS'!$A$3:$A$500,$B7,'DADOS BRUTOS'!FJ$3:FJ$500)+IF($C7="",0,SUMIF('DADOS BRUTOS'!$A$3:$A$500,$C7,'DADOS BRUTOS'!FJ$3:FJ$500)))</f>
        <v/>
      </c>
      <c r="IK7" s="94">
        <f>IF(OR(IK$4="",$B7=""),0,SUMIF('DADOS BRUTOS'!$A$3:$A$500,$B7,'DADOS BRUTOS'!FK$3:FK$500)+IF($C7="",0,SUMIF('DADOS BRUTOS'!$A$3:$A$500,$C7,'DADOS BRUTOS'!FK$3:FK$500)))</f>
        <v/>
      </c>
      <c r="IL7" s="94">
        <f>IF(OR(IL$4="",$B7=""),0,SUMIF('DADOS BRUTOS'!$A$3:$A$500,$B7,'DADOS BRUTOS'!FL$3:FL$500)+IF($C7="",0,SUMIF('DADOS BRUTOS'!$A$3:$A$500,$C7,'DADOS BRUTOS'!FL$3:FL$500)))</f>
        <v/>
      </c>
      <c r="IM7" s="94">
        <f>IF(OR(IM$4="",$B7=""),0,SUMIF('DADOS BRUTOS'!$A$3:$A$500,$B7,'DADOS BRUTOS'!FM$3:FM$500)+IF($C7="",0,SUMIF('DADOS BRUTOS'!$A$3:$A$500,$C7,'DADOS BRUTOS'!FM$3:FM$500)))</f>
        <v/>
      </c>
      <c r="IN7" s="94">
        <f>IF(OR(IN$4="",$B7=""),0,SUMIF('DADOS BRUTOS'!$A$3:$A$500,$B7,'DADOS BRUTOS'!FN$3:FN$500)+IF($C7="",0,SUMIF('DADOS BRUTOS'!$A$3:$A$500,$C7,'DADOS BRUTOS'!FN$3:FN$500)))</f>
        <v/>
      </c>
      <c r="IO7" s="94">
        <f>IF(OR(IO$4="",$B7=""),0,SUMIF('DADOS BRUTOS'!$A$3:$A$500,$B7,'DADOS BRUTOS'!FO$3:FO$500)+IF($C7="",0,SUMIF('DADOS BRUTOS'!$A$3:$A$500,$C7,'DADOS BRUTOS'!FO$3:FO$500)))</f>
        <v/>
      </c>
      <c r="IP7" s="94">
        <f>IF(OR(IP$4="",$B7=""),0,SUMIF('DADOS BRUTOS'!$A$3:$A$500,$B7,'DADOS BRUTOS'!FP$3:FP$500)+IF($C7="",0,SUMIF('DADOS BRUTOS'!$A$3:$A$500,$C7,'DADOS BRUTOS'!FP$3:FP$500)))</f>
        <v/>
      </c>
      <c r="IQ7" s="94">
        <f>IF(OR(IQ$4="",$B7=""),0,SUMIF('DADOS BRUTOS'!$A$3:$A$500,$B7,'DADOS BRUTOS'!FQ$3:FQ$500)+IF($C7="",0,SUMIF('DADOS BRUTOS'!$A$3:$A$500,$C7,'DADOS BRUTOS'!FQ$3:FQ$500)))</f>
        <v/>
      </c>
      <c r="IR7" s="94">
        <f>IF(OR(IR$4="",$B7=""),0,SUMIF('DADOS BRUTOS'!$A$3:$A$500,$B7,'DADOS BRUTOS'!FR$3:FR$500)+IF($C7="",0,SUMIF('DADOS BRUTOS'!$A$3:$A$500,$C7,'DADOS BRUTOS'!FR$3:FR$500)))</f>
        <v/>
      </c>
      <c r="IS7" s="94">
        <f>IF(OR(IS$4="",$B7=""),0,SUMIF('DADOS BRUTOS'!$A$3:$A$500,$B7,'DADOS BRUTOS'!FS$3:FS$500)+IF($C7="",0,SUMIF('DADOS BRUTOS'!$A$3:$A$500,$C7,'DADOS BRUTOS'!FS$3:FS$500)))</f>
        <v/>
      </c>
      <c r="IT7" s="94">
        <f>IF(OR(IT$4="",$B7=""),0,SUMIF('DADOS BRUTOS'!$A$3:$A$500,$B7,'DADOS BRUTOS'!FT$3:FT$500)+IF($C7="",0,SUMIF('DADOS BRUTOS'!$A$3:$A$500,$C7,'DADOS BRUTOS'!FT$3:FT$500)))</f>
        <v/>
      </c>
      <c r="IU7" s="94">
        <f>IF(OR(IU$4="",$B7=""),0,SUMIF('DADOS BRUTOS'!$A$3:$A$500,$B7,'DADOS BRUTOS'!FU$3:FU$500)+IF($C7="",0,SUMIF('DADOS BRUTOS'!$A$3:$A$500,$C7,'DADOS BRUTOS'!FU$3:FU$500)))</f>
        <v/>
      </c>
      <c r="IV7" s="94">
        <f>IF(OR(IV$4="",$B7=""),0,SUMIF('DADOS BRUTOS'!$A$3:$A$500,$B7,'DADOS BRUTOS'!FV$3:FV$500)+IF($C7="",0,SUMIF('DADOS BRUTOS'!$A$3:$A$500,$C7,'DADOS BRUTOS'!FV$3:FV$500)))</f>
        <v/>
      </c>
      <c r="IW7" s="94">
        <f>IF(OR(IW$4="",$B7=""),0,SUMIF('DADOS BRUTOS'!$A$3:$A$500,$B7,'DADOS BRUTOS'!FW$3:FW$500)+IF($C7="",0,SUMIF('DADOS BRUTOS'!$A$3:$A$500,$C7,'DADOS BRUTOS'!FW$3:FW$500)))</f>
        <v/>
      </c>
      <c r="IX7" s="94">
        <f>IF(OR(IX$4="",$B7=""),0,SUMIF('DADOS BRUTOS'!$A$3:$A$500,$B7,'DADOS BRUTOS'!FX$3:FX$500)+IF($C7="",0,SUMIF('DADOS BRUTOS'!$A$3:$A$500,$C7,'DADOS BRUTOS'!FX$3:FX$500)))</f>
        <v/>
      </c>
      <c r="IY7" s="94">
        <f>IF(OR(IY$4="",$B7=""),0,SUMIF('DADOS BRUTOS'!$A$3:$A$500,$B7,'DADOS BRUTOS'!FY$3:FY$500)+IF($C7="",0,SUMIF('DADOS BRUTOS'!$A$3:$A$500,$C7,'DADOS BRUTOS'!FY$3:FY$500)))</f>
        <v/>
      </c>
      <c r="IZ7" s="94">
        <f>IF(OR(IZ$4="",$B7=""),0,SUMIF('DADOS BRUTOS'!$A$3:$A$500,$B7,'DADOS BRUTOS'!FZ$3:FZ$500)+IF($C7="",0,SUMIF('DADOS BRUTOS'!$A$3:$A$500,$C7,'DADOS BRUTOS'!FZ$3:FZ$500)))</f>
        <v/>
      </c>
      <c r="JA7" s="94">
        <f>IF(OR(JA$4="",$B7=""),0,SUMIF('DADOS BRUTOS'!$A$3:$A$500,$B7,'DADOS BRUTOS'!GA$3:GA$500)+IF($C7="",0,SUMIF('DADOS BRUTOS'!$A$3:$A$500,$C7,'DADOS BRUTOS'!GA$3:GA$500)))</f>
        <v/>
      </c>
      <c r="JB7" s="94">
        <f>IF(OR(JB$4="",$B7=""),0,SUMIF('DADOS BRUTOS'!$A$3:$A$500,$B7,'DADOS BRUTOS'!GB$3:GB$500)+IF($C7="",0,SUMIF('DADOS BRUTOS'!$A$3:$A$500,$C7,'DADOS BRUTOS'!GB$3:GB$500)))</f>
        <v/>
      </c>
      <c r="JC7" s="94">
        <f>IF(OR(JC$4="",$B7=""),0,SUMIF('DADOS BRUTOS'!$A$3:$A$500,$B7,'DADOS BRUTOS'!GC$3:GC$500)+IF($C7="",0,SUMIF('DADOS BRUTOS'!$A$3:$A$500,$C7,'DADOS BRUTOS'!GC$3:GC$500)))</f>
        <v/>
      </c>
      <c r="JD7" s="94">
        <f>IF(OR(JD$4="",$B7=""),0,SUMIF('DADOS BRUTOS'!$A$3:$A$500,$B7,'DADOS BRUTOS'!GD$3:GD$500)+IF($C7="",0,SUMIF('DADOS BRUTOS'!$A$3:$A$500,$C7,'DADOS BRUTOS'!GD$3:GD$500)))</f>
        <v/>
      </c>
      <c r="JE7" s="94">
        <f>IF(OR(JE$4="",$B7=""),0,SUMIF('DADOS BRUTOS'!$A$3:$A$500,$B7,'DADOS BRUTOS'!GE$3:GE$500)+IF($C7="",0,SUMIF('DADOS BRUTOS'!$A$3:$A$500,$C7,'DADOS BRUTOS'!GE$3:GE$500)))</f>
        <v/>
      </c>
      <c r="JF7" s="94">
        <f>IF(OR(JF$4="",$B7=""),0,SUMIF('DADOS BRUTOS'!$A$3:$A$500,$B7,'DADOS BRUTOS'!GF$3:GF$500)+IF($C7="",0,SUMIF('DADOS BRUTOS'!$A$3:$A$500,$C7,'DADOS BRUTOS'!GF$3:GF$500)))</f>
        <v/>
      </c>
      <c r="JG7" s="94">
        <f>IF(OR(JG$4="",$B7=""),0,SUMIF('DADOS BRUTOS'!$A$3:$A$500,$B7,'DADOS BRUTOS'!GG$3:GG$500)+IF($C7="",0,SUMIF('DADOS BRUTOS'!$A$3:$A$500,$C7,'DADOS BRUTOS'!GG$3:GG$500)))</f>
        <v/>
      </c>
      <c r="JH7" s="94">
        <f>IF(OR(JH$4="",$B7=""),0,SUMIF('DADOS BRUTOS'!$A$3:$A$500,$B7,'DADOS BRUTOS'!GH$3:GH$500)+IF($C7="",0,SUMIF('DADOS BRUTOS'!$A$3:$A$500,$C7,'DADOS BRUTOS'!GH$3:GH$500)))</f>
        <v/>
      </c>
      <c r="JI7" s="94">
        <f>IF(OR(JI$4="",$B7=""),0,SUMIF('DADOS BRUTOS'!$A$3:$A$500,$B7,'DADOS BRUTOS'!GI$3:GI$500)+IF($C7="",0,SUMIF('DADOS BRUTOS'!$A$3:$A$500,$C7,'DADOS BRUTOS'!GI$3:GI$500)))</f>
        <v/>
      </c>
      <c r="JJ7" s="94">
        <f>IF(OR(JJ$4="",$B7=""),0,SUMIF('DADOS BRUTOS'!$A$3:$A$500,$B7,'DADOS BRUTOS'!GJ$3:GJ$500)+IF($C7="",0,SUMIF('DADOS BRUTOS'!$A$3:$A$500,$C7,'DADOS BRUTOS'!GJ$3:GJ$500)))</f>
        <v/>
      </c>
      <c r="JK7" s="94">
        <f>IF(OR(JK$4="",$B7=""),0,SUMIF('DADOS BRUTOS'!$A$3:$A$500,$B7,'DADOS BRUTOS'!GK$3:GK$500)+IF($C7="",0,SUMIF('DADOS BRUTOS'!$A$3:$A$500,$C7,'DADOS BRUTOS'!GK$3:GK$500)))</f>
        <v/>
      </c>
      <c r="JL7" s="94">
        <f>IF(OR(JL$4="",$B7=""),0,SUMIF('DADOS BRUTOS'!$A$3:$A$500,$B7,'DADOS BRUTOS'!GL$3:GL$500)+IF($C7="",0,SUMIF('DADOS BRUTOS'!$A$3:$A$500,$C7,'DADOS BRUTOS'!GL$3:GL$500)))</f>
        <v/>
      </c>
      <c r="JM7" s="94">
        <f>IF(OR(JM$4="",$B7=""),0,SUMIF('DADOS BRUTOS'!$A$3:$A$500,$B7,'DADOS BRUTOS'!GM$3:GM$500)+IF($C7="",0,SUMIF('DADOS BRUTOS'!$A$3:$A$500,$C7,'DADOS BRUTOS'!GM$3:GM$500)))</f>
        <v/>
      </c>
      <c r="JN7" s="94">
        <f>IF(OR(JN$4="",$B7=""),0,SUMIF('DADOS BRUTOS'!$A$3:$A$500,$B7,'DADOS BRUTOS'!GN$3:GN$500)+IF($C7="",0,SUMIF('DADOS BRUTOS'!$A$3:$A$500,$C7,'DADOS BRUTOS'!GN$3:GN$500)))</f>
        <v/>
      </c>
      <c r="JO7" s="94">
        <f>IF(OR(JO$4="",$B7=""),0,SUMIF('DADOS BRUTOS'!$A$3:$A$500,$B7,'DADOS BRUTOS'!GO$3:GO$500)+IF($C7="",0,SUMIF('DADOS BRUTOS'!$A$3:$A$500,$C7,'DADOS BRUTOS'!GO$3:GO$500)))</f>
        <v/>
      </c>
      <c r="JP7" s="94">
        <f>IF(OR(JP$4="",$B7=""),0,SUMIF('DADOS BRUTOS'!$A$3:$A$500,$B7,'DADOS BRUTOS'!GP$3:GP$500)+IF($C7="",0,SUMIF('DADOS BRUTOS'!$A$3:$A$500,$C7,'DADOS BRUTOS'!GP$3:GP$500)))</f>
        <v/>
      </c>
      <c r="JQ7" s="94">
        <f>IF(OR(JQ$4="",$B7=""),0,SUMIF('DADOS BRUTOS'!$A$3:$A$500,$B7,'DADOS BRUTOS'!GQ$3:GQ$500)+IF($C7="",0,SUMIF('DADOS BRUTOS'!$A$3:$A$500,$C7,'DADOS BRUTOS'!GQ$3:GQ$500)))</f>
        <v/>
      </c>
      <c r="JR7" s="94">
        <f>IF(OR(JR$4="",$B7=""),0,SUMIF('DADOS BRUTOS'!$A$3:$A$500,$B7,'DADOS BRUTOS'!GR$3:GR$500)+IF($C7="",0,SUMIF('DADOS BRUTOS'!$A$3:$A$500,$C7,'DADOS BRUTOS'!GR$3:GR$500)))</f>
        <v/>
      </c>
      <c r="JS7" s="94">
        <f>IF(OR(JS$4="",$B7=""),0,SUMIF('DADOS BRUTOS'!$A$3:$A$500,$B7,'DADOS BRUTOS'!GS$3:GS$500)+IF($C7="",0,SUMIF('DADOS BRUTOS'!$A$3:$A$500,$C7,'DADOS BRUTOS'!GS$3:GS$500)))</f>
        <v/>
      </c>
    </row>
    <row r="8">
      <c r="A8" s="59">
        <f>'VALOR POR PL'!D14</f>
        <v/>
      </c>
      <c r="B8" s="58" t="inlineStr">
        <is>
          <t>BARRACAO DE OBRA</t>
        </is>
      </c>
      <c r="C8" s="58" t="n"/>
      <c r="D8" s="53">
        <f>SUMIF($CB$4:$JS$4,"&lt;="&amp;D$4,$CB8:$JS8)</f>
        <v/>
      </c>
      <c r="E8" s="53">
        <f>SUMIF($CB$4:$JS$4,E$4,$CB8:$JS8)</f>
        <v/>
      </c>
      <c r="F8" s="53">
        <f>SUMIF($CB$4:$JS$4,F$4,$CB8:$JS8)</f>
        <v/>
      </c>
      <c r="G8" s="53">
        <f>SUMIF($CB$4:$JS$4,G$4,$CB8:$JS8)</f>
        <v/>
      </c>
      <c r="H8" s="53">
        <f>SUMIF($CB$4:$JS$4,H$4,$CB8:$JS8)</f>
        <v/>
      </c>
      <c r="I8" s="53">
        <f>SUMIF($CB$4:$JS$4,I$4,$CB8:$JS8)</f>
        <v/>
      </c>
      <c r="J8" s="53">
        <f>SUMIF($CB$4:$JS$4,J$4,$CB8:$JS8)</f>
        <v/>
      </c>
      <c r="K8" s="53">
        <f>SUMIF($CB$4:$JS$4,K$4,$CB8:$JS8)</f>
        <v/>
      </c>
      <c r="L8" s="53">
        <f>SUMIF($CB$4:$JS$4,L$4,$CB8:$JS8)</f>
        <v/>
      </c>
      <c r="M8" s="53">
        <f>SUMIF($CB$4:$JS$4,M$4,$CB8:$JS8)</f>
        <v/>
      </c>
      <c r="N8" s="53">
        <f>SUMIF($CB$4:$JS$4,N$4,$CB8:$JS8)</f>
        <v/>
      </c>
      <c r="O8" s="53">
        <f>SUMIF($CB$4:$JS$4,O$4,$CB8:$JS8)</f>
        <v/>
      </c>
      <c r="P8" s="53">
        <f>SUMIF($CB$4:$JS$4,P$4,$CB8:$JS8)</f>
        <v/>
      </c>
      <c r="Q8" s="53">
        <f>SUMIF($CB$4:$JS$4,Q$4,$CB8:$JS8)</f>
        <v/>
      </c>
      <c r="R8" s="53">
        <f>SUMIF($CB$4:$JS$4,R$4,$CB8:$JS8)</f>
        <v/>
      </c>
      <c r="S8" s="53">
        <f>SUMIF($CB$4:$JS$4,S$4,$CB8:$JS8)</f>
        <v/>
      </c>
      <c r="T8" s="53">
        <f>SUMIF($CB$4:$JS$4,T$4,$CB8:$JS8)</f>
        <v/>
      </c>
      <c r="U8" s="53">
        <f>SUMIF($CB$4:$JS$4,U$4,$CB8:$JS8)</f>
        <v/>
      </c>
      <c r="V8" s="53">
        <f>SUMIF($CB$4:$JS$4,V$4,$CB8:$JS8)</f>
        <v/>
      </c>
      <c r="W8" s="53">
        <f>SUMIF($CB$4:$JS$4,W$4,$CB8:$JS8)</f>
        <v/>
      </c>
      <c r="X8" s="53">
        <f>SUMIF($CB$4:$JS$4,X$4,$CB8:$JS8)</f>
        <v/>
      </c>
      <c r="Y8" s="53">
        <f>SUMIF($CB$4:$JS$4,Y$4,$CB8:$JS8)</f>
        <v/>
      </c>
      <c r="Z8" s="53">
        <f>SUMIF($CB$4:$JS$4,Z$4,$CB8:$JS8)</f>
        <v/>
      </c>
      <c r="AA8" s="53">
        <f>SUMIF($CB$4:$JS$4,AA$4,$CB8:$JS8)</f>
        <v/>
      </c>
      <c r="AB8" s="53">
        <f>SUMIF($CB$4:$JS$4,AB$4,$CB8:$JS8)</f>
        <v/>
      </c>
      <c r="AC8" s="53">
        <f>SUMIF($CB$4:$JS$4,AC$4,$CB8:$JS8)</f>
        <v/>
      </c>
      <c r="AD8" s="53">
        <f>SUMIF($CB$4:$JS$4,AD$4,$CB8:$JS8)</f>
        <v/>
      </c>
      <c r="AE8" s="53">
        <f>SUMIF($CB$4:$JS$4,AE$4,$CB8:$JS8)</f>
        <v/>
      </c>
      <c r="AF8" s="53">
        <f>SUMIF($CB$4:$JS$4,AF$4,$CB8:$JS8)</f>
        <v/>
      </c>
      <c r="AG8" s="53">
        <f>SUMIF($CB$4:$JS$4,AG$4,$CB8:$JS8)</f>
        <v/>
      </c>
      <c r="AH8" s="53">
        <f>SUMIF($CB$4:$JS$4,AH$4,$CB8:$JS8)</f>
        <v/>
      </c>
      <c r="AI8" s="53">
        <f>SUMIF($CB$4:$JS$4,AI$4,$CB8:$JS8)</f>
        <v/>
      </c>
      <c r="AJ8" s="53">
        <f>SUMIF($CB$4:$JS$4,AJ$4,$CB8:$JS8)</f>
        <v/>
      </c>
      <c r="AK8" s="53">
        <f>SUMIF($CB$4:$JS$4,AK$4,$CB8:$JS8)</f>
        <v/>
      </c>
      <c r="AL8" s="53">
        <f>SUMIF($CB$4:$JS$4,AL$4,$CB8:$JS8)</f>
        <v/>
      </c>
      <c r="AM8" s="53">
        <f>SUMIF($CB$4:$JS$4,AM$4,$CB8:$JS8)</f>
        <v/>
      </c>
      <c r="AN8" s="53">
        <f>SUMIF($CB$4:$JS$4,AN$4,$CB8:$JS8)</f>
        <v/>
      </c>
      <c r="AO8" s="53">
        <f>SUMIF($CB$4:$JS$4,AO$4,$CB8:$JS8)</f>
        <v/>
      </c>
      <c r="AP8" s="53">
        <f>SUMIF($CB$4:$JS$4,AP$4,$CB8:$JS8)</f>
        <v/>
      </c>
      <c r="AQ8" s="53">
        <f>SUMIF($CB$4:$JS$4,AQ$4,$CB8:$JS8)</f>
        <v/>
      </c>
      <c r="AR8" s="53">
        <f>SUMIF($CB$4:$JS$4,AR$4,$CB8:$JS8)</f>
        <v/>
      </c>
      <c r="AS8" s="53">
        <f>SUMIF($CB$4:$JS$4,AS$4,$CB8:$JS8)</f>
        <v/>
      </c>
      <c r="AT8" s="53">
        <f>SUMIF($CB$4:$JS$4,AT$4,$CB8:$JS8)</f>
        <v/>
      </c>
      <c r="AU8" s="53">
        <f>SUMIF($CB$4:$JS$4,AU$4,$CB8:$JS8)</f>
        <v/>
      </c>
      <c r="AV8" s="53">
        <f>SUMIF($CB$4:$JS$4,AV$4,$CB8:$JS8)</f>
        <v/>
      </c>
      <c r="AW8" s="53">
        <f>SUMIF($CB$4:$JS$4,AW$4,$CB8:$JS8)</f>
        <v/>
      </c>
      <c r="AX8" s="53">
        <f>SUMIF($CB$4:$JS$4,AX$4,$CB8:$JS8)</f>
        <v/>
      </c>
      <c r="AY8" s="53">
        <f>SUMIF($CB$4:$JS$4,AY$4,$CB8:$JS8)</f>
        <v/>
      </c>
      <c r="AZ8" s="53">
        <f>SUMIF($CB$4:$JS$4,AZ$4,$CB8:$JS8)</f>
        <v/>
      </c>
      <c r="BA8" s="53">
        <f>SUMIF($CB$4:$JS$4,BA$4,$CB8:$JS8)</f>
        <v/>
      </c>
      <c r="BB8" s="53">
        <f>SUMIF($CB$4:$JS$4,BB$4,$CB8:$JS8)</f>
        <v/>
      </c>
      <c r="BC8" s="53">
        <f>SUMIF($CB$4:$JS$4,BC$4,$CB8:$JS8)</f>
        <v/>
      </c>
      <c r="BD8" s="53">
        <f>SUMIF($CB$4:$JS$4,BD$4,$CB8:$JS8)</f>
        <v/>
      </c>
      <c r="BE8" s="53">
        <f>SUMIF($CB$4:$JS$4,BE$4,$CB8:$JS8)</f>
        <v/>
      </c>
      <c r="BF8" s="53">
        <f>SUMIF($CB$4:$JS$4,BF$4,$CB8:$JS8)</f>
        <v/>
      </c>
      <c r="BG8" s="53">
        <f>SUMIF($CB$4:$JS$4,BG$4,$CB8:$JS8)</f>
        <v/>
      </c>
      <c r="BH8" s="53">
        <f>SUMIF($CB$4:$JS$4,BH$4,$CB8:$JS8)</f>
        <v/>
      </c>
      <c r="BI8" s="53">
        <f>SUMIF($CB$4:$JS$4,BI$4,$CB8:$JS8)</f>
        <v/>
      </c>
      <c r="BJ8" s="53">
        <f>SUMIF($CB$4:$JS$4,BJ$4,$CB8:$JS8)</f>
        <v/>
      </c>
      <c r="BK8" s="53">
        <f>SUMIF($CB$4:$JS$4,BK$4,$CB8:$JS8)</f>
        <v/>
      </c>
      <c r="BL8" s="53">
        <f>SUMIF($CB$4:$JS$4,BL$4,$CB8:$JS8)</f>
        <v/>
      </c>
      <c r="BM8" s="53">
        <f>SUMIF($CB$4:$JS$4,BM$4,$CB8:$JS8)</f>
        <v/>
      </c>
      <c r="BN8" s="53">
        <f>SUMIF($CB$4:$JS$4,BN$4,$CB8:$JS8)</f>
        <v/>
      </c>
      <c r="BO8" s="53">
        <f>SUMIF($CB$4:$JS$4,BO$4,$CB8:$JS8)</f>
        <v/>
      </c>
      <c r="BP8" s="53">
        <f>SUMIF($CB$4:$JS$4,BP$4,$CB8:$JS8)</f>
        <v/>
      </c>
      <c r="BQ8" s="53">
        <f>SUMIF($CB$4:$JS$4,BQ$4,$CB8:$JS8)</f>
        <v/>
      </c>
      <c r="BR8" s="53">
        <f>SUMIF($CB$4:$JS$4,BR$4,$CB8:$JS8)</f>
        <v/>
      </c>
      <c r="BS8" s="53">
        <f>SUMIF($CB$4:$JS$4,BS$4,$CB8:$JS8)</f>
        <v/>
      </c>
      <c r="BT8" s="53">
        <f>SUMIF($CB$4:$JS$4,BT$4,$CB8:$JS8)</f>
        <v/>
      </c>
      <c r="BU8" s="53">
        <f>SUMIF($CB$4:$JS$4,BU$4,$CB8:$JS8)</f>
        <v/>
      </c>
      <c r="BV8" s="53">
        <f>SUMIF($CB$4:$JS$4,BV$4,$CB8:$JS8)</f>
        <v/>
      </c>
      <c r="BW8" s="53">
        <f>SUMIF($CB$4:$JS$4,BW$4,$CB8:$JS8)</f>
        <v/>
      </c>
      <c r="BX8" s="53">
        <f>SUMIF($CB$4:$JS$4,"&gt;"&amp;'VALOR POR PL'!$P$8,$CB8:$JS8)</f>
        <v/>
      </c>
      <c r="BY8" s="53">
        <f>SUM($CB8:$JS8)</f>
        <v/>
      </c>
      <c r="CB8" s="94">
        <f>IF(OR(CB$4="",$B8=""),0,SUMIF('DADOS BRUTOS'!$A$3:$A$500,$B8,'DADOS BRUTOS'!B$3:B$500)+IF($C8="",0,SUMIF('DADOS BRUTOS'!$A$3:$A$500,$C8,'DADOS BRUTOS'!B$3:B$500)))</f>
        <v/>
      </c>
      <c r="CC8" s="94">
        <f>IF(OR(CC$4="",$B8=""),0,SUMIF('DADOS BRUTOS'!$A$3:$A$500,$B8,'DADOS BRUTOS'!C$3:C$500)+IF($C8="",0,SUMIF('DADOS BRUTOS'!$A$3:$A$500,$C8,'DADOS BRUTOS'!C$3:C$500)))</f>
        <v/>
      </c>
      <c r="CD8" s="94">
        <f>IF(OR(CD$4="",$B8=""),0,SUMIF('DADOS BRUTOS'!$A$3:$A$500,$B8,'DADOS BRUTOS'!D$3:D$500)+IF($C8="",0,SUMIF('DADOS BRUTOS'!$A$3:$A$500,$C8,'DADOS BRUTOS'!D$3:D$500)))</f>
        <v/>
      </c>
      <c r="CE8" s="94">
        <f>IF(OR(CE$4="",$B8=""),0,SUMIF('DADOS BRUTOS'!$A$3:$A$500,$B8,'DADOS BRUTOS'!E$3:E$500)+IF($C8="",0,SUMIF('DADOS BRUTOS'!$A$3:$A$500,$C8,'DADOS BRUTOS'!E$3:E$500)))</f>
        <v/>
      </c>
      <c r="CF8" s="94">
        <f>IF(OR(CF$4="",$B8=""),0,SUMIF('DADOS BRUTOS'!$A$3:$A$500,$B8,'DADOS BRUTOS'!F$3:F$500)+IF($C8="",0,SUMIF('DADOS BRUTOS'!$A$3:$A$500,$C8,'DADOS BRUTOS'!F$3:F$500)))</f>
        <v/>
      </c>
      <c r="CG8" s="94">
        <f>IF(OR(CG$4="",$B8=""),0,SUMIF('DADOS BRUTOS'!$A$3:$A$500,$B8,'DADOS BRUTOS'!G$3:G$500)+IF($C8="",0,SUMIF('DADOS BRUTOS'!$A$3:$A$500,$C8,'DADOS BRUTOS'!G$3:G$500)))</f>
        <v/>
      </c>
      <c r="CH8" s="94">
        <f>IF(OR(CH$4="",$B8=""),0,SUMIF('DADOS BRUTOS'!$A$3:$A$500,$B8,'DADOS BRUTOS'!H$3:H$500)+IF($C8="",0,SUMIF('DADOS BRUTOS'!$A$3:$A$500,$C8,'DADOS BRUTOS'!H$3:H$500)))</f>
        <v/>
      </c>
      <c r="CI8" s="94">
        <f>IF(OR(CI$4="",$B8=""),0,SUMIF('DADOS BRUTOS'!$A$3:$A$500,$B8,'DADOS BRUTOS'!I$3:I$500)+IF($C8="",0,SUMIF('DADOS BRUTOS'!$A$3:$A$500,$C8,'DADOS BRUTOS'!I$3:I$500)))</f>
        <v/>
      </c>
      <c r="CJ8" s="94">
        <f>IF(OR(CJ$4="",$B8=""),0,SUMIF('DADOS BRUTOS'!$A$3:$A$500,$B8,'DADOS BRUTOS'!J$3:J$500)+IF($C8="",0,SUMIF('DADOS BRUTOS'!$A$3:$A$500,$C8,'DADOS BRUTOS'!J$3:J$500)))</f>
        <v/>
      </c>
      <c r="CK8" s="94">
        <f>IF(OR(CK$4="",$B8=""),0,SUMIF('DADOS BRUTOS'!$A$3:$A$500,$B8,'DADOS BRUTOS'!K$3:K$500)+IF($C8="",0,SUMIF('DADOS BRUTOS'!$A$3:$A$500,$C8,'DADOS BRUTOS'!K$3:K$500)))</f>
        <v/>
      </c>
      <c r="CL8" s="94">
        <f>IF(OR(CL$4="",$B8=""),0,SUMIF('DADOS BRUTOS'!$A$3:$A$500,$B8,'DADOS BRUTOS'!L$3:L$500)+IF($C8="",0,SUMIF('DADOS BRUTOS'!$A$3:$A$500,$C8,'DADOS BRUTOS'!L$3:L$500)))</f>
        <v/>
      </c>
      <c r="CM8" s="94">
        <f>IF(OR(CM$4="",$B8=""),0,SUMIF('DADOS BRUTOS'!$A$3:$A$500,$B8,'DADOS BRUTOS'!M$3:M$500)+IF($C8="",0,SUMIF('DADOS BRUTOS'!$A$3:$A$500,$C8,'DADOS BRUTOS'!M$3:M$500)))</f>
        <v/>
      </c>
      <c r="CN8" s="94">
        <f>IF(OR(CN$4="",$B8=""),0,SUMIF('DADOS BRUTOS'!$A$3:$A$500,$B8,'DADOS BRUTOS'!N$3:N$500)+IF($C8="",0,SUMIF('DADOS BRUTOS'!$A$3:$A$500,$C8,'DADOS BRUTOS'!N$3:N$500)))</f>
        <v/>
      </c>
      <c r="CO8" s="94">
        <f>IF(OR(CO$4="",$B8=""),0,SUMIF('DADOS BRUTOS'!$A$3:$A$500,$B8,'DADOS BRUTOS'!O$3:O$500)+IF($C8="",0,SUMIF('DADOS BRUTOS'!$A$3:$A$500,$C8,'DADOS BRUTOS'!O$3:O$500)))</f>
        <v/>
      </c>
      <c r="CP8" s="94">
        <f>IF(OR(CP$4="",$B8=""),0,SUMIF('DADOS BRUTOS'!$A$3:$A$500,$B8,'DADOS BRUTOS'!P$3:P$500)+IF($C8="",0,SUMIF('DADOS BRUTOS'!$A$3:$A$500,$C8,'DADOS BRUTOS'!P$3:P$500)))</f>
        <v/>
      </c>
      <c r="CQ8" s="94">
        <f>IF(OR(CQ$4="",$B8=""),0,SUMIF('DADOS BRUTOS'!$A$3:$A$500,$B8,'DADOS BRUTOS'!Q$3:Q$500)+IF($C8="",0,SUMIF('DADOS BRUTOS'!$A$3:$A$500,$C8,'DADOS BRUTOS'!Q$3:Q$500)))</f>
        <v/>
      </c>
      <c r="CR8" s="94">
        <f>IF(OR(CR$4="",$B8=""),0,SUMIF('DADOS BRUTOS'!$A$3:$A$500,$B8,'DADOS BRUTOS'!R$3:R$500)+IF($C8="",0,SUMIF('DADOS BRUTOS'!$A$3:$A$500,$C8,'DADOS BRUTOS'!R$3:R$500)))</f>
        <v/>
      </c>
      <c r="CS8" s="94">
        <f>IF(OR(CS$4="",$B8=""),0,SUMIF('DADOS BRUTOS'!$A$3:$A$500,$B8,'DADOS BRUTOS'!S$3:S$500)+IF($C8="",0,SUMIF('DADOS BRUTOS'!$A$3:$A$500,$C8,'DADOS BRUTOS'!S$3:S$500)))</f>
        <v/>
      </c>
      <c r="CT8" s="94">
        <f>IF(OR(CT$4="",$B8=""),0,SUMIF('DADOS BRUTOS'!$A$3:$A$500,$B8,'DADOS BRUTOS'!T$3:T$500)+IF($C8="",0,SUMIF('DADOS BRUTOS'!$A$3:$A$500,$C8,'DADOS BRUTOS'!T$3:T$500)))</f>
        <v/>
      </c>
      <c r="CU8" s="94">
        <f>IF(OR(CU$4="",$B8=""),0,SUMIF('DADOS BRUTOS'!$A$3:$A$500,$B8,'DADOS BRUTOS'!U$3:U$500)+IF($C8="",0,SUMIF('DADOS BRUTOS'!$A$3:$A$500,$C8,'DADOS BRUTOS'!U$3:U$500)))</f>
        <v/>
      </c>
      <c r="CV8" s="94">
        <f>IF(OR(CV$4="",$B8=""),0,SUMIF('DADOS BRUTOS'!$A$3:$A$500,$B8,'DADOS BRUTOS'!V$3:V$500)+IF($C8="",0,SUMIF('DADOS BRUTOS'!$A$3:$A$500,$C8,'DADOS BRUTOS'!V$3:V$500)))</f>
        <v/>
      </c>
      <c r="CW8" s="94">
        <f>IF(OR(CW$4="",$B8=""),0,SUMIF('DADOS BRUTOS'!$A$3:$A$500,$B8,'DADOS BRUTOS'!W$3:W$500)+IF($C8="",0,SUMIF('DADOS BRUTOS'!$A$3:$A$500,$C8,'DADOS BRUTOS'!W$3:W$500)))</f>
        <v/>
      </c>
      <c r="CX8" s="94">
        <f>IF(OR(CX$4="",$B8=""),0,SUMIF('DADOS BRUTOS'!$A$3:$A$500,$B8,'DADOS BRUTOS'!X$3:X$500)+IF($C8="",0,SUMIF('DADOS BRUTOS'!$A$3:$A$500,$C8,'DADOS BRUTOS'!X$3:X$500)))</f>
        <v/>
      </c>
      <c r="CY8" s="94">
        <f>IF(OR(CY$4="",$B8=""),0,SUMIF('DADOS BRUTOS'!$A$3:$A$500,$B8,'DADOS BRUTOS'!Y$3:Y$500)+IF($C8="",0,SUMIF('DADOS BRUTOS'!$A$3:$A$500,$C8,'DADOS BRUTOS'!Y$3:Y$500)))</f>
        <v/>
      </c>
      <c r="CZ8" s="94">
        <f>IF(OR(CZ$4="",$B8=""),0,SUMIF('DADOS BRUTOS'!$A$3:$A$500,$B8,'DADOS BRUTOS'!Z$3:Z$500)+IF($C8="",0,SUMIF('DADOS BRUTOS'!$A$3:$A$500,$C8,'DADOS BRUTOS'!Z$3:Z$500)))</f>
        <v/>
      </c>
      <c r="DA8" s="94">
        <f>IF(OR(DA$4="",$B8=""),0,SUMIF('DADOS BRUTOS'!$A$3:$A$500,$B8,'DADOS BRUTOS'!AA$3:AA$500)+IF($C8="",0,SUMIF('DADOS BRUTOS'!$A$3:$A$500,$C8,'DADOS BRUTOS'!AA$3:AA$500)))</f>
        <v/>
      </c>
      <c r="DB8" s="94">
        <f>IF(OR(DB$4="",$B8=""),0,SUMIF('DADOS BRUTOS'!$A$3:$A$500,$B8,'DADOS BRUTOS'!AB$3:AB$500)+IF($C8="",0,SUMIF('DADOS BRUTOS'!$A$3:$A$500,$C8,'DADOS BRUTOS'!AB$3:AB$500)))</f>
        <v/>
      </c>
      <c r="DC8" s="94">
        <f>IF(OR(DC$4="",$B8=""),0,SUMIF('DADOS BRUTOS'!$A$3:$A$500,$B8,'DADOS BRUTOS'!AC$3:AC$500)+IF($C8="",0,SUMIF('DADOS BRUTOS'!$A$3:$A$500,$C8,'DADOS BRUTOS'!AC$3:AC$500)))</f>
        <v/>
      </c>
      <c r="DD8" s="94">
        <f>IF(OR(DD$4="",$B8=""),0,SUMIF('DADOS BRUTOS'!$A$3:$A$500,$B8,'DADOS BRUTOS'!AD$3:AD$500)+IF($C8="",0,SUMIF('DADOS BRUTOS'!$A$3:$A$500,$C8,'DADOS BRUTOS'!AD$3:AD$500)))</f>
        <v/>
      </c>
      <c r="DE8" s="94">
        <f>IF(OR(DE$4="",$B8=""),0,SUMIF('DADOS BRUTOS'!$A$3:$A$500,$B8,'DADOS BRUTOS'!AE$3:AE$500)+IF($C8="",0,SUMIF('DADOS BRUTOS'!$A$3:$A$500,$C8,'DADOS BRUTOS'!AE$3:AE$500)))</f>
        <v/>
      </c>
      <c r="DF8" s="94">
        <f>IF(OR(DF$4="",$B8=""),0,SUMIF('DADOS BRUTOS'!$A$3:$A$500,$B8,'DADOS BRUTOS'!AF$3:AF$500)+IF($C8="",0,SUMIF('DADOS BRUTOS'!$A$3:$A$500,$C8,'DADOS BRUTOS'!AF$3:AF$500)))</f>
        <v/>
      </c>
      <c r="DG8" s="94">
        <f>IF(OR(DG$4="",$B8=""),0,SUMIF('DADOS BRUTOS'!$A$3:$A$500,$B8,'DADOS BRUTOS'!AG$3:AG$500)+IF($C8="",0,SUMIF('DADOS BRUTOS'!$A$3:$A$500,$C8,'DADOS BRUTOS'!AG$3:AG$500)))</f>
        <v/>
      </c>
      <c r="DH8" s="94">
        <f>IF(OR(DH$4="",$B8=""),0,SUMIF('DADOS BRUTOS'!$A$3:$A$500,$B8,'DADOS BRUTOS'!AH$3:AH$500)+IF($C8="",0,SUMIF('DADOS BRUTOS'!$A$3:$A$500,$C8,'DADOS BRUTOS'!AH$3:AH$500)))</f>
        <v/>
      </c>
      <c r="DI8" s="94">
        <f>IF(OR(DI$4="",$B8=""),0,SUMIF('DADOS BRUTOS'!$A$3:$A$500,$B8,'DADOS BRUTOS'!AI$3:AI$500)+IF($C8="",0,SUMIF('DADOS BRUTOS'!$A$3:$A$500,$C8,'DADOS BRUTOS'!AI$3:AI$500)))</f>
        <v/>
      </c>
      <c r="DJ8" s="94">
        <f>IF(OR(DJ$4="",$B8=""),0,SUMIF('DADOS BRUTOS'!$A$3:$A$500,$B8,'DADOS BRUTOS'!AJ$3:AJ$500)+IF($C8="",0,SUMIF('DADOS BRUTOS'!$A$3:$A$500,$C8,'DADOS BRUTOS'!AJ$3:AJ$500)))</f>
        <v/>
      </c>
      <c r="DK8" s="94">
        <f>IF(OR(DK$4="",$B8=""),0,SUMIF('DADOS BRUTOS'!$A$3:$A$500,$B8,'DADOS BRUTOS'!AK$3:AK$500)+IF($C8="",0,SUMIF('DADOS BRUTOS'!$A$3:$A$500,$C8,'DADOS BRUTOS'!AK$3:AK$500)))</f>
        <v/>
      </c>
      <c r="DL8" s="94">
        <f>IF(OR(DL$4="",$B8=""),0,SUMIF('DADOS BRUTOS'!$A$3:$A$500,$B8,'DADOS BRUTOS'!AL$3:AL$500)+IF($C8="",0,SUMIF('DADOS BRUTOS'!$A$3:$A$500,$C8,'DADOS BRUTOS'!AL$3:AL$500)))</f>
        <v/>
      </c>
      <c r="DM8" s="94">
        <f>IF(OR(DM$4="",$B8=""),0,SUMIF('DADOS BRUTOS'!$A$3:$A$500,$B8,'DADOS BRUTOS'!AM$3:AM$500)+IF($C8="",0,SUMIF('DADOS BRUTOS'!$A$3:$A$500,$C8,'DADOS BRUTOS'!AM$3:AM$500)))</f>
        <v/>
      </c>
      <c r="DN8" s="94">
        <f>IF(OR(DN$4="",$B8=""),0,SUMIF('DADOS BRUTOS'!$A$3:$A$500,$B8,'DADOS BRUTOS'!AN$3:AN$500)+IF($C8="",0,SUMIF('DADOS BRUTOS'!$A$3:$A$500,$C8,'DADOS BRUTOS'!AN$3:AN$500)))</f>
        <v/>
      </c>
      <c r="DO8" s="94">
        <f>IF(OR(DO$4="",$B8=""),0,SUMIF('DADOS BRUTOS'!$A$3:$A$500,$B8,'DADOS BRUTOS'!AO$3:AO$500)+IF($C8="",0,SUMIF('DADOS BRUTOS'!$A$3:$A$500,$C8,'DADOS BRUTOS'!AO$3:AO$500)))</f>
        <v/>
      </c>
      <c r="DP8" s="94">
        <f>IF(OR(DP$4="",$B8=""),0,SUMIF('DADOS BRUTOS'!$A$3:$A$500,$B8,'DADOS BRUTOS'!AP$3:AP$500)+IF($C8="",0,SUMIF('DADOS BRUTOS'!$A$3:$A$500,$C8,'DADOS BRUTOS'!AP$3:AP$500)))</f>
        <v/>
      </c>
      <c r="DQ8" s="94">
        <f>IF(OR(DQ$4="",$B8=""),0,SUMIF('DADOS BRUTOS'!$A$3:$A$500,$B8,'DADOS BRUTOS'!AQ$3:AQ$500)+IF($C8="",0,SUMIF('DADOS BRUTOS'!$A$3:$A$500,$C8,'DADOS BRUTOS'!AQ$3:AQ$500)))</f>
        <v/>
      </c>
      <c r="DR8" s="94">
        <f>IF(OR(DR$4="",$B8=""),0,SUMIF('DADOS BRUTOS'!$A$3:$A$500,$B8,'DADOS BRUTOS'!AR$3:AR$500)+IF($C8="",0,SUMIF('DADOS BRUTOS'!$A$3:$A$500,$C8,'DADOS BRUTOS'!AR$3:AR$500)))</f>
        <v/>
      </c>
      <c r="DS8" s="94">
        <f>IF(OR(DS$4="",$B8=""),0,SUMIF('DADOS BRUTOS'!$A$3:$A$500,$B8,'DADOS BRUTOS'!AS$3:AS$500)+IF($C8="",0,SUMIF('DADOS BRUTOS'!$A$3:$A$500,$C8,'DADOS BRUTOS'!AS$3:AS$500)))</f>
        <v/>
      </c>
      <c r="DT8" s="94">
        <f>IF(OR(DT$4="",$B8=""),0,SUMIF('DADOS BRUTOS'!$A$3:$A$500,$B8,'DADOS BRUTOS'!AT$3:AT$500)+IF($C8="",0,SUMIF('DADOS BRUTOS'!$A$3:$A$500,$C8,'DADOS BRUTOS'!AT$3:AT$500)))</f>
        <v/>
      </c>
      <c r="DU8" s="94">
        <f>IF(OR(DU$4="",$B8=""),0,SUMIF('DADOS BRUTOS'!$A$3:$A$500,$B8,'DADOS BRUTOS'!AU$3:AU$500)+IF($C8="",0,SUMIF('DADOS BRUTOS'!$A$3:$A$500,$C8,'DADOS BRUTOS'!AU$3:AU$500)))</f>
        <v/>
      </c>
      <c r="DV8" s="94">
        <f>IF(OR(DV$4="",$B8=""),0,SUMIF('DADOS BRUTOS'!$A$3:$A$500,$B8,'DADOS BRUTOS'!AV$3:AV$500)+IF($C8="",0,SUMIF('DADOS BRUTOS'!$A$3:$A$500,$C8,'DADOS BRUTOS'!AV$3:AV$500)))</f>
        <v/>
      </c>
      <c r="DW8" s="94">
        <f>IF(OR(DW$4="",$B8=""),0,SUMIF('DADOS BRUTOS'!$A$3:$A$500,$B8,'DADOS BRUTOS'!AW$3:AW$500)+IF($C8="",0,SUMIF('DADOS BRUTOS'!$A$3:$A$500,$C8,'DADOS BRUTOS'!AW$3:AW$500)))</f>
        <v/>
      </c>
      <c r="DX8" s="94">
        <f>IF(OR(DX$4="",$B8=""),0,SUMIF('DADOS BRUTOS'!$A$3:$A$500,$B8,'DADOS BRUTOS'!AX$3:AX$500)+IF($C8="",0,SUMIF('DADOS BRUTOS'!$A$3:$A$500,$C8,'DADOS BRUTOS'!AX$3:AX$500)))</f>
        <v/>
      </c>
      <c r="DY8" s="94">
        <f>IF(OR(DY$4="",$B8=""),0,SUMIF('DADOS BRUTOS'!$A$3:$A$500,$B8,'DADOS BRUTOS'!AY$3:AY$500)+IF($C8="",0,SUMIF('DADOS BRUTOS'!$A$3:$A$500,$C8,'DADOS BRUTOS'!AY$3:AY$500)))</f>
        <v/>
      </c>
      <c r="DZ8" s="94">
        <f>IF(OR(DZ$4="",$B8=""),0,SUMIF('DADOS BRUTOS'!$A$3:$A$500,$B8,'DADOS BRUTOS'!AZ$3:AZ$500)+IF($C8="",0,SUMIF('DADOS BRUTOS'!$A$3:$A$500,$C8,'DADOS BRUTOS'!AZ$3:AZ$500)))</f>
        <v/>
      </c>
      <c r="EA8" s="94">
        <f>IF(OR(EA$4="",$B8=""),0,SUMIF('DADOS BRUTOS'!$A$3:$A$500,$B8,'DADOS BRUTOS'!BA$3:BA$500)+IF($C8="",0,SUMIF('DADOS BRUTOS'!$A$3:$A$500,$C8,'DADOS BRUTOS'!BA$3:BA$500)))</f>
        <v/>
      </c>
      <c r="EB8" s="94">
        <f>IF(OR(EB$4="",$B8=""),0,SUMIF('DADOS BRUTOS'!$A$3:$A$500,$B8,'DADOS BRUTOS'!BB$3:BB$500)+IF($C8="",0,SUMIF('DADOS BRUTOS'!$A$3:$A$500,$C8,'DADOS BRUTOS'!BB$3:BB$500)))</f>
        <v/>
      </c>
      <c r="EC8" s="94">
        <f>IF(OR(EC$4="",$B8=""),0,SUMIF('DADOS BRUTOS'!$A$3:$A$500,$B8,'DADOS BRUTOS'!BC$3:BC$500)+IF($C8="",0,SUMIF('DADOS BRUTOS'!$A$3:$A$500,$C8,'DADOS BRUTOS'!BC$3:BC$500)))</f>
        <v/>
      </c>
      <c r="ED8" s="94">
        <f>IF(OR(ED$4="",$B8=""),0,SUMIF('DADOS BRUTOS'!$A$3:$A$500,$B8,'DADOS BRUTOS'!BD$3:BD$500)+IF($C8="",0,SUMIF('DADOS BRUTOS'!$A$3:$A$500,$C8,'DADOS BRUTOS'!BD$3:BD$500)))</f>
        <v/>
      </c>
      <c r="EE8" s="94">
        <f>IF(OR(EE$4="",$B8=""),0,SUMIF('DADOS BRUTOS'!$A$3:$A$500,$B8,'DADOS BRUTOS'!BE$3:BE$500)+IF($C8="",0,SUMIF('DADOS BRUTOS'!$A$3:$A$500,$C8,'DADOS BRUTOS'!BE$3:BE$500)))</f>
        <v/>
      </c>
      <c r="EF8" s="94">
        <f>IF(OR(EF$4="",$B8=""),0,SUMIF('DADOS BRUTOS'!$A$3:$A$500,$B8,'DADOS BRUTOS'!BF$3:BF$500)+IF($C8="",0,SUMIF('DADOS BRUTOS'!$A$3:$A$500,$C8,'DADOS BRUTOS'!BF$3:BF$500)))</f>
        <v/>
      </c>
      <c r="EG8" s="94">
        <f>IF(OR(EG$4="",$B8=""),0,SUMIF('DADOS BRUTOS'!$A$3:$A$500,$B8,'DADOS BRUTOS'!BG$3:BG$500)+IF($C8="",0,SUMIF('DADOS BRUTOS'!$A$3:$A$500,$C8,'DADOS BRUTOS'!BG$3:BG$500)))</f>
        <v/>
      </c>
      <c r="EH8" s="94">
        <f>IF(OR(EH$4="",$B8=""),0,SUMIF('DADOS BRUTOS'!$A$3:$A$500,$B8,'DADOS BRUTOS'!BH$3:BH$500)+IF($C8="",0,SUMIF('DADOS BRUTOS'!$A$3:$A$500,$C8,'DADOS BRUTOS'!BH$3:BH$500)))</f>
        <v/>
      </c>
      <c r="EI8" s="94">
        <f>IF(OR(EI$4="",$B8=""),0,SUMIF('DADOS BRUTOS'!$A$3:$A$500,$B8,'DADOS BRUTOS'!BI$3:BI$500)+IF($C8="",0,SUMIF('DADOS BRUTOS'!$A$3:$A$500,$C8,'DADOS BRUTOS'!BI$3:BI$500)))</f>
        <v/>
      </c>
      <c r="EJ8" s="94">
        <f>IF(OR(EJ$4="",$B8=""),0,SUMIF('DADOS BRUTOS'!$A$3:$A$500,$B8,'DADOS BRUTOS'!BJ$3:BJ$500)+IF($C8="",0,SUMIF('DADOS BRUTOS'!$A$3:$A$500,$C8,'DADOS BRUTOS'!BJ$3:BJ$500)))</f>
        <v/>
      </c>
      <c r="EK8" s="94">
        <f>IF(OR(EK$4="",$B8=""),0,SUMIF('DADOS BRUTOS'!$A$3:$A$500,$B8,'DADOS BRUTOS'!BK$3:BK$500)+IF($C8="",0,SUMIF('DADOS BRUTOS'!$A$3:$A$500,$C8,'DADOS BRUTOS'!BK$3:BK$500)))</f>
        <v/>
      </c>
      <c r="EL8" s="94">
        <f>IF(OR(EL$4="",$B8=""),0,SUMIF('DADOS BRUTOS'!$A$3:$A$500,$B8,'DADOS BRUTOS'!BL$3:BL$500)+IF($C8="",0,SUMIF('DADOS BRUTOS'!$A$3:$A$500,$C8,'DADOS BRUTOS'!BL$3:BL$500)))</f>
        <v/>
      </c>
      <c r="EM8" s="94">
        <f>IF(OR(EM$4="",$B8=""),0,SUMIF('DADOS BRUTOS'!$A$3:$A$500,$B8,'DADOS BRUTOS'!BM$3:BM$500)+IF($C8="",0,SUMIF('DADOS BRUTOS'!$A$3:$A$500,$C8,'DADOS BRUTOS'!BM$3:BM$500)))</f>
        <v/>
      </c>
      <c r="EN8" s="94">
        <f>IF(OR(EN$4="",$B8=""),0,SUMIF('DADOS BRUTOS'!$A$3:$A$500,$B8,'DADOS BRUTOS'!BN$3:BN$500)+IF($C8="",0,SUMIF('DADOS BRUTOS'!$A$3:$A$500,$C8,'DADOS BRUTOS'!BN$3:BN$500)))</f>
        <v/>
      </c>
      <c r="EO8" s="94">
        <f>IF(OR(EO$4="",$B8=""),0,SUMIF('DADOS BRUTOS'!$A$3:$A$500,$B8,'DADOS BRUTOS'!BO$3:BO$500)+IF($C8="",0,SUMIF('DADOS BRUTOS'!$A$3:$A$500,$C8,'DADOS BRUTOS'!BO$3:BO$500)))</f>
        <v/>
      </c>
      <c r="EP8" s="94">
        <f>IF(OR(EP$4="",$B8=""),0,SUMIF('DADOS BRUTOS'!$A$3:$A$500,$B8,'DADOS BRUTOS'!BP$3:BP$500)+IF($C8="",0,SUMIF('DADOS BRUTOS'!$A$3:$A$500,$C8,'DADOS BRUTOS'!BP$3:BP$500)))</f>
        <v/>
      </c>
      <c r="EQ8" s="94">
        <f>IF(OR(EQ$4="",$B8=""),0,SUMIF('DADOS BRUTOS'!$A$3:$A$500,$B8,'DADOS BRUTOS'!BQ$3:BQ$500)+IF($C8="",0,SUMIF('DADOS BRUTOS'!$A$3:$A$500,$C8,'DADOS BRUTOS'!BQ$3:BQ$500)))</f>
        <v/>
      </c>
      <c r="ER8" s="94">
        <f>IF(OR(ER$4="",$B8=""),0,SUMIF('DADOS BRUTOS'!$A$3:$A$500,$B8,'DADOS BRUTOS'!BR$3:BR$500)+IF($C8="",0,SUMIF('DADOS BRUTOS'!$A$3:$A$500,$C8,'DADOS BRUTOS'!BR$3:BR$500)))</f>
        <v/>
      </c>
      <c r="ES8" s="94">
        <f>IF(OR(ES$4="",$B8=""),0,SUMIF('DADOS BRUTOS'!$A$3:$A$500,$B8,'DADOS BRUTOS'!BS$3:BS$500)+IF($C8="",0,SUMIF('DADOS BRUTOS'!$A$3:$A$500,$C8,'DADOS BRUTOS'!BS$3:BS$500)))</f>
        <v/>
      </c>
      <c r="ET8" s="94">
        <f>IF(OR(ET$4="",$B8=""),0,SUMIF('DADOS BRUTOS'!$A$3:$A$500,$B8,'DADOS BRUTOS'!BT$3:BT$500)+IF($C8="",0,SUMIF('DADOS BRUTOS'!$A$3:$A$500,$C8,'DADOS BRUTOS'!BT$3:BT$500)))</f>
        <v/>
      </c>
      <c r="EU8" s="94">
        <f>IF(OR(EU$4="",$B8=""),0,SUMIF('DADOS BRUTOS'!$A$3:$A$500,$B8,'DADOS BRUTOS'!BU$3:BU$500)+IF($C8="",0,SUMIF('DADOS BRUTOS'!$A$3:$A$500,$C8,'DADOS BRUTOS'!BU$3:BU$500)))</f>
        <v/>
      </c>
      <c r="EV8" s="94">
        <f>IF(OR(EV$4="",$B8=""),0,SUMIF('DADOS BRUTOS'!$A$3:$A$500,$B8,'DADOS BRUTOS'!BV$3:BV$500)+IF($C8="",0,SUMIF('DADOS BRUTOS'!$A$3:$A$500,$C8,'DADOS BRUTOS'!BV$3:BV$500)))</f>
        <v/>
      </c>
      <c r="EW8" s="94">
        <f>IF(OR(EW$4="",$B8=""),0,SUMIF('DADOS BRUTOS'!$A$3:$A$500,$B8,'DADOS BRUTOS'!BW$3:BW$500)+IF($C8="",0,SUMIF('DADOS BRUTOS'!$A$3:$A$500,$C8,'DADOS BRUTOS'!BW$3:BW$500)))</f>
        <v/>
      </c>
      <c r="EX8" s="94">
        <f>IF(OR(EX$4="",$B8=""),0,SUMIF('DADOS BRUTOS'!$A$3:$A$500,$B8,'DADOS BRUTOS'!BX$3:BX$500)+IF($C8="",0,SUMIF('DADOS BRUTOS'!$A$3:$A$500,$C8,'DADOS BRUTOS'!BX$3:BX$500)))</f>
        <v/>
      </c>
      <c r="EY8" s="94">
        <f>IF(OR(EY$4="",$B8=""),0,SUMIF('DADOS BRUTOS'!$A$3:$A$500,$B8,'DADOS BRUTOS'!BY$3:BY$500)+IF($C8="",0,SUMIF('DADOS BRUTOS'!$A$3:$A$500,$C8,'DADOS BRUTOS'!BY$3:BY$500)))</f>
        <v/>
      </c>
      <c r="EZ8" s="94">
        <f>IF(OR(EZ$4="",$B8=""),0,SUMIF('DADOS BRUTOS'!$A$3:$A$500,$B8,'DADOS BRUTOS'!BZ$3:BZ$500)+IF($C8="",0,SUMIF('DADOS BRUTOS'!$A$3:$A$500,$C8,'DADOS BRUTOS'!BZ$3:BZ$500)))</f>
        <v/>
      </c>
      <c r="FA8" s="94">
        <f>IF(OR(FA$4="",$B8=""),0,SUMIF('DADOS BRUTOS'!$A$3:$A$500,$B8,'DADOS BRUTOS'!CA$3:CA$500)+IF($C8="",0,SUMIF('DADOS BRUTOS'!$A$3:$A$500,$C8,'DADOS BRUTOS'!CA$3:CA$500)))</f>
        <v/>
      </c>
      <c r="FB8" s="94">
        <f>IF(OR(FB$4="",$B8=""),0,SUMIF('DADOS BRUTOS'!$A$3:$A$500,$B8,'DADOS BRUTOS'!CB$3:CB$500)+IF($C8="",0,SUMIF('DADOS BRUTOS'!$A$3:$A$500,$C8,'DADOS BRUTOS'!CB$3:CB$500)))</f>
        <v/>
      </c>
      <c r="FC8" s="94">
        <f>IF(OR(FC$4="",$B8=""),0,SUMIF('DADOS BRUTOS'!$A$3:$A$500,$B8,'DADOS BRUTOS'!CC$3:CC$500)+IF($C8="",0,SUMIF('DADOS BRUTOS'!$A$3:$A$500,$C8,'DADOS BRUTOS'!CC$3:CC$500)))</f>
        <v/>
      </c>
      <c r="FD8" s="94">
        <f>IF(OR(FD$4="",$B8=""),0,SUMIF('DADOS BRUTOS'!$A$3:$A$500,$B8,'DADOS BRUTOS'!CD$3:CD$500)+IF($C8="",0,SUMIF('DADOS BRUTOS'!$A$3:$A$500,$C8,'DADOS BRUTOS'!CD$3:CD$500)))</f>
        <v/>
      </c>
      <c r="FE8" s="94">
        <f>IF(OR(FE$4="",$B8=""),0,SUMIF('DADOS BRUTOS'!$A$3:$A$500,$B8,'DADOS BRUTOS'!CE$3:CE$500)+IF($C8="",0,SUMIF('DADOS BRUTOS'!$A$3:$A$500,$C8,'DADOS BRUTOS'!CE$3:CE$500)))</f>
        <v/>
      </c>
      <c r="FF8" s="94">
        <f>IF(OR(FF$4="",$B8=""),0,SUMIF('DADOS BRUTOS'!$A$3:$A$500,$B8,'DADOS BRUTOS'!CF$3:CF$500)+IF($C8="",0,SUMIF('DADOS BRUTOS'!$A$3:$A$500,$C8,'DADOS BRUTOS'!CF$3:CF$500)))</f>
        <v/>
      </c>
      <c r="FG8" s="94">
        <f>IF(OR(FG$4="",$B8=""),0,SUMIF('DADOS BRUTOS'!$A$3:$A$500,$B8,'DADOS BRUTOS'!CG$3:CG$500)+IF($C8="",0,SUMIF('DADOS BRUTOS'!$A$3:$A$500,$C8,'DADOS BRUTOS'!CG$3:CG$500)))</f>
        <v/>
      </c>
      <c r="FH8" s="94">
        <f>IF(OR(FH$4="",$B8=""),0,SUMIF('DADOS BRUTOS'!$A$3:$A$500,$B8,'DADOS BRUTOS'!CH$3:CH$500)+IF($C8="",0,SUMIF('DADOS BRUTOS'!$A$3:$A$500,$C8,'DADOS BRUTOS'!CH$3:CH$500)))</f>
        <v/>
      </c>
      <c r="FI8" s="94">
        <f>IF(OR(FI$4="",$B8=""),0,SUMIF('DADOS BRUTOS'!$A$3:$A$500,$B8,'DADOS BRUTOS'!CI$3:CI$500)+IF($C8="",0,SUMIF('DADOS BRUTOS'!$A$3:$A$500,$C8,'DADOS BRUTOS'!CI$3:CI$500)))</f>
        <v/>
      </c>
      <c r="FJ8" s="94">
        <f>IF(OR(FJ$4="",$B8=""),0,SUMIF('DADOS BRUTOS'!$A$3:$A$500,$B8,'DADOS BRUTOS'!CJ$3:CJ$500)+IF($C8="",0,SUMIF('DADOS BRUTOS'!$A$3:$A$500,$C8,'DADOS BRUTOS'!CJ$3:CJ$500)))</f>
        <v/>
      </c>
      <c r="FK8" s="94">
        <f>IF(OR(FK$4="",$B8=""),0,SUMIF('DADOS BRUTOS'!$A$3:$A$500,$B8,'DADOS BRUTOS'!CK$3:CK$500)+IF($C8="",0,SUMIF('DADOS BRUTOS'!$A$3:$A$500,$C8,'DADOS BRUTOS'!CK$3:CK$500)))</f>
        <v/>
      </c>
      <c r="FL8" s="94">
        <f>IF(OR(FL$4="",$B8=""),0,SUMIF('DADOS BRUTOS'!$A$3:$A$500,$B8,'DADOS BRUTOS'!CL$3:CL$500)+IF($C8="",0,SUMIF('DADOS BRUTOS'!$A$3:$A$500,$C8,'DADOS BRUTOS'!CL$3:CL$500)))</f>
        <v/>
      </c>
      <c r="FM8" s="94">
        <f>IF(OR(FM$4="",$B8=""),0,SUMIF('DADOS BRUTOS'!$A$3:$A$500,$B8,'DADOS BRUTOS'!CM$3:CM$500)+IF($C8="",0,SUMIF('DADOS BRUTOS'!$A$3:$A$500,$C8,'DADOS BRUTOS'!CM$3:CM$500)))</f>
        <v/>
      </c>
      <c r="FN8" s="94">
        <f>IF(OR(FN$4="",$B8=""),0,SUMIF('DADOS BRUTOS'!$A$3:$A$500,$B8,'DADOS BRUTOS'!CN$3:CN$500)+IF($C8="",0,SUMIF('DADOS BRUTOS'!$A$3:$A$500,$C8,'DADOS BRUTOS'!CN$3:CN$500)))</f>
        <v/>
      </c>
      <c r="FO8" s="94">
        <f>IF(OR(FO$4="",$B8=""),0,SUMIF('DADOS BRUTOS'!$A$3:$A$500,$B8,'DADOS BRUTOS'!CO$3:CO$500)+IF($C8="",0,SUMIF('DADOS BRUTOS'!$A$3:$A$500,$C8,'DADOS BRUTOS'!CO$3:CO$500)))</f>
        <v/>
      </c>
      <c r="FP8" s="94">
        <f>IF(OR(FP$4="",$B8=""),0,SUMIF('DADOS BRUTOS'!$A$3:$A$500,$B8,'DADOS BRUTOS'!CP$3:CP$500)+IF($C8="",0,SUMIF('DADOS BRUTOS'!$A$3:$A$500,$C8,'DADOS BRUTOS'!CP$3:CP$500)))</f>
        <v/>
      </c>
      <c r="FQ8" s="94">
        <f>IF(OR(FQ$4="",$B8=""),0,SUMIF('DADOS BRUTOS'!$A$3:$A$500,$B8,'DADOS BRUTOS'!CQ$3:CQ$500)+IF($C8="",0,SUMIF('DADOS BRUTOS'!$A$3:$A$500,$C8,'DADOS BRUTOS'!CQ$3:CQ$500)))</f>
        <v/>
      </c>
      <c r="FR8" s="94">
        <f>IF(OR(FR$4="",$B8=""),0,SUMIF('DADOS BRUTOS'!$A$3:$A$500,$B8,'DADOS BRUTOS'!CR$3:CR$500)+IF($C8="",0,SUMIF('DADOS BRUTOS'!$A$3:$A$500,$C8,'DADOS BRUTOS'!CR$3:CR$500)))</f>
        <v/>
      </c>
      <c r="FS8" s="94">
        <f>IF(OR(FS$4="",$B8=""),0,SUMIF('DADOS BRUTOS'!$A$3:$A$500,$B8,'DADOS BRUTOS'!CS$3:CS$500)+IF($C8="",0,SUMIF('DADOS BRUTOS'!$A$3:$A$500,$C8,'DADOS BRUTOS'!CS$3:CS$500)))</f>
        <v/>
      </c>
      <c r="FT8" s="94">
        <f>IF(OR(FT$4="",$B8=""),0,SUMIF('DADOS BRUTOS'!$A$3:$A$500,$B8,'DADOS BRUTOS'!CT$3:CT$500)+IF($C8="",0,SUMIF('DADOS BRUTOS'!$A$3:$A$500,$C8,'DADOS BRUTOS'!CT$3:CT$500)))</f>
        <v/>
      </c>
      <c r="FU8" s="94">
        <f>IF(OR(FU$4="",$B8=""),0,SUMIF('DADOS BRUTOS'!$A$3:$A$500,$B8,'DADOS BRUTOS'!CU$3:CU$500)+IF($C8="",0,SUMIF('DADOS BRUTOS'!$A$3:$A$500,$C8,'DADOS BRUTOS'!CU$3:CU$500)))</f>
        <v/>
      </c>
      <c r="FV8" s="94">
        <f>IF(OR(FV$4="",$B8=""),0,SUMIF('DADOS BRUTOS'!$A$3:$A$500,$B8,'DADOS BRUTOS'!CV$3:CV$500)+IF($C8="",0,SUMIF('DADOS BRUTOS'!$A$3:$A$500,$C8,'DADOS BRUTOS'!CV$3:CV$500)))</f>
        <v/>
      </c>
      <c r="FW8" s="94">
        <f>IF(OR(FW$4="",$B8=""),0,SUMIF('DADOS BRUTOS'!$A$3:$A$500,$B8,'DADOS BRUTOS'!CW$3:CW$500)+IF($C8="",0,SUMIF('DADOS BRUTOS'!$A$3:$A$500,$C8,'DADOS BRUTOS'!CW$3:CW$500)))</f>
        <v/>
      </c>
      <c r="FX8" s="94">
        <f>IF(OR(FX$4="",$B8=""),0,SUMIF('DADOS BRUTOS'!$A$3:$A$500,$B8,'DADOS BRUTOS'!CX$3:CX$500)+IF($C8="",0,SUMIF('DADOS BRUTOS'!$A$3:$A$500,$C8,'DADOS BRUTOS'!CX$3:CX$500)))</f>
        <v/>
      </c>
      <c r="FY8" s="94">
        <f>IF(OR(FY$4="",$B8=""),0,SUMIF('DADOS BRUTOS'!$A$3:$A$500,$B8,'DADOS BRUTOS'!CY$3:CY$500)+IF($C8="",0,SUMIF('DADOS BRUTOS'!$A$3:$A$500,$C8,'DADOS BRUTOS'!CY$3:CY$500)))</f>
        <v/>
      </c>
      <c r="FZ8" s="94">
        <f>IF(OR(FZ$4="",$B8=""),0,SUMIF('DADOS BRUTOS'!$A$3:$A$500,$B8,'DADOS BRUTOS'!CZ$3:CZ$500)+IF($C8="",0,SUMIF('DADOS BRUTOS'!$A$3:$A$500,$C8,'DADOS BRUTOS'!CZ$3:CZ$500)))</f>
        <v/>
      </c>
      <c r="GA8" s="94">
        <f>IF(OR(GA$4="",$B8=""),0,SUMIF('DADOS BRUTOS'!$A$3:$A$500,$B8,'DADOS BRUTOS'!DA$3:DA$500)+IF($C8="",0,SUMIF('DADOS BRUTOS'!$A$3:$A$500,$C8,'DADOS BRUTOS'!DA$3:DA$500)))</f>
        <v/>
      </c>
      <c r="GB8" s="94">
        <f>IF(OR(GB$4="",$B8=""),0,SUMIF('DADOS BRUTOS'!$A$3:$A$500,$B8,'DADOS BRUTOS'!DB$3:DB$500)+IF($C8="",0,SUMIF('DADOS BRUTOS'!$A$3:$A$500,$C8,'DADOS BRUTOS'!DB$3:DB$500)))</f>
        <v/>
      </c>
      <c r="GC8" s="94">
        <f>IF(OR(GC$4="",$B8=""),0,SUMIF('DADOS BRUTOS'!$A$3:$A$500,$B8,'DADOS BRUTOS'!DC$3:DC$500)+IF($C8="",0,SUMIF('DADOS BRUTOS'!$A$3:$A$500,$C8,'DADOS BRUTOS'!DC$3:DC$500)))</f>
        <v/>
      </c>
      <c r="GD8" s="94">
        <f>IF(OR(GD$4="",$B8=""),0,SUMIF('DADOS BRUTOS'!$A$3:$A$500,$B8,'DADOS BRUTOS'!DD$3:DD$500)+IF($C8="",0,SUMIF('DADOS BRUTOS'!$A$3:$A$500,$C8,'DADOS BRUTOS'!DD$3:DD$500)))</f>
        <v/>
      </c>
      <c r="GE8" s="94">
        <f>IF(OR(GE$4="",$B8=""),0,SUMIF('DADOS BRUTOS'!$A$3:$A$500,$B8,'DADOS BRUTOS'!DE$3:DE$500)+IF($C8="",0,SUMIF('DADOS BRUTOS'!$A$3:$A$500,$C8,'DADOS BRUTOS'!DE$3:DE$500)))</f>
        <v/>
      </c>
      <c r="GF8" s="94">
        <f>IF(OR(GF$4="",$B8=""),0,SUMIF('DADOS BRUTOS'!$A$3:$A$500,$B8,'DADOS BRUTOS'!DF$3:DF$500)+IF($C8="",0,SUMIF('DADOS BRUTOS'!$A$3:$A$500,$C8,'DADOS BRUTOS'!DF$3:DF$500)))</f>
        <v/>
      </c>
      <c r="GG8" s="94">
        <f>IF(OR(GG$4="",$B8=""),0,SUMIF('DADOS BRUTOS'!$A$3:$A$500,$B8,'DADOS BRUTOS'!DG$3:DG$500)+IF($C8="",0,SUMIF('DADOS BRUTOS'!$A$3:$A$500,$C8,'DADOS BRUTOS'!DG$3:DG$500)))</f>
        <v/>
      </c>
      <c r="GH8" s="94">
        <f>IF(OR(GH$4="",$B8=""),0,SUMIF('DADOS BRUTOS'!$A$3:$A$500,$B8,'DADOS BRUTOS'!DH$3:DH$500)+IF($C8="",0,SUMIF('DADOS BRUTOS'!$A$3:$A$500,$C8,'DADOS BRUTOS'!DH$3:DH$500)))</f>
        <v/>
      </c>
      <c r="GI8" s="94">
        <f>IF(OR(GI$4="",$B8=""),0,SUMIF('DADOS BRUTOS'!$A$3:$A$500,$B8,'DADOS BRUTOS'!DI$3:DI$500)+IF($C8="",0,SUMIF('DADOS BRUTOS'!$A$3:$A$500,$C8,'DADOS BRUTOS'!DI$3:DI$500)))</f>
        <v/>
      </c>
      <c r="GJ8" s="94">
        <f>IF(OR(GJ$4="",$B8=""),0,SUMIF('DADOS BRUTOS'!$A$3:$A$500,$B8,'DADOS BRUTOS'!DJ$3:DJ$500)+IF($C8="",0,SUMIF('DADOS BRUTOS'!$A$3:$A$500,$C8,'DADOS BRUTOS'!DJ$3:DJ$500)))</f>
        <v/>
      </c>
      <c r="GK8" s="94">
        <f>IF(OR(GK$4="",$B8=""),0,SUMIF('DADOS BRUTOS'!$A$3:$A$500,$B8,'DADOS BRUTOS'!DK$3:DK$500)+IF($C8="",0,SUMIF('DADOS BRUTOS'!$A$3:$A$500,$C8,'DADOS BRUTOS'!DK$3:DK$500)))</f>
        <v/>
      </c>
      <c r="GL8" s="94">
        <f>IF(OR(GL$4="",$B8=""),0,SUMIF('DADOS BRUTOS'!$A$3:$A$500,$B8,'DADOS BRUTOS'!DL$3:DL$500)+IF($C8="",0,SUMIF('DADOS BRUTOS'!$A$3:$A$500,$C8,'DADOS BRUTOS'!DL$3:DL$500)))</f>
        <v/>
      </c>
      <c r="GM8" s="94">
        <f>IF(OR(GM$4="",$B8=""),0,SUMIF('DADOS BRUTOS'!$A$3:$A$500,$B8,'DADOS BRUTOS'!DM$3:DM$500)+IF($C8="",0,SUMIF('DADOS BRUTOS'!$A$3:$A$500,$C8,'DADOS BRUTOS'!DM$3:DM$500)))</f>
        <v/>
      </c>
      <c r="GN8" s="94">
        <f>IF(OR(GN$4="",$B8=""),0,SUMIF('DADOS BRUTOS'!$A$3:$A$500,$B8,'DADOS BRUTOS'!DN$3:DN$500)+IF($C8="",0,SUMIF('DADOS BRUTOS'!$A$3:$A$500,$C8,'DADOS BRUTOS'!DN$3:DN$500)))</f>
        <v/>
      </c>
      <c r="GO8" s="94">
        <f>IF(OR(GO$4="",$B8=""),0,SUMIF('DADOS BRUTOS'!$A$3:$A$500,$B8,'DADOS BRUTOS'!DO$3:DO$500)+IF($C8="",0,SUMIF('DADOS BRUTOS'!$A$3:$A$500,$C8,'DADOS BRUTOS'!DO$3:DO$500)))</f>
        <v/>
      </c>
      <c r="GP8" s="94">
        <f>IF(OR(GP$4="",$B8=""),0,SUMIF('DADOS BRUTOS'!$A$3:$A$500,$B8,'DADOS BRUTOS'!DP$3:DP$500)+IF($C8="",0,SUMIF('DADOS BRUTOS'!$A$3:$A$500,$C8,'DADOS BRUTOS'!DP$3:DP$500)))</f>
        <v/>
      </c>
      <c r="GQ8" s="94">
        <f>IF(OR(GQ$4="",$B8=""),0,SUMIF('DADOS BRUTOS'!$A$3:$A$500,$B8,'DADOS BRUTOS'!DQ$3:DQ$500)+IF($C8="",0,SUMIF('DADOS BRUTOS'!$A$3:$A$500,$C8,'DADOS BRUTOS'!DQ$3:DQ$500)))</f>
        <v/>
      </c>
      <c r="GR8" s="94">
        <f>IF(OR(GR$4="",$B8=""),0,SUMIF('DADOS BRUTOS'!$A$3:$A$500,$B8,'DADOS BRUTOS'!DR$3:DR$500)+IF($C8="",0,SUMIF('DADOS BRUTOS'!$A$3:$A$500,$C8,'DADOS BRUTOS'!DR$3:DR$500)))</f>
        <v/>
      </c>
      <c r="GS8" s="94">
        <f>IF(OR(GS$4="",$B8=""),0,SUMIF('DADOS BRUTOS'!$A$3:$A$500,$B8,'DADOS BRUTOS'!DS$3:DS$500)+IF($C8="",0,SUMIF('DADOS BRUTOS'!$A$3:$A$500,$C8,'DADOS BRUTOS'!DS$3:DS$500)))</f>
        <v/>
      </c>
      <c r="GT8" s="94">
        <f>IF(OR(GT$4="",$B8=""),0,SUMIF('DADOS BRUTOS'!$A$3:$A$500,$B8,'DADOS BRUTOS'!DT$3:DT$500)+IF($C8="",0,SUMIF('DADOS BRUTOS'!$A$3:$A$500,$C8,'DADOS BRUTOS'!DT$3:DT$500)))</f>
        <v/>
      </c>
      <c r="GU8" s="94">
        <f>IF(OR(GU$4="",$B8=""),0,SUMIF('DADOS BRUTOS'!$A$3:$A$500,$B8,'DADOS BRUTOS'!DU$3:DU$500)+IF($C8="",0,SUMIF('DADOS BRUTOS'!$A$3:$A$500,$C8,'DADOS BRUTOS'!DU$3:DU$500)))</f>
        <v/>
      </c>
      <c r="GV8" s="94">
        <f>IF(OR(GV$4="",$B8=""),0,SUMIF('DADOS BRUTOS'!$A$3:$A$500,$B8,'DADOS BRUTOS'!DV$3:DV$500)+IF($C8="",0,SUMIF('DADOS BRUTOS'!$A$3:$A$500,$C8,'DADOS BRUTOS'!DV$3:DV$500)))</f>
        <v/>
      </c>
      <c r="GW8" s="94">
        <f>IF(OR(GW$4="",$B8=""),0,SUMIF('DADOS BRUTOS'!$A$3:$A$500,$B8,'DADOS BRUTOS'!DW$3:DW$500)+IF($C8="",0,SUMIF('DADOS BRUTOS'!$A$3:$A$500,$C8,'DADOS BRUTOS'!DW$3:DW$500)))</f>
        <v/>
      </c>
      <c r="GX8" s="94">
        <f>IF(OR(GX$4="",$B8=""),0,SUMIF('DADOS BRUTOS'!$A$3:$A$500,$B8,'DADOS BRUTOS'!DX$3:DX$500)+IF($C8="",0,SUMIF('DADOS BRUTOS'!$A$3:$A$500,$C8,'DADOS BRUTOS'!DX$3:DX$500)))</f>
        <v/>
      </c>
      <c r="GY8" s="94">
        <f>IF(OR(GY$4="",$B8=""),0,SUMIF('DADOS BRUTOS'!$A$3:$A$500,$B8,'DADOS BRUTOS'!DY$3:DY$500)+IF($C8="",0,SUMIF('DADOS BRUTOS'!$A$3:$A$500,$C8,'DADOS BRUTOS'!DY$3:DY$500)))</f>
        <v/>
      </c>
      <c r="GZ8" s="94">
        <f>IF(OR(GZ$4="",$B8=""),0,SUMIF('DADOS BRUTOS'!$A$3:$A$500,$B8,'DADOS BRUTOS'!DZ$3:DZ$500)+IF($C8="",0,SUMIF('DADOS BRUTOS'!$A$3:$A$500,$C8,'DADOS BRUTOS'!DZ$3:DZ$500)))</f>
        <v/>
      </c>
      <c r="HA8" s="94">
        <f>IF(OR(HA$4="",$B8=""),0,SUMIF('DADOS BRUTOS'!$A$3:$A$500,$B8,'DADOS BRUTOS'!EA$3:EA$500)+IF($C8="",0,SUMIF('DADOS BRUTOS'!$A$3:$A$500,$C8,'DADOS BRUTOS'!EA$3:EA$500)))</f>
        <v/>
      </c>
      <c r="HB8" s="94">
        <f>IF(OR(HB$4="",$B8=""),0,SUMIF('DADOS BRUTOS'!$A$3:$A$500,$B8,'DADOS BRUTOS'!EB$3:EB$500)+IF($C8="",0,SUMIF('DADOS BRUTOS'!$A$3:$A$500,$C8,'DADOS BRUTOS'!EB$3:EB$500)))</f>
        <v/>
      </c>
      <c r="HC8" s="94">
        <f>IF(OR(HC$4="",$B8=""),0,SUMIF('DADOS BRUTOS'!$A$3:$A$500,$B8,'DADOS BRUTOS'!EC$3:EC$500)+IF($C8="",0,SUMIF('DADOS BRUTOS'!$A$3:$A$500,$C8,'DADOS BRUTOS'!EC$3:EC$500)))</f>
        <v/>
      </c>
      <c r="HD8" s="94">
        <f>IF(OR(HD$4="",$B8=""),0,SUMIF('DADOS BRUTOS'!$A$3:$A$500,$B8,'DADOS BRUTOS'!ED$3:ED$500)+IF($C8="",0,SUMIF('DADOS BRUTOS'!$A$3:$A$500,$C8,'DADOS BRUTOS'!ED$3:ED$500)))</f>
        <v/>
      </c>
      <c r="HE8" s="94">
        <f>IF(OR(HE$4="",$B8=""),0,SUMIF('DADOS BRUTOS'!$A$3:$A$500,$B8,'DADOS BRUTOS'!EE$3:EE$500)+IF($C8="",0,SUMIF('DADOS BRUTOS'!$A$3:$A$500,$C8,'DADOS BRUTOS'!EE$3:EE$500)))</f>
        <v/>
      </c>
      <c r="HF8" s="94">
        <f>IF(OR(HF$4="",$B8=""),0,SUMIF('DADOS BRUTOS'!$A$3:$A$500,$B8,'DADOS BRUTOS'!EF$3:EF$500)+IF($C8="",0,SUMIF('DADOS BRUTOS'!$A$3:$A$500,$C8,'DADOS BRUTOS'!EF$3:EF$500)))</f>
        <v/>
      </c>
      <c r="HG8" s="94">
        <f>IF(OR(HG$4="",$B8=""),0,SUMIF('DADOS BRUTOS'!$A$3:$A$500,$B8,'DADOS BRUTOS'!EG$3:EG$500)+IF($C8="",0,SUMIF('DADOS BRUTOS'!$A$3:$A$500,$C8,'DADOS BRUTOS'!EG$3:EG$500)))</f>
        <v/>
      </c>
      <c r="HH8" s="94">
        <f>IF(OR(HH$4="",$B8=""),0,SUMIF('DADOS BRUTOS'!$A$3:$A$500,$B8,'DADOS BRUTOS'!EH$3:EH$500)+IF($C8="",0,SUMIF('DADOS BRUTOS'!$A$3:$A$500,$C8,'DADOS BRUTOS'!EH$3:EH$500)))</f>
        <v/>
      </c>
      <c r="HI8" s="94">
        <f>IF(OR(HI$4="",$B8=""),0,SUMIF('DADOS BRUTOS'!$A$3:$A$500,$B8,'DADOS BRUTOS'!EI$3:EI$500)+IF($C8="",0,SUMIF('DADOS BRUTOS'!$A$3:$A$500,$C8,'DADOS BRUTOS'!EI$3:EI$500)))</f>
        <v/>
      </c>
      <c r="HJ8" s="94">
        <f>IF(OR(HJ$4="",$B8=""),0,SUMIF('DADOS BRUTOS'!$A$3:$A$500,$B8,'DADOS BRUTOS'!EJ$3:EJ$500)+IF($C8="",0,SUMIF('DADOS BRUTOS'!$A$3:$A$500,$C8,'DADOS BRUTOS'!EJ$3:EJ$500)))</f>
        <v/>
      </c>
      <c r="HK8" s="94">
        <f>IF(OR(HK$4="",$B8=""),0,SUMIF('DADOS BRUTOS'!$A$3:$A$500,$B8,'DADOS BRUTOS'!EK$3:EK$500)+IF($C8="",0,SUMIF('DADOS BRUTOS'!$A$3:$A$500,$C8,'DADOS BRUTOS'!EK$3:EK$500)))</f>
        <v/>
      </c>
      <c r="HL8" s="94">
        <f>IF(OR(HL$4="",$B8=""),0,SUMIF('DADOS BRUTOS'!$A$3:$A$500,$B8,'DADOS BRUTOS'!EL$3:EL$500)+IF($C8="",0,SUMIF('DADOS BRUTOS'!$A$3:$A$500,$C8,'DADOS BRUTOS'!EL$3:EL$500)))</f>
        <v/>
      </c>
      <c r="HM8" s="94">
        <f>IF(OR(HM$4="",$B8=""),0,SUMIF('DADOS BRUTOS'!$A$3:$A$500,$B8,'DADOS BRUTOS'!EM$3:EM$500)+IF($C8="",0,SUMIF('DADOS BRUTOS'!$A$3:$A$500,$C8,'DADOS BRUTOS'!EM$3:EM$500)))</f>
        <v/>
      </c>
      <c r="HN8" s="94">
        <f>IF(OR(HN$4="",$B8=""),0,SUMIF('DADOS BRUTOS'!$A$3:$A$500,$B8,'DADOS BRUTOS'!EN$3:EN$500)+IF($C8="",0,SUMIF('DADOS BRUTOS'!$A$3:$A$500,$C8,'DADOS BRUTOS'!EN$3:EN$500)))</f>
        <v/>
      </c>
      <c r="HO8" s="94">
        <f>IF(OR(HO$4="",$B8=""),0,SUMIF('DADOS BRUTOS'!$A$3:$A$500,$B8,'DADOS BRUTOS'!EO$3:EO$500)+IF($C8="",0,SUMIF('DADOS BRUTOS'!$A$3:$A$500,$C8,'DADOS BRUTOS'!EO$3:EO$500)))</f>
        <v/>
      </c>
      <c r="HP8" s="94">
        <f>IF(OR(HP$4="",$B8=""),0,SUMIF('DADOS BRUTOS'!$A$3:$A$500,$B8,'DADOS BRUTOS'!EP$3:EP$500)+IF($C8="",0,SUMIF('DADOS BRUTOS'!$A$3:$A$500,$C8,'DADOS BRUTOS'!EP$3:EP$500)))</f>
        <v/>
      </c>
      <c r="HQ8" s="94">
        <f>IF(OR(HQ$4="",$B8=""),0,SUMIF('DADOS BRUTOS'!$A$3:$A$500,$B8,'DADOS BRUTOS'!EQ$3:EQ$500)+IF($C8="",0,SUMIF('DADOS BRUTOS'!$A$3:$A$500,$C8,'DADOS BRUTOS'!EQ$3:EQ$500)))</f>
        <v/>
      </c>
      <c r="HR8" s="94">
        <f>IF(OR(HR$4="",$B8=""),0,SUMIF('DADOS BRUTOS'!$A$3:$A$500,$B8,'DADOS BRUTOS'!ER$3:ER$500)+IF($C8="",0,SUMIF('DADOS BRUTOS'!$A$3:$A$500,$C8,'DADOS BRUTOS'!ER$3:ER$500)))</f>
        <v/>
      </c>
      <c r="HS8" s="94">
        <f>IF(OR(HS$4="",$B8=""),0,SUMIF('DADOS BRUTOS'!$A$3:$A$500,$B8,'DADOS BRUTOS'!ES$3:ES$500)+IF($C8="",0,SUMIF('DADOS BRUTOS'!$A$3:$A$500,$C8,'DADOS BRUTOS'!ES$3:ES$500)))</f>
        <v/>
      </c>
      <c r="HT8" s="94">
        <f>IF(OR(HT$4="",$B8=""),0,SUMIF('DADOS BRUTOS'!$A$3:$A$500,$B8,'DADOS BRUTOS'!ET$3:ET$500)+IF($C8="",0,SUMIF('DADOS BRUTOS'!$A$3:$A$500,$C8,'DADOS BRUTOS'!ET$3:ET$500)))</f>
        <v/>
      </c>
      <c r="HU8" s="94">
        <f>IF(OR(HU$4="",$B8=""),0,SUMIF('DADOS BRUTOS'!$A$3:$A$500,$B8,'DADOS BRUTOS'!EU$3:EU$500)+IF($C8="",0,SUMIF('DADOS BRUTOS'!$A$3:$A$500,$C8,'DADOS BRUTOS'!EU$3:EU$500)))</f>
        <v/>
      </c>
      <c r="HV8" s="94">
        <f>IF(OR(HV$4="",$B8=""),0,SUMIF('DADOS BRUTOS'!$A$3:$A$500,$B8,'DADOS BRUTOS'!EV$3:EV$500)+IF($C8="",0,SUMIF('DADOS BRUTOS'!$A$3:$A$500,$C8,'DADOS BRUTOS'!EV$3:EV$500)))</f>
        <v/>
      </c>
      <c r="HW8" s="94">
        <f>IF(OR(HW$4="",$B8=""),0,SUMIF('DADOS BRUTOS'!$A$3:$A$500,$B8,'DADOS BRUTOS'!EW$3:EW$500)+IF($C8="",0,SUMIF('DADOS BRUTOS'!$A$3:$A$500,$C8,'DADOS BRUTOS'!EW$3:EW$500)))</f>
        <v/>
      </c>
      <c r="HX8" s="94">
        <f>IF(OR(HX$4="",$B8=""),0,SUMIF('DADOS BRUTOS'!$A$3:$A$500,$B8,'DADOS BRUTOS'!EX$3:EX$500)+IF($C8="",0,SUMIF('DADOS BRUTOS'!$A$3:$A$500,$C8,'DADOS BRUTOS'!EX$3:EX$500)))</f>
        <v/>
      </c>
      <c r="HY8" s="94">
        <f>IF(OR(HY$4="",$B8=""),0,SUMIF('DADOS BRUTOS'!$A$3:$A$500,$B8,'DADOS BRUTOS'!EY$3:EY$500)+IF($C8="",0,SUMIF('DADOS BRUTOS'!$A$3:$A$500,$C8,'DADOS BRUTOS'!EY$3:EY$500)))</f>
        <v/>
      </c>
      <c r="HZ8" s="94">
        <f>IF(OR(HZ$4="",$B8=""),0,SUMIF('DADOS BRUTOS'!$A$3:$A$500,$B8,'DADOS BRUTOS'!EZ$3:EZ$500)+IF($C8="",0,SUMIF('DADOS BRUTOS'!$A$3:$A$500,$C8,'DADOS BRUTOS'!EZ$3:EZ$500)))</f>
        <v/>
      </c>
      <c r="IA8" s="94">
        <f>IF(OR(IA$4="",$B8=""),0,SUMIF('DADOS BRUTOS'!$A$3:$A$500,$B8,'DADOS BRUTOS'!FA$3:FA$500)+IF($C8="",0,SUMIF('DADOS BRUTOS'!$A$3:$A$500,$C8,'DADOS BRUTOS'!FA$3:FA$500)))</f>
        <v/>
      </c>
      <c r="IB8" s="94">
        <f>IF(OR(IB$4="",$B8=""),0,SUMIF('DADOS BRUTOS'!$A$3:$A$500,$B8,'DADOS BRUTOS'!FB$3:FB$500)+IF($C8="",0,SUMIF('DADOS BRUTOS'!$A$3:$A$500,$C8,'DADOS BRUTOS'!FB$3:FB$500)))</f>
        <v/>
      </c>
      <c r="IC8" s="94">
        <f>IF(OR(IC$4="",$B8=""),0,SUMIF('DADOS BRUTOS'!$A$3:$A$500,$B8,'DADOS BRUTOS'!FC$3:FC$500)+IF($C8="",0,SUMIF('DADOS BRUTOS'!$A$3:$A$500,$C8,'DADOS BRUTOS'!FC$3:FC$500)))</f>
        <v/>
      </c>
      <c r="ID8" s="94">
        <f>IF(OR(ID$4="",$B8=""),0,SUMIF('DADOS BRUTOS'!$A$3:$A$500,$B8,'DADOS BRUTOS'!FD$3:FD$500)+IF($C8="",0,SUMIF('DADOS BRUTOS'!$A$3:$A$500,$C8,'DADOS BRUTOS'!FD$3:FD$500)))</f>
        <v/>
      </c>
      <c r="IE8" s="94">
        <f>IF(OR(IE$4="",$B8=""),0,SUMIF('DADOS BRUTOS'!$A$3:$A$500,$B8,'DADOS BRUTOS'!FE$3:FE$500)+IF($C8="",0,SUMIF('DADOS BRUTOS'!$A$3:$A$500,$C8,'DADOS BRUTOS'!FE$3:FE$500)))</f>
        <v/>
      </c>
      <c r="IF8" s="94">
        <f>IF(OR(IF$4="",$B8=""),0,SUMIF('DADOS BRUTOS'!$A$3:$A$500,$B8,'DADOS BRUTOS'!FF$3:FF$500)+IF($C8="",0,SUMIF('DADOS BRUTOS'!$A$3:$A$500,$C8,'DADOS BRUTOS'!FF$3:FF$500)))</f>
        <v/>
      </c>
      <c r="IG8" s="94">
        <f>IF(OR(IG$4="",$B8=""),0,SUMIF('DADOS BRUTOS'!$A$3:$A$500,$B8,'DADOS BRUTOS'!FG$3:FG$500)+IF($C8="",0,SUMIF('DADOS BRUTOS'!$A$3:$A$500,$C8,'DADOS BRUTOS'!FG$3:FG$500)))</f>
        <v/>
      </c>
      <c r="IH8" s="94">
        <f>IF(OR(IH$4="",$B8=""),0,SUMIF('DADOS BRUTOS'!$A$3:$A$500,$B8,'DADOS BRUTOS'!FH$3:FH$500)+IF($C8="",0,SUMIF('DADOS BRUTOS'!$A$3:$A$500,$C8,'DADOS BRUTOS'!FH$3:FH$500)))</f>
        <v/>
      </c>
      <c r="II8" s="94">
        <f>IF(OR(II$4="",$B8=""),0,SUMIF('DADOS BRUTOS'!$A$3:$A$500,$B8,'DADOS BRUTOS'!FI$3:FI$500)+IF($C8="",0,SUMIF('DADOS BRUTOS'!$A$3:$A$500,$C8,'DADOS BRUTOS'!FI$3:FI$500)))</f>
        <v/>
      </c>
      <c r="IJ8" s="94">
        <f>IF(OR(IJ$4="",$B8=""),0,SUMIF('DADOS BRUTOS'!$A$3:$A$500,$B8,'DADOS BRUTOS'!FJ$3:FJ$500)+IF($C8="",0,SUMIF('DADOS BRUTOS'!$A$3:$A$500,$C8,'DADOS BRUTOS'!FJ$3:FJ$500)))</f>
        <v/>
      </c>
      <c r="IK8" s="94">
        <f>IF(OR(IK$4="",$B8=""),0,SUMIF('DADOS BRUTOS'!$A$3:$A$500,$B8,'DADOS BRUTOS'!FK$3:FK$500)+IF($C8="",0,SUMIF('DADOS BRUTOS'!$A$3:$A$500,$C8,'DADOS BRUTOS'!FK$3:FK$500)))</f>
        <v/>
      </c>
      <c r="IL8" s="94">
        <f>IF(OR(IL$4="",$B8=""),0,SUMIF('DADOS BRUTOS'!$A$3:$A$500,$B8,'DADOS BRUTOS'!FL$3:FL$500)+IF($C8="",0,SUMIF('DADOS BRUTOS'!$A$3:$A$500,$C8,'DADOS BRUTOS'!FL$3:FL$500)))</f>
        <v/>
      </c>
      <c r="IM8" s="94">
        <f>IF(OR(IM$4="",$B8=""),0,SUMIF('DADOS BRUTOS'!$A$3:$A$500,$B8,'DADOS BRUTOS'!FM$3:FM$500)+IF($C8="",0,SUMIF('DADOS BRUTOS'!$A$3:$A$500,$C8,'DADOS BRUTOS'!FM$3:FM$500)))</f>
        <v/>
      </c>
      <c r="IN8" s="94">
        <f>IF(OR(IN$4="",$B8=""),0,SUMIF('DADOS BRUTOS'!$A$3:$A$500,$B8,'DADOS BRUTOS'!FN$3:FN$500)+IF($C8="",0,SUMIF('DADOS BRUTOS'!$A$3:$A$500,$C8,'DADOS BRUTOS'!FN$3:FN$500)))</f>
        <v/>
      </c>
      <c r="IO8" s="94">
        <f>IF(OR(IO$4="",$B8=""),0,SUMIF('DADOS BRUTOS'!$A$3:$A$500,$B8,'DADOS BRUTOS'!FO$3:FO$500)+IF($C8="",0,SUMIF('DADOS BRUTOS'!$A$3:$A$500,$C8,'DADOS BRUTOS'!FO$3:FO$500)))</f>
        <v/>
      </c>
      <c r="IP8" s="94">
        <f>IF(OR(IP$4="",$B8=""),0,SUMIF('DADOS BRUTOS'!$A$3:$A$500,$B8,'DADOS BRUTOS'!FP$3:FP$500)+IF($C8="",0,SUMIF('DADOS BRUTOS'!$A$3:$A$500,$C8,'DADOS BRUTOS'!FP$3:FP$500)))</f>
        <v/>
      </c>
      <c r="IQ8" s="94">
        <f>IF(OR(IQ$4="",$B8=""),0,SUMIF('DADOS BRUTOS'!$A$3:$A$500,$B8,'DADOS BRUTOS'!FQ$3:FQ$500)+IF($C8="",0,SUMIF('DADOS BRUTOS'!$A$3:$A$500,$C8,'DADOS BRUTOS'!FQ$3:FQ$500)))</f>
        <v/>
      </c>
      <c r="IR8" s="94">
        <f>IF(OR(IR$4="",$B8=""),0,SUMIF('DADOS BRUTOS'!$A$3:$A$500,$B8,'DADOS BRUTOS'!FR$3:FR$500)+IF($C8="",0,SUMIF('DADOS BRUTOS'!$A$3:$A$500,$C8,'DADOS BRUTOS'!FR$3:FR$500)))</f>
        <v/>
      </c>
      <c r="IS8" s="94">
        <f>IF(OR(IS$4="",$B8=""),0,SUMIF('DADOS BRUTOS'!$A$3:$A$500,$B8,'DADOS BRUTOS'!FS$3:FS$500)+IF($C8="",0,SUMIF('DADOS BRUTOS'!$A$3:$A$500,$C8,'DADOS BRUTOS'!FS$3:FS$500)))</f>
        <v/>
      </c>
      <c r="IT8" s="94">
        <f>IF(OR(IT$4="",$B8=""),0,SUMIF('DADOS BRUTOS'!$A$3:$A$500,$B8,'DADOS BRUTOS'!FT$3:FT$500)+IF($C8="",0,SUMIF('DADOS BRUTOS'!$A$3:$A$500,$C8,'DADOS BRUTOS'!FT$3:FT$500)))</f>
        <v/>
      </c>
      <c r="IU8" s="94">
        <f>IF(OR(IU$4="",$B8=""),0,SUMIF('DADOS BRUTOS'!$A$3:$A$500,$B8,'DADOS BRUTOS'!FU$3:FU$500)+IF($C8="",0,SUMIF('DADOS BRUTOS'!$A$3:$A$500,$C8,'DADOS BRUTOS'!FU$3:FU$500)))</f>
        <v/>
      </c>
      <c r="IV8" s="94">
        <f>IF(OR(IV$4="",$B8=""),0,SUMIF('DADOS BRUTOS'!$A$3:$A$500,$B8,'DADOS BRUTOS'!FV$3:FV$500)+IF($C8="",0,SUMIF('DADOS BRUTOS'!$A$3:$A$500,$C8,'DADOS BRUTOS'!FV$3:FV$500)))</f>
        <v/>
      </c>
      <c r="IW8" s="94">
        <f>IF(OR(IW$4="",$B8=""),0,SUMIF('DADOS BRUTOS'!$A$3:$A$500,$B8,'DADOS BRUTOS'!FW$3:FW$500)+IF($C8="",0,SUMIF('DADOS BRUTOS'!$A$3:$A$500,$C8,'DADOS BRUTOS'!FW$3:FW$500)))</f>
        <v/>
      </c>
      <c r="IX8" s="94">
        <f>IF(OR(IX$4="",$B8=""),0,SUMIF('DADOS BRUTOS'!$A$3:$A$500,$B8,'DADOS BRUTOS'!FX$3:FX$500)+IF($C8="",0,SUMIF('DADOS BRUTOS'!$A$3:$A$500,$C8,'DADOS BRUTOS'!FX$3:FX$500)))</f>
        <v/>
      </c>
      <c r="IY8" s="94">
        <f>IF(OR(IY$4="",$B8=""),0,SUMIF('DADOS BRUTOS'!$A$3:$A$500,$B8,'DADOS BRUTOS'!FY$3:FY$500)+IF($C8="",0,SUMIF('DADOS BRUTOS'!$A$3:$A$500,$C8,'DADOS BRUTOS'!FY$3:FY$500)))</f>
        <v/>
      </c>
      <c r="IZ8" s="94">
        <f>IF(OR(IZ$4="",$B8=""),0,SUMIF('DADOS BRUTOS'!$A$3:$A$500,$B8,'DADOS BRUTOS'!FZ$3:FZ$500)+IF($C8="",0,SUMIF('DADOS BRUTOS'!$A$3:$A$500,$C8,'DADOS BRUTOS'!FZ$3:FZ$500)))</f>
        <v/>
      </c>
      <c r="JA8" s="94">
        <f>IF(OR(JA$4="",$B8=""),0,SUMIF('DADOS BRUTOS'!$A$3:$A$500,$B8,'DADOS BRUTOS'!GA$3:GA$500)+IF($C8="",0,SUMIF('DADOS BRUTOS'!$A$3:$A$500,$C8,'DADOS BRUTOS'!GA$3:GA$500)))</f>
        <v/>
      </c>
      <c r="JB8" s="94">
        <f>IF(OR(JB$4="",$B8=""),0,SUMIF('DADOS BRUTOS'!$A$3:$A$500,$B8,'DADOS BRUTOS'!GB$3:GB$500)+IF($C8="",0,SUMIF('DADOS BRUTOS'!$A$3:$A$500,$C8,'DADOS BRUTOS'!GB$3:GB$500)))</f>
        <v/>
      </c>
      <c r="JC8" s="94">
        <f>IF(OR(JC$4="",$B8=""),0,SUMIF('DADOS BRUTOS'!$A$3:$A$500,$B8,'DADOS BRUTOS'!GC$3:GC$500)+IF($C8="",0,SUMIF('DADOS BRUTOS'!$A$3:$A$500,$C8,'DADOS BRUTOS'!GC$3:GC$500)))</f>
        <v/>
      </c>
      <c r="JD8" s="94">
        <f>IF(OR(JD$4="",$B8=""),0,SUMIF('DADOS BRUTOS'!$A$3:$A$500,$B8,'DADOS BRUTOS'!GD$3:GD$500)+IF($C8="",0,SUMIF('DADOS BRUTOS'!$A$3:$A$500,$C8,'DADOS BRUTOS'!GD$3:GD$500)))</f>
        <v/>
      </c>
      <c r="JE8" s="94">
        <f>IF(OR(JE$4="",$B8=""),0,SUMIF('DADOS BRUTOS'!$A$3:$A$500,$B8,'DADOS BRUTOS'!GE$3:GE$500)+IF($C8="",0,SUMIF('DADOS BRUTOS'!$A$3:$A$500,$C8,'DADOS BRUTOS'!GE$3:GE$500)))</f>
        <v/>
      </c>
      <c r="JF8" s="94">
        <f>IF(OR(JF$4="",$B8=""),0,SUMIF('DADOS BRUTOS'!$A$3:$A$500,$B8,'DADOS BRUTOS'!GF$3:GF$500)+IF($C8="",0,SUMIF('DADOS BRUTOS'!$A$3:$A$500,$C8,'DADOS BRUTOS'!GF$3:GF$500)))</f>
        <v/>
      </c>
      <c r="JG8" s="94">
        <f>IF(OR(JG$4="",$B8=""),0,SUMIF('DADOS BRUTOS'!$A$3:$A$500,$B8,'DADOS BRUTOS'!GG$3:GG$500)+IF($C8="",0,SUMIF('DADOS BRUTOS'!$A$3:$A$500,$C8,'DADOS BRUTOS'!GG$3:GG$500)))</f>
        <v/>
      </c>
      <c r="JH8" s="94">
        <f>IF(OR(JH$4="",$B8=""),0,SUMIF('DADOS BRUTOS'!$A$3:$A$500,$B8,'DADOS BRUTOS'!GH$3:GH$500)+IF($C8="",0,SUMIF('DADOS BRUTOS'!$A$3:$A$500,$C8,'DADOS BRUTOS'!GH$3:GH$500)))</f>
        <v/>
      </c>
      <c r="JI8" s="94">
        <f>IF(OR(JI$4="",$B8=""),0,SUMIF('DADOS BRUTOS'!$A$3:$A$500,$B8,'DADOS BRUTOS'!GI$3:GI$500)+IF($C8="",0,SUMIF('DADOS BRUTOS'!$A$3:$A$500,$C8,'DADOS BRUTOS'!GI$3:GI$500)))</f>
        <v/>
      </c>
      <c r="JJ8" s="94">
        <f>IF(OR(JJ$4="",$B8=""),0,SUMIF('DADOS BRUTOS'!$A$3:$A$500,$B8,'DADOS BRUTOS'!GJ$3:GJ$500)+IF($C8="",0,SUMIF('DADOS BRUTOS'!$A$3:$A$500,$C8,'DADOS BRUTOS'!GJ$3:GJ$500)))</f>
        <v/>
      </c>
      <c r="JK8" s="94">
        <f>IF(OR(JK$4="",$B8=""),0,SUMIF('DADOS BRUTOS'!$A$3:$A$500,$B8,'DADOS BRUTOS'!GK$3:GK$500)+IF($C8="",0,SUMIF('DADOS BRUTOS'!$A$3:$A$500,$C8,'DADOS BRUTOS'!GK$3:GK$500)))</f>
        <v/>
      </c>
      <c r="JL8" s="94">
        <f>IF(OR(JL$4="",$B8=""),0,SUMIF('DADOS BRUTOS'!$A$3:$A$500,$B8,'DADOS BRUTOS'!GL$3:GL$500)+IF($C8="",0,SUMIF('DADOS BRUTOS'!$A$3:$A$500,$C8,'DADOS BRUTOS'!GL$3:GL$500)))</f>
        <v/>
      </c>
      <c r="JM8" s="94">
        <f>IF(OR(JM$4="",$B8=""),0,SUMIF('DADOS BRUTOS'!$A$3:$A$500,$B8,'DADOS BRUTOS'!GM$3:GM$500)+IF($C8="",0,SUMIF('DADOS BRUTOS'!$A$3:$A$500,$C8,'DADOS BRUTOS'!GM$3:GM$500)))</f>
        <v/>
      </c>
      <c r="JN8" s="94">
        <f>IF(OR(JN$4="",$B8=""),0,SUMIF('DADOS BRUTOS'!$A$3:$A$500,$B8,'DADOS BRUTOS'!GN$3:GN$500)+IF($C8="",0,SUMIF('DADOS BRUTOS'!$A$3:$A$500,$C8,'DADOS BRUTOS'!GN$3:GN$500)))</f>
        <v/>
      </c>
      <c r="JO8" s="94">
        <f>IF(OR(JO$4="",$B8=""),0,SUMIF('DADOS BRUTOS'!$A$3:$A$500,$B8,'DADOS BRUTOS'!GO$3:GO$500)+IF($C8="",0,SUMIF('DADOS BRUTOS'!$A$3:$A$500,$C8,'DADOS BRUTOS'!GO$3:GO$500)))</f>
        <v/>
      </c>
      <c r="JP8" s="94">
        <f>IF(OR(JP$4="",$B8=""),0,SUMIF('DADOS BRUTOS'!$A$3:$A$500,$B8,'DADOS BRUTOS'!GP$3:GP$500)+IF($C8="",0,SUMIF('DADOS BRUTOS'!$A$3:$A$500,$C8,'DADOS BRUTOS'!GP$3:GP$500)))</f>
        <v/>
      </c>
      <c r="JQ8" s="94">
        <f>IF(OR(JQ$4="",$B8=""),0,SUMIF('DADOS BRUTOS'!$A$3:$A$500,$B8,'DADOS BRUTOS'!GQ$3:GQ$500)+IF($C8="",0,SUMIF('DADOS BRUTOS'!$A$3:$A$500,$C8,'DADOS BRUTOS'!GQ$3:GQ$500)))</f>
        <v/>
      </c>
      <c r="JR8" s="94">
        <f>IF(OR(JR$4="",$B8=""),0,SUMIF('DADOS BRUTOS'!$A$3:$A$500,$B8,'DADOS BRUTOS'!GR$3:GR$500)+IF($C8="",0,SUMIF('DADOS BRUTOS'!$A$3:$A$500,$C8,'DADOS BRUTOS'!GR$3:GR$500)))</f>
        <v/>
      </c>
      <c r="JS8" s="94">
        <f>IF(OR(JS$4="",$B8=""),0,SUMIF('DADOS BRUTOS'!$A$3:$A$500,$B8,'DADOS BRUTOS'!GS$3:GS$500)+IF($C8="",0,SUMIF('DADOS BRUTOS'!$A$3:$A$500,$C8,'DADOS BRUTOS'!GS$3:GS$500)))</f>
        <v/>
      </c>
    </row>
    <row r="9">
      <c r="A9" s="59">
        <f>'VALOR POR PL'!D15</f>
        <v/>
      </c>
      <c r="B9" s="58" t="inlineStr">
        <is>
          <t>LIGAÇÕES PROVISÓRIAS AGUA, ENERGIA,TELEFONIA, ESGOTO</t>
        </is>
      </c>
      <c r="C9" s="58" t="n"/>
      <c r="D9" s="53">
        <f>SUMIF($CB$4:$JS$4,"&lt;="&amp;D$4,$CB9:$JS9)</f>
        <v/>
      </c>
      <c r="E9" s="53">
        <f>SUMIF($CB$4:$JS$4,E$4,$CB9:$JS9)</f>
        <v/>
      </c>
      <c r="F9" s="53">
        <f>SUMIF($CB$4:$JS$4,F$4,$CB9:$JS9)</f>
        <v/>
      </c>
      <c r="G9" s="53">
        <f>SUMIF($CB$4:$JS$4,G$4,$CB9:$JS9)</f>
        <v/>
      </c>
      <c r="H9" s="53">
        <f>SUMIF($CB$4:$JS$4,H$4,$CB9:$JS9)</f>
        <v/>
      </c>
      <c r="I9" s="53">
        <f>SUMIF($CB$4:$JS$4,I$4,$CB9:$JS9)</f>
        <v/>
      </c>
      <c r="J9" s="53">
        <f>SUMIF($CB$4:$JS$4,J$4,$CB9:$JS9)</f>
        <v/>
      </c>
      <c r="K9" s="53">
        <f>SUMIF($CB$4:$JS$4,K$4,$CB9:$JS9)</f>
        <v/>
      </c>
      <c r="L9" s="53">
        <f>SUMIF($CB$4:$JS$4,L$4,$CB9:$JS9)</f>
        <v/>
      </c>
      <c r="M9" s="53">
        <f>SUMIF($CB$4:$JS$4,M$4,$CB9:$JS9)</f>
        <v/>
      </c>
      <c r="N9" s="53">
        <f>SUMIF($CB$4:$JS$4,N$4,$CB9:$JS9)</f>
        <v/>
      </c>
      <c r="O9" s="53">
        <f>SUMIF($CB$4:$JS$4,O$4,$CB9:$JS9)</f>
        <v/>
      </c>
      <c r="P9" s="53">
        <f>SUMIF($CB$4:$JS$4,P$4,$CB9:$JS9)</f>
        <v/>
      </c>
      <c r="Q9" s="53">
        <f>SUMIF($CB$4:$JS$4,Q$4,$CB9:$JS9)</f>
        <v/>
      </c>
      <c r="R9" s="53">
        <f>SUMIF($CB$4:$JS$4,R$4,$CB9:$JS9)</f>
        <v/>
      </c>
      <c r="S9" s="53">
        <f>SUMIF($CB$4:$JS$4,S$4,$CB9:$JS9)</f>
        <v/>
      </c>
      <c r="T9" s="53">
        <f>SUMIF($CB$4:$JS$4,T$4,$CB9:$JS9)</f>
        <v/>
      </c>
      <c r="U9" s="53">
        <f>SUMIF($CB$4:$JS$4,U$4,$CB9:$JS9)</f>
        <v/>
      </c>
      <c r="V9" s="53">
        <f>SUMIF($CB$4:$JS$4,V$4,$CB9:$JS9)</f>
        <v/>
      </c>
      <c r="W9" s="53">
        <f>SUMIF($CB$4:$JS$4,W$4,$CB9:$JS9)</f>
        <v/>
      </c>
      <c r="X9" s="53">
        <f>SUMIF($CB$4:$JS$4,X$4,$CB9:$JS9)</f>
        <v/>
      </c>
      <c r="Y9" s="53">
        <f>SUMIF($CB$4:$JS$4,Y$4,$CB9:$JS9)</f>
        <v/>
      </c>
      <c r="Z9" s="53">
        <f>SUMIF($CB$4:$JS$4,Z$4,$CB9:$JS9)</f>
        <v/>
      </c>
      <c r="AA9" s="53">
        <f>SUMIF($CB$4:$JS$4,AA$4,$CB9:$JS9)</f>
        <v/>
      </c>
      <c r="AB9" s="53">
        <f>SUMIF($CB$4:$JS$4,AB$4,$CB9:$JS9)</f>
        <v/>
      </c>
      <c r="AC9" s="53">
        <f>SUMIF($CB$4:$JS$4,AC$4,$CB9:$JS9)</f>
        <v/>
      </c>
      <c r="AD9" s="53">
        <f>SUMIF($CB$4:$JS$4,AD$4,$CB9:$JS9)</f>
        <v/>
      </c>
      <c r="AE9" s="53">
        <f>SUMIF($CB$4:$JS$4,AE$4,$CB9:$JS9)</f>
        <v/>
      </c>
      <c r="AF9" s="53">
        <f>SUMIF($CB$4:$JS$4,AF$4,$CB9:$JS9)</f>
        <v/>
      </c>
      <c r="AG9" s="53">
        <f>SUMIF($CB$4:$JS$4,AG$4,$CB9:$JS9)</f>
        <v/>
      </c>
      <c r="AH9" s="53">
        <f>SUMIF($CB$4:$JS$4,AH$4,$CB9:$JS9)</f>
        <v/>
      </c>
      <c r="AI9" s="53">
        <f>SUMIF($CB$4:$JS$4,AI$4,$CB9:$JS9)</f>
        <v/>
      </c>
      <c r="AJ9" s="53">
        <f>SUMIF($CB$4:$JS$4,AJ$4,$CB9:$JS9)</f>
        <v/>
      </c>
      <c r="AK9" s="53">
        <f>SUMIF($CB$4:$JS$4,AK$4,$CB9:$JS9)</f>
        <v/>
      </c>
      <c r="AL9" s="53">
        <f>SUMIF($CB$4:$JS$4,AL$4,$CB9:$JS9)</f>
        <v/>
      </c>
      <c r="AM9" s="53">
        <f>SUMIF($CB$4:$JS$4,AM$4,$CB9:$JS9)</f>
        <v/>
      </c>
      <c r="AN9" s="53">
        <f>SUMIF($CB$4:$JS$4,AN$4,$CB9:$JS9)</f>
        <v/>
      </c>
      <c r="AO9" s="53">
        <f>SUMIF($CB$4:$JS$4,AO$4,$CB9:$JS9)</f>
        <v/>
      </c>
      <c r="AP9" s="53">
        <f>SUMIF($CB$4:$JS$4,AP$4,$CB9:$JS9)</f>
        <v/>
      </c>
      <c r="AQ9" s="53">
        <f>SUMIF($CB$4:$JS$4,AQ$4,$CB9:$JS9)</f>
        <v/>
      </c>
      <c r="AR9" s="53">
        <f>SUMIF($CB$4:$JS$4,AR$4,$CB9:$JS9)</f>
        <v/>
      </c>
      <c r="AS9" s="53">
        <f>SUMIF($CB$4:$JS$4,AS$4,$CB9:$JS9)</f>
        <v/>
      </c>
      <c r="AT9" s="53">
        <f>SUMIF($CB$4:$JS$4,AT$4,$CB9:$JS9)</f>
        <v/>
      </c>
      <c r="AU9" s="53">
        <f>SUMIF($CB$4:$JS$4,AU$4,$CB9:$JS9)</f>
        <v/>
      </c>
      <c r="AV9" s="53">
        <f>SUMIF($CB$4:$JS$4,AV$4,$CB9:$JS9)</f>
        <v/>
      </c>
      <c r="AW9" s="53">
        <f>SUMIF($CB$4:$JS$4,AW$4,$CB9:$JS9)</f>
        <v/>
      </c>
      <c r="AX9" s="53">
        <f>SUMIF($CB$4:$JS$4,AX$4,$CB9:$JS9)</f>
        <v/>
      </c>
      <c r="AY9" s="53">
        <f>SUMIF($CB$4:$JS$4,AY$4,$CB9:$JS9)</f>
        <v/>
      </c>
      <c r="AZ9" s="53">
        <f>SUMIF($CB$4:$JS$4,AZ$4,$CB9:$JS9)</f>
        <v/>
      </c>
      <c r="BA9" s="53">
        <f>SUMIF($CB$4:$JS$4,BA$4,$CB9:$JS9)</f>
        <v/>
      </c>
      <c r="BB9" s="53">
        <f>SUMIF($CB$4:$JS$4,BB$4,$CB9:$JS9)</f>
        <v/>
      </c>
      <c r="BC9" s="53">
        <f>SUMIF($CB$4:$JS$4,BC$4,$CB9:$JS9)</f>
        <v/>
      </c>
      <c r="BD9" s="53">
        <f>SUMIF($CB$4:$JS$4,BD$4,$CB9:$JS9)</f>
        <v/>
      </c>
      <c r="BE9" s="53">
        <f>SUMIF($CB$4:$JS$4,BE$4,$CB9:$JS9)</f>
        <v/>
      </c>
      <c r="BF9" s="53">
        <f>SUMIF($CB$4:$JS$4,BF$4,$CB9:$JS9)</f>
        <v/>
      </c>
      <c r="BG9" s="53">
        <f>SUMIF($CB$4:$JS$4,BG$4,$CB9:$JS9)</f>
        <v/>
      </c>
      <c r="BH9" s="53">
        <f>SUMIF($CB$4:$JS$4,BH$4,$CB9:$JS9)</f>
        <v/>
      </c>
      <c r="BI9" s="53">
        <f>SUMIF($CB$4:$JS$4,BI$4,$CB9:$JS9)</f>
        <v/>
      </c>
      <c r="BJ9" s="53">
        <f>SUMIF($CB$4:$JS$4,BJ$4,$CB9:$JS9)</f>
        <v/>
      </c>
      <c r="BK9" s="53">
        <f>SUMIF($CB$4:$JS$4,BK$4,$CB9:$JS9)</f>
        <v/>
      </c>
      <c r="BL9" s="53">
        <f>SUMIF($CB$4:$JS$4,BL$4,$CB9:$JS9)</f>
        <v/>
      </c>
      <c r="BM9" s="53">
        <f>SUMIF($CB$4:$JS$4,BM$4,$CB9:$JS9)</f>
        <v/>
      </c>
      <c r="BN9" s="53">
        <f>SUMIF($CB$4:$JS$4,BN$4,$CB9:$JS9)</f>
        <v/>
      </c>
      <c r="BO9" s="53">
        <f>SUMIF($CB$4:$JS$4,BO$4,$CB9:$JS9)</f>
        <v/>
      </c>
      <c r="BP9" s="53">
        <f>SUMIF($CB$4:$JS$4,BP$4,$CB9:$JS9)</f>
        <v/>
      </c>
      <c r="BQ9" s="53">
        <f>SUMIF($CB$4:$JS$4,BQ$4,$CB9:$JS9)</f>
        <v/>
      </c>
      <c r="BR9" s="53">
        <f>SUMIF($CB$4:$JS$4,BR$4,$CB9:$JS9)</f>
        <v/>
      </c>
      <c r="BS9" s="53">
        <f>SUMIF($CB$4:$JS$4,BS$4,$CB9:$JS9)</f>
        <v/>
      </c>
      <c r="BT9" s="53">
        <f>SUMIF($CB$4:$JS$4,BT$4,$CB9:$JS9)</f>
        <v/>
      </c>
      <c r="BU9" s="53">
        <f>SUMIF($CB$4:$JS$4,BU$4,$CB9:$JS9)</f>
        <v/>
      </c>
      <c r="BV9" s="53">
        <f>SUMIF($CB$4:$JS$4,BV$4,$CB9:$JS9)</f>
        <v/>
      </c>
      <c r="BW9" s="53">
        <f>SUMIF($CB$4:$JS$4,BW$4,$CB9:$JS9)</f>
        <v/>
      </c>
      <c r="BX9" s="53">
        <f>SUMIF($CB$4:$JS$4,"&gt;"&amp;'VALOR POR PL'!$P$8,$CB9:$JS9)</f>
        <v/>
      </c>
      <c r="BY9" s="53">
        <f>SUM($CB9:$JS9)</f>
        <v/>
      </c>
      <c r="CB9" s="94">
        <f>IF(OR(CB$4="",$B9=""),0,SUMIF('DADOS BRUTOS'!$A$3:$A$500,$B9,'DADOS BRUTOS'!B$3:B$500)+IF($C9="",0,SUMIF('DADOS BRUTOS'!$A$3:$A$500,$C9,'DADOS BRUTOS'!B$3:B$500)))</f>
        <v/>
      </c>
      <c r="CC9" s="94">
        <f>IF(OR(CC$4="",$B9=""),0,SUMIF('DADOS BRUTOS'!$A$3:$A$500,$B9,'DADOS BRUTOS'!C$3:C$500)+IF($C9="",0,SUMIF('DADOS BRUTOS'!$A$3:$A$500,$C9,'DADOS BRUTOS'!C$3:C$500)))</f>
        <v/>
      </c>
      <c r="CD9" s="94">
        <f>IF(OR(CD$4="",$B9=""),0,SUMIF('DADOS BRUTOS'!$A$3:$A$500,$B9,'DADOS BRUTOS'!D$3:D$500)+IF($C9="",0,SUMIF('DADOS BRUTOS'!$A$3:$A$500,$C9,'DADOS BRUTOS'!D$3:D$500)))</f>
        <v/>
      </c>
      <c r="CE9" s="94">
        <f>IF(OR(CE$4="",$B9=""),0,SUMIF('DADOS BRUTOS'!$A$3:$A$500,$B9,'DADOS BRUTOS'!E$3:E$500)+IF($C9="",0,SUMIF('DADOS BRUTOS'!$A$3:$A$500,$C9,'DADOS BRUTOS'!E$3:E$500)))</f>
        <v/>
      </c>
      <c r="CF9" s="94">
        <f>IF(OR(CF$4="",$B9=""),0,SUMIF('DADOS BRUTOS'!$A$3:$A$500,$B9,'DADOS BRUTOS'!F$3:F$500)+IF($C9="",0,SUMIF('DADOS BRUTOS'!$A$3:$A$500,$C9,'DADOS BRUTOS'!F$3:F$500)))</f>
        <v/>
      </c>
      <c r="CG9" s="94">
        <f>IF(OR(CG$4="",$B9=""),0,SUMIF('DADOS BRUTOS'!$A$3:$A$500,$B9,'DADOS BRUTOS'!G$3:G$500)+IF($C9="",0,SUMIF('DADOS BRUTOS'!$A$3:$A$500,$C9,'DADOS BRUTOS'!G$3:G$500)))</f>
        <v/>
      </c>
      <c r="CH9" s="94">
        <f>IF(OR(CH$4="",$B9=""),0,SUMIF('DADOS BRUTOS'!$A$3:$A$500,$B9,'DADOS BRUTOS'!H$3:H$500)+IF($C9="",0,SUMIF('DADOS BRUTOS'!$A$3:$A$500,$C9,'DADOS BRUTOS'!H$3:H$500)))</f>
        <v/>
      </c>
      <c r="CI9" s="94">
        <f>IF(OR(CI$4="",$B9=""),0,SUMIF('DADOS BRUTOS'!$A$3:$A$500,$B9,'DADOS BRUTOS'!I$3:I$500)+IF($C9="",0,SUMIF('DADOS BRUTOS'!$A$3:$A$500,$C9,'DADOS BRUTOS'!I$3:I$500)))</f>
        <v/>
      </c>
      <c r="CJ9" s="94">
        <f>IF(OR(CJ$4="",$B9=""),0,SUMIF('DADOS BRUTOS'!$A$3:$A$500,$B9,'DADOS BRUTOS'!J$3:J$500)+IF($C9="",0,SUMIF('DADOS BRUTOS'!$A$3:$A$500,$C9,'DADOS BRUTOS'!J$3:J$500)))</f>
        <v/>
      </c>
      <c r="CK9" s="94">
        <f>IF(OR(CK$4="",$B9=""),0,SUMIF('DADOS BRUTOS'!$A$3:$A$500,$B9,'DADOS BRUTOS'!K$3:K$500)+IF($C9="",0,SUMIF('DADOS BRUTOS'!$A$3:$A$500,$C9,'DADOS BRUTOS'!K$3:K$500)))</f>
        <v/>
      </c>
      <c r="CL9" s="94">
        <f>IF(OR(CL$4="",$B9=""),0,SUMIF('DADOS BRUTOS'!$A$3:$A$500,$B9,'DADOS BRUTOS'!L$3:L$500)+IF($C9="",0,SUMIF('DADOS BRUTOS'!$A$3:$A$500,$C9,'DADOS BRUTOS'!L$3:L$500)))</f>
        <v/>
      </c>
      <c r="CM9" s="94">
        <f>IF(OR(CM$4="",$B9=""),0,SUMIF('DADOS BRUTOS'!$A$3:$A$500,$B9,'DADOS BRUTOS'!M$3:M$500)+IF($C9="",0,SUMIF('DADOS BRUTOS'!$A$3:$A$500,$C9,'DADOS BRUTOS'!M$3:M$500)))</f>
        <v/>
      </c>
      <c r="CN9" s="94">
        <f>IF(OR(CN$4="",$B9=""),0,SUMIF('DADOS BRUTOS'!$A$3:$A$500,$B9,'DADOS BRUTOS'!N$3:N$500)+IF($C9="",0,SUMIF('DADOS BRUTOS'!$A$3:$A$500,$C9,'DADOS BRUTOS'!N$3:N$500)))</f>
        <v/>
      </c>
      <c r="CO9" s="94">
        <f>IF(OR(CO$4="",$B9=""),0,SUMIF('DADOS BRUTOS'!$A$3:$A$500,$B9,'DADOS BRUTOS'!O$3:O$500)+IF($C9="",0,SUMIF('DADOS BRUTOS'!$A$3:$A$500,$C9,'DADOS BRUTOS'!O$3:O$500)))</f>
        <v/>
      </c>
      <c r="CP9" s="94">
        <f>IF(OR(CP$4="",$B9=""),0,SUMIF('DADOS BRUTOS'!$A$3:$A$500,$B9,'DADOS BRUTOS'!P$3:P$500)+IF($C9="",0,SUMIF('DADOS BRUTOS'!$A$3:$A$500,$C9,'DADOS BRUTOS'!P$3:P$500)))</f>
        <v/>
      </c>
      <c r="CQ9" s="94">
        <f>IF(OR(CQ$4="",$B9=""),0,SUMIF('DADOS BRUTOS'!$A$3:$A$500,$B9,'DADOS BRUTOS'!Q$3:Q$500)+IF($C9="",0,SUMIF('DADOS BRUTOS'!$A$3:$A$500,$C9,'DADOS BRUTOS'!Q$3:Q$500)))</f>
        <v/>
      </c>
      <c r="CR9" s="94">
        <f>IF(OR(CR$4="",$B9=""),0,SUMIF('DADOS BRUTOS'!$A$3:$A$500,$B9,'DADOS BRUTOS'!R$3:R$500)+IF($C9="",0,SUMIF('DADOS BRUTOS'!$A$3:$A$500,$C9,'DADOS BRUTOS'!R$3:R$500)))</f>
        <v/>
      </c>
      <c r="CS9" s="94">
        <f>IF(OR(CS$4="",$B9=""),0,SUMIF('DADOS BRUTOS'!$A$3:$A$500,$B9,'DADOS BRUTOS'!S$3:S$500)+IF($C9="",0,SUMIF('DADOS BRUTOS'!$A$3:$A$500,$C9,'DADOS BRUTOS'!S$3:S$500)))</f>
        <v/>
      </c>
      <c r="CT9" s="94">
        <f>IF(OR(CT$4="",$B9=""),0,SUMIF('DADOS BRUTOS'!$A$3:$A$500,$B9,'DADOS BRUTOS'!T$3:T$500)+IF($C9="",0,SUMIF('DADOS BRUTOS'!$A$3:$A$500,$C9,'DADOS BRUTOS'!T$3:T$500)))</f>
        <v/>
      </c>
      <c r="CU9" s="94">
        <f>IF(OR(CU$4="",$B9=""),0,SUMIF('DADOS BRUTOS'!$A$3:$A$500,$B9,'DADOS BRUTOS'!U$3:U$500)+IF($C9="",0,SUMIF('DADOS BRUTOS'!$A$3:$A$500,$C9,'DADOS BRUTOS'!U$3:U$500)))</f>
        <v/>
      </c>
      <c r="CV9" s="94">
        <f>IF(OR(CV$4="",$B9=""),0,SUMIF('DADOS BRUTOS'!$A$3:$A$500,$B9,'DADOS BRUTOS'!V$3:V$500)+IF($C9="",0,SUMIF('DADOS BRUTOS'!$A$3:$A$500,$C9,'DADOS BRUTOS'!V$3:V$500)))</f>
        <v/>
      </c>
      <c r="CW9" s="94">
        <f>IF(OR(CW$4="",$B9=""),0,SUMIF('DADOS BRUTOS'!$A$3:$A$500,$B9,'DADOS BRUTOS'!W$3:W$500)+IF($C9="",0,SUMIF('DADOS BRUTOS'!$A$3:$A$500,$C9,'DADOS BRUTOS'!W$3:W$500)))</f>
        <v/>
      </c>
      <c r="CX9" s="94">
        <f>IF(OR(CX$4="",$B9=""),0,SUMIF('DADOS BRUTOS'!$A$3:$A$500,$B9,'DADOS BRUTOS'!X$3:X$500)+IF($C9="",0,SUMIF('DADOS BRUTOS'!$A$3:$A$500,$C9,'DADOS BRUTOS'!X$3:X$500)))</f>
        <v/>
      </c>
      <c r="CY9" s="94">
        <f>IF(OR(CY$4="",$B9=""),0,SUMIF('DADOS BRUTOS'!$A$3:$A$500,$B9,'DADOS BRUTOS'!Y$3:Y$500)+IF($C9="",0,SUMIF('DADOS BRUTOS'!$A$3:$A$500,$C9,'DADOS BRUTOS'!Y$3:Y$500)))</f>
        <v/>
      </c>
      <c r="CZ9" s="94">
        <f>IF(OR(CZ$4="",$B9=""),0,SUMIF('DADOS BRUTOS'!$A$3:$A$500,$B9,'DADOS BRUTOS'!Z$3:Z$500)+IF($C9="",0,SUMIF('DADOS BRUTOS'!$A$3:$A$500,$C9,'DADOS BRUTOS'!Z$3:Z$500)))</f>
        <v/>
      </c>
      <c r="DA9" s="94">
        <f>IF(OR(DA$4="",$B9=""),0,SUMIF('DADOS BRUTOS'!$A$3:$A$500,$B9,'DADOS BRUTOS'!AA$3:AA$500)+IF($C9="",0,SUMIF('DADOS BRUTOS'!$A$3:$A$500,$C9,'DADOS BRUTOS'!AA$3:AA$500)))</f>
        <v/>
      </c>
      <c r="DB9" s="94">
        <f>IF(OR(DB$4="",$B9=""),0,SUMIF('DADOS BRUTOS'!$A$3:$A$500,$B9,'DADOS BRUTOS'!AB$3:AB$500)+IF($C9="",0,SUMIF('DADOS BRUTOS'!$A$3:$A$500,$C9,'DADOS BRUTOS'!AB$3:AB$500)))</f>
        <v/>
      </c>
      <c r="DC9" s="94">
        <f>IF(OR(DC$4="",$B9=""),0,SUMIF('DADOS BRUTOS'!$A$3:$A$500,$B9,'DADOS BRUTOS'!AC$3:AC$500)+IF($C9="",0,SUMIF('DADOS BRUTOS'!$A$3:$A$500,$C9,'DADOS BRUTOS'!AC$3:AC$500)))</f>
        <v/>
      </c>
      <c r="DD9" s="94">
        <f>IF(OR(DD$4="",$B9=""),0,SUMIF('DADOS BRUTOS'!$A$3:$A$500,$B9,'DADOS BRUTOS'!AD$3:AD$500)+IF($C9="",0,SUMIF('DADOS BRUTOS'!$A$3:$A$500,$C9,'DADOS BRUTOS'!AD$3:AD$500)))</f>
        <v/>
      </c>
      <c r="DE9" s="94">
        <f>IF(OR(DE$4="",$B9=""),0,SUMIF('DADOS BRUTOS'!$A$3:$A$500,$B9,'DADOS BRUTOS'!AE$3:AE$500)+IF($C9="",0,SUMIF('DADOS BRUTOS'!$A$3:$A$500,$C9,'DADOS BRUTOS'!AE$3:AE$500)))</f>
        <v/>
      </c>
      <c r="DF9" s="94">
        <f>IF(OR(DF$4="",$B9=""),0,SUMIF('DADOS BRUTOS'!$A$3:$A$500,$B9,'DADOS BRUTOS'!AF$3:AF$500)+IF($C9="",0,SUMIF('DADOS BRUTOS'!$A$3:$A$500,$C9,'DADOS BRUTOS'!AF$3:AF$500)))</f>
        <v/>
      </c>
      <c r="DG9" s="94">
        <f>IF(OR(DG$4="",$B9=""),0,SUMIF('DADOS BRUTOS'!$A$3:$A$500,$B9,'DADOS BRUTOS'!AG$3:AG$500)+IF($C9="",0,SUMIF('DADOS BRUTOS'!$A$3:$A$500,$C9,'DADOS BRUTOS'!AG$3:AG$500)))</f>
        <v/>
      </c>
      <c r="DH9" s="94">
        <f>IF(OR(DH$4="",$B9=""),0,SUMIF('DADOS BRUTOS'!$A$3:$A$500,$B9,'DADOS BRUTOS'!AH$3:AH$500)+IF($C9="",0,SUMIF('DADOS BRUTOS'!$A$3:$A$500,$C9,'DADOS BRUTOS'!AH$3:AH$500)))</f>
        <v/>
      </c>
      <c r="DI9" s="94">
        <f>IF(OR(DI$4="",$B9=""),0,SUMIF('DADOS BRUTOS'!$A$3:$A$500,$B9,'DADOS BRUTOS'!AI$3:AI$500)+IF($C9="",0,SUMIF('DADOS BRUTOS'!$A$3:$A$500,$C9,'DADOS BRUTOS'!AI$3:AI$500)))</f>
        <v/>
      </c>
      <c r="DJ9" s="94">
        <f>IF(OR(DJ$4="",$B9=""),0,SUMIF('DADOS BRUTOS'!$A$3:$A$500,$B9,'DADOS BRUTOS'!AJ$3:AJ$500)+IF($C9="",0,SUMIF('DADOS BRUTOS'!$A$3:$A$500,$C9,'DADOS BRUTOS'!AJ$3:AJ$500)))</f>
        <v/>
      </c>
      <c r="DK9" s="94">
        <f>IF(OR(DK$4="",$B9=""),0,SUMIF('DADOS BRUTOS'!$A$3:$A$500,$B9,'DADOS BRUTOS'!AK$3:AK$500)+IF($C9="",0,SUMIF('DADOS BRUTOS'!$A$3:$A$500,$C9,'DADOS BRUTOS'!AK$3:AK$500)))</f>
        <v/>
      </c>
      <c r="DL9" s="94">
        <f>IF(OR(DL$4="",$B9=""),0,SUMIF('DADOS BRUTOS'!$A$3:$A$500,$B9,'DADOS BRUTOS'!AL$3:AL$500)+IF($C9="",0,SUMIF('DADOS BRUTOS'!$A$3:$A$500,$C9,'DADOS BRUTOS'!AL$3:AL$500)))</f>
        <v/>
      </c>
      <c r="DM9" s="94">
        <f>IF(OR(DM$4="",$B9=""),0,SUMIF('DADOS BRUTOS'!$A$3:$A$500,$B9,'DADOS BRUTOS'!AM$3:AM$500)+IF($C9="",0,SUMIF('DADOS BRUTOS'!$A$3:$A$500,$C9,'DADOS BRUTOS'!AM$3:AM$500)))</f>
        <v/>
      </c>
      <c r="DN9" s="94">
        <f>IF(OR(DN$4="",$B9=""),0,SUMIF('DADOS BRUTOS'!$A$3:$A$500,$B9,'DADOS BRUTOS'!AN$3:AN$500)+IF($C9="",0,SUMIF('DADOS BRUTOS'!$A$3:$A$500,$C9,'DADOS BRUTOS'!AN$3:AN$500)))</f>
        <v/>
      </c>
      <c r="DO9" s="94">
        <f>IF(OR(DO$4="",$B9=""),0,SUMIF('DADOS BRUTOS'!$A$3:$A$500,$B9,'DADOS BRUTOS'!AO$3:AO$500)+IF($C9="",0,SUMIF('DADOS BRUTOS'!$A$3:$A$500,$C9,'DADOS BRUTOS'!AO$3:AO$500)))</f>
        <v/>
      </c>
      <c r="DP9" s="94">
        <f>IF(OR(DP$4="",$B9=""),0,SUMIF('DADOS BRUTOS'!$A$3:$A$500,$B9,'DADOS BRUTOS'!AP$3:AP$500)+IF($C9="",0,SUMIF('DADOS BRUTOS'!$A$3:$A$500,$C9,'DADOS BRUTOS'!AP$3:AP$500)))</f>
        <v/>
      </c>
      <c r="DQ9" s="94">
        <f>IF(OR(DQ$4="",$B9=""),0,SUMIF('DADOS BRUTOS'!$A$3:$A$500,$B9,'DADOS BRUTOS'!AQ$3:AQ$500)+IF($C9="",0,SUMIF('DADOS BRUTOS'!$A$3:$A$500,$C9,'DADOS BRUTOS'!AQ$3:AQ$500)))</f>
        <v/>
      </c>
      <c r="DR9" s="94">
        <f>IF(OR(DR$4="",$B9=""),0,SUMIF('DADOS BRUTOS'!$A$3:$A$500,$B9,'DADOS BRUTOS'!AR$3:AR$500)+IF($C9="",0,SUMIF('DADOS BRUTOS'!$A$3:$A$500,$C9,'DADOS BRUTOS'!AR$3:AR$500)))</f>
        <v/>
      </c>
      <c r="DS9" s="94">
        <f>IF(OR(DS$4="",$B9=""),0,SUMIF('DADOS BRUTOS'!$A$3:$A$500,$B9,'DADOS BRUTOS'!AS$3:AS$500)+IF($C9="",0,SUMIF('DADOS BRUTOS'!$A$3:$A$500,$C9,'DADOS BRUTOS'!AS$3:AS$500)))</f>
        <v/>
      </c>
      <c r="DT9" s="94">
        <f>IF(OR(DT$4="",$B9=""),0,SUMIF('DADOS BRUTOS'!$A$3:$A$500,$B9,'DADOS BRUTOS'!AT$3:AT$500)+IF($C9="",0,SUMIF('DADOS BRUTOS'!$A$3:$A$500,$C9,'DADOS BRUTOS'!AT$3:AT$500)))</f>
        <v/>
      </c>
      <c r="DU9" s="94">
        <f>IF(OR(DU$4="",$B9=""),0,SUMIF('DADOS BRUTOS'!$A$3:$A$500,$B9,'DADOS BRUTOS'!AU$3:AU$500)+IF($C9="",0,SUMIF('DADOS BRUTOS'!$A$3:$A$500,$C9,'DADOS BRUTOS'!AU$3:AU$500)))</f>
        <v/>
      </c>
      <c r="DV9" s="94">
        <f>IF(OR(DV$4="",$B9=""),0,SUMIF('DADOS BRUTOS'!$A$3:$A$500,$B9,'DADOS BRUTOS'!AV$3:AV$500)+IF($C9="",0,SUMIF('DADOS BRUTOS'!$A$3:$A$500,$C9,'DADOS BRUTOS'!AV$3:AV$500)))</f>
        <v/>
      </c>
      <c r="DW9" s="94">
        <f>IF(OR(DW$4="",$B9=""),0,SUMIF('DADOS BRUTOS'!$A$3:$A$500,$B9,'DADOS BRUTOS'!AW$3:AW$500)+IF($C9="",0,SUMIF('DADOS BRUTOS'!$A$3:$A$500,$C9,'DADOS BRUTOS'!AW$3:AW$500)))</f>
        <v/>
      </c>
      <c r="DX9" s="94">
        <f>IF(OR(DX$4="",$B9=""),0,SUMIF('DADOS BRUTOS'!$A$3:$A$500,$B9,'DADOS BRUTOS'!AX$3:AX$500)+IF($C9="",0,SUMIF('DADOS BRUTOS'!$A$3:$A$500,$C9,'DADOS BRUTOS'!AX$3:AX$500)))</f>
        <v/>
      </c>
      <c r="DY9" s="94">
        <f>IF(OR(DY$4="",$B9=""),0,SUMIF('DADOS BRUTOS'!$A$3:$A$500,$B9,'DADOS BRUTOS'!AY$3:AY$500)+IF($C9="",0,SUMIF('DADOS BRUTOS'!$A$3:$A$500,$C9,'DADOS BRUTOS'!AY$3:AY$500)))</f>
        <v/>
      </c>
      <c r="DZ9" s="94">
        <f>IF(OR(DZ$4="",$B9=""),0,SUMIF('DADOS BRUTOS'!$A$3:$A$500,$B9,'DADOS BRUTOS'!AZ$3:AZ$500)+IF($C9="",0,SUMIF('DADOS BRUTOS'!$A$3:$A$500,$C9,'DADOS BRUTOS'!AZ$3:AZ$500)))</f>
        <v/>
      </c>
      <c r="EA9" s="94">
        <f>IF(OR(EA$4="",$B9=""),0,SUMIF('DADOS BRUTOS'!$A$3:$A$500,$B9,'DADOS BRUTOS'!BA$3:BA$500)+IF($C9="",0,SUMIF('DADOS BRUTOS'!$A$3:$A$500,$C9,'DADOS BRUTOS'!BA$3:BA$500)))</f>
        <v/>
      </c>
      <c r="EB9" s="94">
        <f>IF(OR(EB$4="",$B9=""),0,SUMIF('DADOS BRUTOS'!$A$3:$A$500,$B9,'DADOS BRUTOS'!BB$3:BB$500)+IF($C9="",0,SUMIF('DADOS BRUTOS'!$A$3:$A$500,$C9,'DADOS BRUTOS'!BB$3:BB$500)))</f>
        <v/>
      </c>
      <c r="EC9" s="94">
        <f>IF(OR(EC$4="",$B9=""),0,SUMIF('DADOS BRUTOS'!$A$3:$A$500,$B9,'DADOS BRUTOS'!BC$3:BC$500)+IF($C9="",0,SUMIF('DADOS BRUTOS'!$A$3:$A$500,$C9,'DADOS BRUTOS'!BC$3:BC$500)))</f>
        <v/>
      </c>
      <c r="ED9" s="94">
        <f>IF(OR(ED$4="",$B9=""),0,SUMIF('DADOS BRUTOS'!$A$3:$A$500,$B9,'DADOS BRUTOS'!BD$3:BD$500)+IF($C9="",0,SUMIF('DADOS BRUTOS'!$A$3:$A$500,$C9,'DADOS BRUTOS'!BD$3:BD$500)))</f>
        <v/>
      </c>
      <c r="EE9" s="94">
        <f>IF(OR(EE$4="",$B9=""),0,SUMIF('DADOS BRUTOS'!$A$3:$A$500,$B9,'DADOS BRUTOS'!BE$3:BE$500)+IF($C9="",0,SUMIF('DADOS BRUTOS'!$A$3:$A$500,$C9,'DADOS BRUTOS'!BE$3:BE$500)))</f>
        <v/>
      </c>
      <c r="EF9" s="94">
        <f>IF(OR(EF$4="",$B9=""),0,SUMIF('DADOS BRUTOS'!$A$3:$A$500,$B9,'DADOS BRUTOS'!BF$3:BF$500)+IF($C9="",0,SUMIF('DADOS BRUTOS'!$A$3:$A$500,$C9,'DADOS BRUTOS'!BF$3:BF$500)))</f>
        <v/>
      </c>
      <c r="EG9" s="94">
        <f>IF(OR(EG$4="",$B9=""),0,SUMIF('DADOS BRUTOS'!$A$3:$A$500,$B9,'DADOS BRUTOS'!BG$3:BG$500)+IF($C9="",0,SUMIF('DADOS BRUTOS'!$A$3:$A$500,$C9,'DADOS BRUTOS'!BG$3:BG$500)))</f>
        <v/>
      </c>
      <c r="EH9" s="94">
        <f>IF(OR(EH$4="",$B9=""),0,SUMIF('DADOS BRUTOS'!$A$3:$A$500,$B9,'DADOS BRUTOS'!BH$3:BH$500)+IF($C9="",0,SUMIF('DADOS BRUTOS'!$A$3:$A$500,$C9,'DADOS BRUTOS'!BH$3:BH$500)))</f>
        <v/>
      </c>
      <c r="EI9" s="94">
        <f>IF(OR(EI$4="",$B9=""),0,SUMIF('DADOS BRUTOS'!$A$3:$A$500,$B9,'DADOS BRUTOS'!BI$3:BI$500)+IF($C9="",0,SUMIF('DADOS BRUTOS'!$A$3:$A$500,$C9,'DADOS BRUTOS'!BI$3:BI$500)))</f>
        <v/>
      </c>
      <c r="EJ9" s="94">
        <f>IF(OR(EJ$4="",$B9=""),0,SUMIF('DADOS BRUTOS'!$A$3:$A$500,$B9,'DADOS BRUTOS'!BJ$3:BJ$500)+IF($C9="",0,SUMIF('DADOS BRUTOS'!$A$3:$A$500,$C9,'DADOS BRUTOS'!BJ$3:BJ$500)))</f>
        <v/>
      </c>
      <c r="EK9" s="94">
        <f>IF(OR(EK$4="",$B9=""),0,SUMIF('DADOS BRUTOS'!$A$3:$A$500,$B9,'DADOS BRUTOS'!BK$3:BK$500)+IF($C9="",0,SUMIF('DADOS BRUTOS'!$A$3:$A$500,$C9,'DADOS BRUTOS'!BK$3:BK$500)))</f>
        <v/>
      </c>
      <c r="EL9" s="94">
        <f>IF(OR(EL$4="",$B9=""),0,SUMIF('DADOS BRUTOS'!$A$3:$A$500,$B9,'DADOS BRUTOS'!BL$3:BL$500)+IF($C9="",0,SUMIF('DADOS BRUTOS'!$A$3:$A$500,$C9,'DADOS BRUTOS'!BL$3:BL$500)))</f>
        <v/>
      </c>
      <c r="EM9" s="94">
        <f>IF(OR(EM$4="",$B9=""),0,SUMIF('DADOS BRUTOS'!$A$3:$A$500,$B9,'DADOS BRUTOS'!BM$3:BM$500)+IF($C9="",0,SUMIF('DADOS BRUTOS'!$A$3:$A$500,$C9,'DADOS BRUTOS'!BM$3:BM$500)))</f>
        <v/>
      </c>
      <c r="EN9" s="94">
        <f>IF(OR(EN$4="",$B9=""),0,SUMIF('DADOS BRUTOS'!$A$3:$A$500,$B9,'DADOS BRUTOS'!BN$3:BN$500)+IF($C9="",0,SUMIF('DADOS BRUTOS'!$A$3:$A$500,$C9,'DADOS BRUTOS'!BN$3:BN$500)))</f>
        <v/>
      </c>
      <c r="EO9" s="94">
        <f>IF(OR(EO$4="",$B9=""),0,SUMIF('DADOS BRUTOS'!$A$3:$A$500,$B9,'DADOS BRUTOS'!BO$3:BO$500)+IF($C9="",0,SUMIF('DADOS BRUTOS'!$A$3:$A$500,$C9,'DADOS BRUTOS'!BO$3:BO$500)))</f>
        <v/>
      </c>
      <c r="EP9" s="94">
        <f>IF(OR(EP$4="",$B9=""),0,SUMIF('DADOS BRUTOS'!$A$3:$A$500,$B9,'DADOS BRUTOS'!BP$3:BP$500)+IF($C9="",0,SUMIF('DADOS BRUTOS'!$A$3:$A$500,$C9,'DADOS BRUTOS'!BP$3:BP$500)))</f>
        <v/>
      </c>
      <c r="EQ9" s="94">
        <f>IF(OR(EQ$4="",$B9=""),0,SUMIF('DADOS BRUTOS'!$A$3:$A$500,$B9,'DADOS BRUTOS'!BQ$3:BQ$500)+IF($C9="",0,SUMIF('DADOS BRUTOS'!$A$3:$A$500,$C9,'DADOS BRUTOS'!BQ$3:BQ$500)))</f>
        <v/>
      </c>
      <c r="ER9" s="94">
        <f>IF(OR(ER$4="",$B9=""),0,SUMIF('DADOS BRUTOS'!$A$3:$A$500,$B9,'DADOS BRUTOS'!BR$3:BR$500)+IF($C9="",0,SUMIF('DADOS BRUTOS'!$A$3:$A$500,$C9,'DADOS BRUTOS'!BR$3:BR$500)))</f>
        <v/>
      </c>
      <c r="ES9" s="94">
        <f>IF(OR(ES$4="",$B9=""),0,SUMIF('DADOS BRUTOS'!$A$3:$A$500,$B9,'DADOS BRUTOS'!BS$3:BS$500)+IF($C9="",0,SUMIF('DADOS BRUTOS'!$A$3:$A$500,$C9,'DADOS BRUTOS'!BS$3:BS$500)))</f>
        <v/>
      </c>
      <c r="ET9" s="94">
        <f>IF(OR(ET$4="",$B9=""),0,SUMIF('DADOS BRUTOS'!$A$3:$A$500,$B9,'DADOS BRUTOS'!BT$3:BT$500)+IF($C9="",0,SUMIF('DADOS BRUTOS'!$A$3:$A$500,$C9,'DADOS BRUTOS'!BT$3:BT$500)))</f>
        <v/>
      </c>
      <c r="EU9" s="94">
        <f>IF(OR(EU$4="",$B9=""),0,SUMIF('DADOS BRUTOS'!$A$3:$A$500,$B9,'DADOS BRUTOS'!BU$3:BU$500)+IF($C9="",0,SUMIF('DADOS BRUTOS'!$A$3:$A$500,$C9,'DADOS BRUTOS'!BU$3:BU$500)))</f>
        <v/>
      </c>
      <c r="EV9" s="94">
        <f>IF(OR(EV$4="",$B9=""),0,SUMIF('DADOS BRUTOS'!$A$3:$A$500,$B9,'DADOS BRUTOS'!BV$3:BV$500)+IF($C9="",0,SUMIF('DADOS BRUTOS'!$A$3:$A$500,$C9,'DADOS BRUTOS'!BV$3:BV$500)))</f>
        <v/>
      </c>
      <c r="EW9" s="94">
        <f>IF(OR(EW$4="",$B9=""),0,SUMIF('DADOS BRUTOS'!$A$3:$A$500,$B9,'DADOS BRUTOS'!BW$3:BW$500)+IF($C9="",0,SUMIF('DADOS BRUTOS'!$A$3:$A$500,$C9,'DADOS BRUTOS'!BW$3:BW$500)))</f>
        <v/>
      </c>
      <c r="EX9" s="94">
        <f>IF(OR(EX$4="",$B9=""),0,SUMIF('DADOS BRUTOS'!$A$3:$A$500,$B9,'DADOS BRUTOS'!BX$3:BX$500)+IF($C9="",0,SUMIF('DADOS BRUTOS'!$A$3:$A$500,$C9,'DADOS BRUTOS'!BX$3:BX$500)))</f>
        <v/>
      </c>
      <c r="EY9" s="94">
        <f>IF(OR(EY$4="",$B9=""),0,SUMIF('DADOS BRUTOS'!$A$3:$A$500,$B9,'DADOS BRUTOS'!BY$3:BY$500)+IF($C9="",0,SUMIF('DADOS BRUTOS'!$A$3:$A$500,$C9,'DADOS BRUTOS'!BY$3:BY$500)))</f>
        <v/>
      </c>
      <c r="EZ9" s="94">
        <f>IF(OR(EZ$4="",$B9=""),0,SUMIF('DADOS BRUTOS'!$A$3:$A$500,$B9,'DADOS BRUTOS'!BZ$3:BZ$500)+IF($C9="",0,SUMIF('DADOS BRUTOS'!$A$3:$A$500,$C9,'DADOS BRUTOS'!BZ$3:BZ$500)))</f>
        <v/>
      </c>
      <c r="FA9" s="94">
        <f>IF(OR(FA$4="",$B9=""),0,SUMIF('DADOS BRUTOS'!$A$3:$A$500,$B9,'DADOS BRUTOS'!CA$3:CA$500)+IF($C9="",0,SUMIF('DADOS BRUTOS'!$A$3:$A$500,$C9,'DADOS BRUTOS'!CA$3:CA$500)))</f>
        <v/>
      </c>
      <c r="FB9" s="94">
        <f>IF(OR(FB$4="",$B9=""),0,SUMIF('DADOS BRUTOS'!$A$3:$A$500,$B9,'DADOS BRUTOS'!CB$3:CB$500)+IF($C9="",0,SUMIF('DADOS BRUTOS'!$A$3:$A$500,$C9,'DADOS BRUTOS'!CB$3:CB$500)))</f>
        <v/>
      </c>
      <c r="FC9" s="94">
        <f>IF(OR(FC$4="",$B9=""),0,SUMIF('DADOS BRUTOS'!$A$3:$A$500,$B9,'DADOS BRUTOS'!CC$3:CC$500)+IF($C9="",0,SUMIF('DADOS BRUTOS'!$A$3:$A$500,$C9,'DADOS BRUTOS'!CC$3:CC$500)))</f>
        <v/>
      </c>
      <c r="FD9" s="94">
        <f>IF(OR(FD$4="",$B9=""),0,SUMIF('DADOS BRUTOS'!$A$3:$A$500,$B9,'DADOS BRUTOS'!CD$3:CD$500)+IF($C9="",0,SUMIF('DADOS BRUTOS'!$A$3:$A$500,$C9,'DADOS BRUTOS'!CD$3:CD$500)))</f>
        <v/>
      </c>
      <c r="FE9" s="94">
        <f>IF(OR(FE$4="",$B9=""),0,SUMIF('DADOS BRUTOS'!$A$3:$A$500,$B9,'DADOS BRUTOS'!CE$3:CE$500)+IF($C9="",0,SUMIF('DADOS BRUTOS'!$A$3:$A$500,$C9,'DADOS BRUTOS'!CE$3:CE$500)))</f>
        <v/>
      </c>
      <c r="FF9" s="94">
        <f>IF(OR(FF$4="",$B9=""),0,SUMIF('DADOS BRUTOS'!$A$3:$A$500,$B9,'DADOS BRUTOS'!CF$3:CF$500)+IF($C9="",0,SUMIF('DADOS BRUTOS'!$A$3:$A$500,$C9,'DADOS BRUTOS'!CF$3:CF$500)))</f>
        <v/>
      </c>
      <c r="FG9" s="94">
        <f>IF(OR(FG$4="",$B9=""),0,SUMIF('DADOS BRUTOS'!$A$3:$A$500,$B9,'DADOS BRUTOS'!CG$3:CG$500)+IF($C9="",0,SUMIF('DADOS BRUTOS'!$A$3:$A$500,$C9,'DADOS BRUTOS'!CG$3:CG$500)))</f>
        <v/>
      </c>
      <c r="FH9" s="94">
        <f>IF(OR(FH$4="",$B9=""),0,SUMIF('DADOS BRUTOS'!$A$3:$A$500,$B9,'DADOS BRUTOS'!CH$3:CH$500)+IF($C9="",0,SUMIF('DADOS BRUTOS'!$A$3:$A$500,$C9,'DADOS BRUTOS'!CH$3:CH$500)))</f>
        <v/>
      </c>
      <c r="FI9" s="94">
        <f>IF(OR(FI$4="",$B9=""),0,SUMIF('DADOS BRUTOS'!$A$3:$A$500,$B9,'DADOS BRUTOS'!CI$3:CI$500)+IF($C9="",0,SUMIF('DADOS BRUTOS'!$A$3:$A$500,$C9,'DADOS BRUTOS'!CI$3:CI$500)))</f>
        <v/>
      </c>
      <c r="FJ9" s="94">
        <f>IF(OR(FJ$4="",$B9=""),0,SUMIF('DADOS BRUTOS'!$A$3:$A$500,$B9,'DADOS BRUTOS'!CJ$3:CJ$500)+IF($C9="",0,SUMIF('DADOS BRUTOS'!$A$3:$A$500,$C9,'DADOS BRUTOS'!CJ$3:CJ$500)))</f>
        <v/>
      </c>
      <c r="FK9" s="94">
        <f>IF(OR(FK$4="",$B9=""),0,SUMIF('DADOS BRUTOS'!$A$3:$A$500,$B9,'DADOS BRUTOS'!CK$3:CK$500)+IF($C9="",0,SUMIF('DADOS BRUTOS'!$A$3:$A$500,$C9,'DADOS BRUTOS'!CK$3:CK$500)))</f>
        <v/>
      </c>
      <c r="FL9" s="94">
        <f>IF(OR(FL$4="",$B9=""),0,SUMIF('DADOS BRUTOS'!$A$3:$A$500,$B9,'DADOS BRUTOS'!CL$3:CL$500)+IF($C9="",0,SUMIF('DADOS BRUTOS'!$A$3:$A$500,$C9,'DADOS BRUTOS'!CL$3:CL$500)))</f>
        <v/>
      </c>
      <c r="FM9" s="94">
        <f>IF(OR(FM$4="",$B9=""),0,SUMIF('DADOS BRUTOS'!$A$3:$A$500,$B9,'DADOS BRUTOS'!CM$3:CM$500)+IF($C9="",0,SUMIF('DADOS BRUTOS'!$A$3:$A$500,$C9,'DADOS BRUTOS'!CM$3:CM$500)))</f>
        <v/>
      </c>
      <c r="FN9" s="94">
        <f>IF(OR(FN$4="",$B9=""),0,SUMIF('DADOS BRUTOS'!$A$3:$A$500,$B9,'DADOS BRUTOS'!CN$3:CN$500)+IF($C9="",0,SUMIF('DADOS BRUTOS'!$A$3:$A$500,$C9,'DADOS BRUTOS'!CN$3:CN$500)))</f>
        <v/>
      </c>
      <c r="FO9" s="94">
        <f>IF(OR(FO$4="",$B9=""),0,SUMIF('DADOS BRUTOS'!$A$3:$A$500,$B9,'DADOS BRUTOS'!CO$3:CO$500)+IF($C9="",0,SUMIF('DADOS BRUTOS'!$A$3:$A$500,$C9,'DADOS BRUTOS'!CO$3:CO$500)))</f>
        <v/>
      </c>
      <c r="FP9" s="94">
        <f>IF(OR(FP$4="",$B9=""),0,SUMIF('DADOS BRUTOS'!$A$3:$A$500,$B9,'DADOS BRUTOS'!CP$3:CP$500)+IF($C9="",0,SUMIF('DADOS BRUTOS'!$A$3:$A$500,$C9,'DADOS BRUTOS'!CP$3:CP$500)))</f>
        <v/>
      </c>
      <c r="FQ9" s="94">
        <f>IF(OR(FQ$4="",$B9=""),0,SUMIF('DADOS BRUTOS'!$A$3:$A$500,$B9,'DADOS BRUTOS'!CQ$3:CQ$500)+IF($C9="",0,SUMIF('DADOS BRUTOS'!$A$3:$A$500,$C9,'DADOS BRUTOS'!CQ$3:CQ$500)))</f>
        <v/>
      </c>
      <c r="FR9" s="94">
        <f>IF(OR(FR$4="",$B9=""),0,SUMIF('DADOS BRUTOS'!$A$3:$A$500,$B9,'DADOS BRUTOS'!CR$3:CR$500)+IF($C9="",0,SUMIF('DADOS BRUTOS'!$A$3:$A$500,$C9,'DADOS BRUTOS'!CR$3:CR$500)))</f>
        <v/>
      </c>
      <c r="FS9" s="94">
        <f>IF(OR(FS$4="",$B9=""),0,SUMIF('DADOS BRUTOS'!$A$3:$A$500,$B9,'DADOS BRUTOS'!CS$3:CS$500)+IF($C9="",0,SUMIF('DADOS BRUTOS'!$A$3:$A$500,$C9,'DADOS BRUTOS'!CS$3:CS$500)))</f>
        <v/>
      </c>
      <c r="FT9" s="94">
        <f>IF(OR(FT$4="",$B9=""),0,SUMIF('DADOS BRUTOS'!$A$3:$A$500,$B9,'DADOS BRUTOS'!CT$3:CT$500)+IF($C9="",0,SUMIF('DADOS BRUTOS'!$A$3:$A$500,$C9,'DADOS BRUTOS'!CT$3:CT$500)))</f>
        <v/>
      </c>
      <c r="FU9" s="94">
        <f>IF(OR(FU$4="",$B9=""),0,SUMIF('DADOS BRUTOS'!$A$3:$A$500,$B9,'DADOS BRUTOS'!CU$3:CU$500)+IF($C9="",0,SUMIF('DADOS BRUTOS'!$A$3:$A$500,$C9,'DADOS BRUTOS'!CU$3:CU$500)))</f>
        <v/>
      </c>
      <c r="FV9" s="94">
        <f>IF(OR(FV$4="",$B9=""),0,SUMIF('DADOS BRUTOS'!$A$3:$A$500,$B9,'DADOS BRUTOS'!CV$3:CV$500)+IF($C9="",0,SUMIF('DADOS BRUTOS'!$A$3:$A$500,$C9,'DADOS BRUTOS'!CV$3:CV$500)))</f>
        <v/>
      </c>
      <c r="FW9" s="94">
        <f>IF(OR(FW$4="",$B9=""),0,SUMIF('DADOS BRUTOS'!$A$3:$A$500,$B9,'DADOS BRUTOS'!CW$3:CW$500)+IF($C9="",0,SUMIF('DADOS BRUTOS'!$A$3:$A$500,$C9,'DADOS BRUTOS'!CW$3:CW$500)))</f>
        <v/>
      </c>
      <c r="FX9" s="94">
        <f>IF(OR(FX$4="",$B9=""),0,SUMIF('DADOS BRUTOS'!$A$3:$A$500,$B9,'DADOS BRUTOS'!CX$3:CX$500)+IF($C9="",0,SUMIF('DADOS BRUTOS'!$A$3:$A$500,$C9,'DADOS BRUTOS'!CX$3:CX$500)))</f>
        <v/>
      </c>
      <c r="FY9" s="94">
        <f>IF(OR(FY$4="",$B9=""),0,SUMIF('DADOS BRUTOS'!$A$3:$A$500,$B9,'DADOS BRUTOS'!CY$3:CY$500)+IF($C9="",0,SUMIF('DADOS BRUTOS'!$A$3:$A$500,$C9,'DADOS BRUTOS'!CY$3:CY$500)))</f>
        <v/>
      </c>
      <c r="FZ9" s="94">
        <f>IF(OR(FZ$4="",$B9=""),0,SUMIF('DADOS BRUTOS'!$A$3:$A$500,$B9,'DADOS BRUTOS'!CZ$3:CZ$500)+IF($C9="",0,SUMIF('DADOS BRUTOS'!$A$3:$A$500,$C9,'DADOS BRUTOS'!CZ$3:CZ$500)))</f>
        <v/>
      </c>
      <c r="GA9" s="94">
        <f>IF(OR(GA$4="",$B9=""),0,SUMIF('DADOS BRUTOS'!$A$3:$A$500,$B9,'DADOS BRUTOS'!DA$3:DA$500)+IF($C9="",0,SUMIF('DADOS BRUTOS'!$A$3:$A$500,$C9,'DADOS BRUTOS'!DA$3:DA$500)))</f>
        <v/>
      </c>
      <c r="GB9" s="94">
        <f>IF(OR(GB$4="",$B9=""),0,SUMIF('DADOS BRUTOS'!$A$3:$A$500,$B9,'DADOS BRUTOS'!DB$3:DB$500)+IF($C9="",0,SUMIF('DADOS BRUTOS'!$A$3:$A$500,$C9,'DADOS BRUTOS'!DB$3:DB$500)))</f>
        <v/>
      </c>
      <c r="GC9" s="94">
        <f>IF(OR(GC$4="",$B9=""),0,SUMIF('DADOS BRUTOS'!$A$3:$A$500,$B9,'DADOS BRUTOS'!DC$3:DC$500)+IF($C9="",0,SUMIF('DADOS BRUTOS'!$A$3:$A$500,$C9,'DADOS BRUTOS'!DC$3:DC$500)))</f>
        <v/>
      </c>
      <c r="GD9" s="94">
        <f>IF(OR(GD$4="",$B9=""),0,SUMIF('DADOS BRUTOS'!$A$3:$A$500,$B9,'DADOS BRUTOS'!DD$3:DD$500)+IF($C9="",0,SUMIF('DADOS BRUTOS'!$A$3:$A$500,$C9,'DADOS BRUTOS'!DD$3:DD$500)))</f>
        <v/>
      </c>
      <c r="GE9" s="94">
        <f>IF(OR(GE$4="",$B9=""),0,SUMIF('DADOS BRUTOS'!$A$3:$A$500,$B9,'DADOS BRUTOS'!DE$3:DE$500)+IF($C9="",0,SUMIF('DADOS BRUTOS'!$A$3:$A$500,$C9,'DADOS BRUTOS'!DE$3:DE$500)))</f>
        <v/>
      </c>
      <c r="GF9" s="94">
        <f>IF(OR(GF$4="",$B9=""),0,SUMIF('DADOS BRUTOS'!$A$3:$A$500,$B9,'DADOS BRUTOS'!DF$3:DF$500)+IF($C9="",0,SUMIF('DADOS BRUTOS'!$A$3:$A$500,$C9,'DADOS BRUTOS'!DF$3:DF$500)))</f>
        <v/>
      </c>
      <c r="GG9" s="94">
        <f>IF(OR(GG$4="",$B9=""),0,SUMIF('DADOS BRUTOS'!$A$3:$A$500,$B9,'DADOS BRUTOS'!DG$3:DG$500)+IF($C9="",0,SUMIF('DADOS BRUTOS'!$A$3:$A$500,$C9,'DADOS BRUTOS'!DG$3:DG$500)))</f>
        <v/>
      </c>
      <c r="GH9" s="94">
        <f>IF(OR(GH$4="",$B9=""),0,SUMIF('DADOS BRUTOS'!$A$3:$A$500,$B9,'DADOS BRUTOS'!DH$3:DH$500)+IF($C9="",0,SUMIF('DADOS BRUTOS'!$A$3:$A$500,$C9,'DADOS BRUTOS'!DH$3:DH$500)))</f>
        <v/>
      </c>
      <c r="GI9" s="94">
        <f>IF(OR(GI$4="",$B9=""),0,SUMIF('DADOS BRUTOS'!$A$3:$A$500,$B9,'DADOS BRUTOS'!DI$3:DI$500)+IF($C9="",0,SUMIF('DADOS BRUTOS'!$A$3:$A$500,$C9,'DADOS BRUTOS'!DI$3:DI$500)))</f>
        <v/>
      </c>
      <c r="GJ9" s="94">
        <f>IF(OR(GJ$4="",$B9=""),0,SUMIF('DADOS BRUTOS'!$A$3:$A$500,$B9,'DADOS BRUTOS'!DJ$3:DJ$500)+IF($C9="",0,SUMIF('DADOS BRUTOS'!$A$3:$A$500,$C9,'DADOS BRUTOS'!DJ$3:DJ$500)))</f>
        <v/>
      </c>
      <c r="GK9" s="94">
        <f>IF(OR(GK$4="",$B9=""),0,SUMIF('DADOS BRUTOS'!$A$3:$A$500,$B9,'DADOS BRUTOS'!DK$3:DK$500)+IF($C9="",0,SUMIF('DADOS BRUTOS'!$A$3:$A$500,$C9,'DADOS BRUTOS'!DK$3:DK$500)))</f>
        <v/>
      </c>
      <c r="GL9" s="94">
        <f>IF(OR(GL$4="",$B9=""),0,SUMIF('DADOS BRUTOS'!$A$3:$A$500,$B9,'DADOS BRUTOS'!DL$3:DL$500)+IF($C9="",0,SUMIF('DADOS BRUTOS'!$A$3:$A$500,$C9,'DADOS BRUTOS'!DL$3:DL$500)))</f>
        <v/>
      </c>
      <c r="GM9" s="94">
        <f>IF(OR(GM$4="",$B9=""),0,SUMIF('DADOS BRUTOS'!$A$3:$A$500,$B9,'DADOS BRUTOS'!DM$3:DM$500)+IF($C9="",0,SUMIF('DADOS BRUTOS'!$A$3:$A$500,$C9,'DADOS BRUTOS'!DM$3:DM$500)))</f>
        <v/>
      </c>
      <c r="GN9" s="94">
        <f>IF(OR(GN$4="",$B9=""),0,SUMIF('DADOS BRUTOS'!$A$3:$A$500,$B9,'DADOS BRUTOS'!DN$3:DN$500)+IF($C9="",0,SUMIF('DADOS BRUTOS'!$A$3:$A$500,$C9,'DADOS BRUTOS'!DN$3:DN$500)))</f>
        <v/>
      </c>
      <c r="GO9" s="94">
        <f>IF(OR(GO$4="",$B9=""),0,SUMIF('DADOS BRUTOS'!$A$3:$A$500,$B9,'DADOS BRUTOS'!DO$3:DO$500)+IF($C9="",0,SUMIF('DADOS BRUTOS'!$A$3:$A$500,$C9,'DADOS BRUTOS'!DO$3:DO$500)))</f>
        <v/>
      </c>
      <c r="GP9" s="94">
        <f>IF(OR(GP$4="",$B9=""),0,SUMIF('DADOS BRUTOS'!$A$3:$A$500,$B9,'DADOS BRUTOS'!DP$3:DP$500)+IF($C9="",0,SUMIF('DADOS BRUTOS'!$A$3:$A$500,$C9,'DADOS BRUTOS'!DP$3:DP$500)))</f>
        <v/>
      </c>
      <c r="GQ9" s="94">
        <f>IF(OR(GQ$4="",$B9=""),0,SUMIF('DADOS BRUTOS'!$A$3:$A$500,$B9,'DADOS BRUTOS'!DQ$3:DQ$500)+IF($C9="",0,SUMIF('DADOS BRUTOS'!$A$3:$A$500,$C9,'DADOS BRUTOS'!DQ$3:DQ$500)))</f>
        <v/>
      </c>
      <c r="GR9" s="94">
        <f>IF(OR(GR$4="",$B9=""),0,SUMIF('DADOS BRUTOS'!$A$3:$A$500,$B9,'DADOS BRUTOS'!DR$3:DR$500)+IF($C9="",0,SUMIF('DADOS BRUTOS'!$A$3:$A$500,$C9,'DADOS BRUTOS'!DR$3:DR$500)))</f>
        <v/>
      </c>
      <c r="GS9" s="94">
        <f>IF(OR(GS$4="",$B9=""),0,SUMIF('DADOS BRUTOS'!$A$3:$A$500,$B9,'DADOS BRUTOS'!DS$3:DS$500)+IF($C9="",0,SUMIF('DADOS BRUTOS'!$A$3:$A$500,$C9,'DADOS BRUTOS'!DS$3:DS$500)))</f>
        <v/>
      </c>
      <c r="GT9" s="94">
        <f>IF(OR(GT$4="",$B9=""),0,SUMIF('DADOS BRUTOS'!$A$3:$A$500,$B9,'DADOS BRUTOS'!DT$3:DT$500)+IF($C9="",0,SUMIF('DADOS BRUTOS'!$A$3:$A$500,$C9,'DADOS BRUTOS'!DT$3:DT$500)))</f>
        <v/>
      </c>
      <c r="GU9" s="94">
        <f>IF(OR(GU$4="",$B9=""),0,SUMIF('DADOS BRUTOS'!$A$3:$A$500,$B9,'DADOS BRUTOS'!DU$3:DU$500)+IF($C9="",0,SUMIF('DADOS BRUTOS'!$A$3:$A$500,$C9,'DADOS BRUTOS'!DU$3:DU$500)))</f>
        <v/>
      </c>
      <c r="GV9" s="94">
        <f>IF(OR(GV$4="",$B9=""),0,SUMIF('DADOS BRUTOS'!$A$3:$A$500,$B9,'DADOS BRUTOS'!DV$3:DV$500)+IF($C9="",0,SUMIF('DADOS BRUTOS'!$A$3:$A$500,$C9,'DADOS BRUTOS'!DV$3:DV$500)))</f>
        <v/>
      </c>
      <c r="GW9" s="94">
        <f>IF(OR(GW$4="",$B9=""),0,SUMIF('DADOS BRUTOS'!$A$3:$A$500,$B9,'DADOS BRUTOS'!DW$3:DW$500)+IF($C9="",0,SUMIF('DADOS BRUTOS'!$A$3:$A$500,$C9,'DADOS BRUTOS'!DW$3:DW$500)))</f>
        <v/>
      </c>
      <c r="GX9" s="94">
        <f>IF(OR(GX$4="",$B9=""),0,SUMIF('DADOS BRUTOS'!$A$3:$A$500,$B9,'DADOS BRUTOS'!DX$3:DX$500)+IF($C9="",0,SUMIF('DADOS BRUTOS'!$A$3:$A$500,$C9,'DADOS BRUTOS'!DX$3:DX$500)))</f>
        <v/>
      </c>
      <c r="GY9" s="94">
        <f>IF(OR(GY$4="",$B9=""),0,SUMIF('DADOS BRUTOS'!$A$3:$A$500,$B9,'DADOS BRUTOS'!DY$3:DY$500)+IF($C9="",0,SUMIF('DADOS BRUTOS'!$A$3:$A$500,$C9,'DADOS BRUTOS'!DY$3:DY$500)))</f>
        <v/>
      </c>
      <c r="GZ9" s="94">
        <f>IF(OR(GZ$4="",$B9=""),0,SUMIF('DADOS BRUTOS'!$A$3:$A$500,$B9,'DADOS BRUTOS'!DZ$3:DZ$500)+IF($C9="",0,SUMIF('DADOS BRUTOS'!$A$3:$A$500,$C9,'DADOS BRUTOS'!DZ$3:DZ$500)))</f>
        <v/>
      </c>
      <c r="HA9" s="94">
        <f>IF(OR(HA$4="",$B9=""),0,SUMIF('DADOS BRUTOS'!$A$3:$A$500,$B9,'DADOS BRUTOS'!EA$3:EA$500)+IF($C9="",0,SUMIF('DADOS BRUTOS'!$A$3:$A$500,$C9,'DADOS BRUTOS'!EA$3:EA$500)))</f>
        <v/>
      </c>
      <c r="HB9" s="94">
        <f>IF(OR(HB$4="",$B9=""),0,SUMIF('DADOS BRUTOS'!$A$3:$A$500,$B9,'DADOS BRUTOS'!EB$3:EB$500)+IF($C9="",0,SUMIF('DADOS BRUTOS'!$A$3:$A$500,$C9,'DADOS BRUTOS'!EB$3:EB$500)))</f>
        <v/>
      </c>
      <c r="HC9" s="94">
        <f>IF(OR(HC$4="",$B9=""),0,SUMIF('DADOS BRUTOS'!$A$3:$A$500,$B9,'DADOS BRUTOS'!EC$3:EC$500)+IF($C9="",0,SUMIF('DADOS BRUTOS'!$A$3:$A$500,$C9,'DADOS BRUTOS'!EC$3:EC$500)))</f>
        <v/>
      </c>
      <c r="HD9" s="94">
        <f>IF(OR(HD$4="",$B9=""),0,SUMIF('DADOS BRUTOS'!$A$3:$A$500,$B9,'DADOS BRUTOS'!ED$3:ED$500)+IF($C9="",0,SUMIF('DADOS BRUTOS'!$A$3:$A$500,$C9,'DADOS BRUTOS'!ED$3:ED$500)))</f>
        <v/>
      </c>
      <c r="HE9" s="94">
        <f>IF(OR(HE$4="",$B9=""),0,SUMIF('DADOS BRUTOS'!$A$3:$A$500,$B9,'DADOS BRUTOS'!EE$3:EE$500)+IF($C9="",0,SUMIF('DADOS BRUTOS'!$A$3:$A$500,$C9,'DADOS BRUTOS'!EE$3:EE$500)))</f>
        <v/>
      </c>
      <c r="HF9" s="94">
        <f>IF(OR(HF$4="",$B9=""),0,SUMIF('DADOS BRUTOS'!$A$3:$A$500,$B9,'DADOS BRUTOS'!EF$3:EF$500)+IF($C9="",0,SUMIF('DADOS BRUTOS'!$A$3:$A$500,$C9,'DADOS BRUTOS'!EF$3:EF$500)))</f>
        <v/>
      </c>
      <c r="HG9" s="94">
        <f>IF(OR(HG$4="",$B9=""),0,SUMIF('DADOS BRUTOS'!$A$3:$A$500,$B9,'DADOS BRUTOS'!EG$3:EG$500)+IF($C9="",0,SUMIF('DADOS BRUTOS'!$A$3:$A$500,$C9,'DADOS BRUTOS'!EG$3:EG$500)))</f>
        <v/>
      </c>
      <c r="HH9" s="94">
        <f>IF(OR(HH$4="",$B9=""),0,SUMIF('DADOS BRUTOS'!$A$3:$A$500,$B9,'DADOS BRUTOS'!EH$3:EH$500)+IF($C9="",0,SUMIF('DADOS BRUTOS'!$A$3:$A$500,$C9,'DADOS BRUTOS'!EH$3:EH$500)))</f>
        <v/>
      </c>
      <c r="HI9" s="94">
        <f>IF(OR(HI$4="",$B9=""),0,SUMIF('DADOS BRUTOS'!$A$3:$A$500,$B9,'DADOS BRUTOS'!EI$3:EI$500)+IF($C9="",0,SUMIF('DADOS BRUTOS'!$A$3:$A$500,$C9,'DADOS BRUTOS'!EI$3:EI$500)))</f>
        <v/>
      </c>
      <c r="HJ9" s="94">
        <f>IF(OR(HJ$4="",$B9=""),0,SUMIF('DADOS BRUTOS'!$A$3:$A$500,$B9,'DADOS BRUTOS'!EJ$3:EJ$500)+IF($C9="",0,SUMIF('DADOS BRUTOS'!$A$3:$A$500,$C9,'DADOS BRUTOS'!EJ$3:EJ$500)))</f>
        <v/>
      </c>
      <c r="HK9" s="94">
        <f>IF(OR(HK$4="",$B9=""),0,SUMIF('DADOS BRUTOS'!$A$3:$A$500,$B9,'DADOS BRUTOS'!EK$3:EK$500)+IF($C9="",0,SUMIF('DADOS BRUTOS'!$A$3:$A$500,$C9,'DADOS BRUTOS'!EK$3:EK$500)))</f>
        <v/>
      </c>
      <c r="HL9" s="94">
        <f>IF(OR(HL$4="",$B9=""),0,SUMIF('DADOS BRUTOS'!$A$3:$A$500,$B9,'DADOS BRUTOS'!EL$3:EL$500)+IF($C9="",0,SUMIF('DADOS BRUTOS'!$A$3:$A$500,$C9,'DADOS BRUTOS'!EL$3:EL$500)))</f>
        <v/>
      </c>
      <c r="HM9" s="94">
        <f>IF(OR(HM$4="",$B9=""),0,SUMIF('DADOS BRUTOS'!$A$3:$A$500,$B9,'DADOS BRUTOS'!EM$3:EM$500)+IF($C9="",0,SUMIF('DADOS BRUTOS'!$A$3:$A$500,$C9,'DADOS BRUTOS'!EM$3:EM$500)))</f>
        <v/>
      </c>
      <c r="HN9" s="94">
        <f>IF(OR(HN$4="",$B9=""),0,SUMIF('DADOS BRUTOS'!$A$3:$A$500,$B9,'DADOS BRUTOS'!EN$3:EN$500)+IF($C9="",0,SUMIF('DADOS BRUTOS'!$A$3:$A$500,$C9,'DADOS BRUTOS'!EN$3:EN$500)))</f>
        <v/>
      </c>
      <c r="HO9" s="94">
        <f>IF(OR(HO$4="",$B9=""),0,SUMIF('DADOS BRUTOS'!$A$3:$A$500,$B9,'DADOS BRUTOS'!EO$3:EO$500)+IF($C9="",0,SUMIF('DADOS BRUTOS'!$A$3:$A$500,$C9,'DADOS BRUTOS'!EO$3:EO$500)))</f>
        <v/>
      </c>
      <c r="HP9" s="94">
        <f>IF(OR(HP$4="",$B9=""),0,SUMIF('DADOS BRUTOS'!$A$3:$A$500,$B9,'DADOS BRUTOS'!EP$3:EP$500)+IF($C9="",0,SUMIF('DADOS BRUTOS'!$A$3:$A$500,$C9,'DADOS BRUTOS'!EP$3:EP$500)))</f>
        <v/>
      </c>
      <c r="HQ9" s="94">
        <f>IF(OR(HQ$4="",$B9=""),0,SUMIF('DADOS BRUTOS'!$A$3:$A$500,$B9,'DADOS BRUTOS'!EQ$3:EQ$500)+IF($C9="",0,SUMIF('DADOS BRUTOS'!$A$3:$A$500,$C9,'DADOS BRUTOS'!EQ$3:EQ$500)))</f>
        <v/>
      </c>
      <c r="HR9" s="94">
        <f>IF(OR(HR$4="",$B9=""),0,SUMIF('DADOS BRUTOS'!$A$3:$A$500,$B9,'DADOS BRUTOS'!ER$3:ER$500)+IF($C9="",0,SUMIF('DADOS BRUTOS'!$A$3:$A$500,$C9,'DADOS BRUTOS'!ER$3:ER$500)))</f>
        <v/>
      </c>
      <c r="HS9" s="94">
        <f>IF(OR(HS$4="",$B9=""),0,SUMIF('DADOS BRUTOS'!$A$3:$A$500,$B9,'DADOS BRUTOS'!ES$3:ES$500)+IF($C9="",0,SUMIF('DADOS BRUTOS'!$A$3:$A$500,$C9,'DADOS BRUTOS'!ES$3:ES$500)))</f>
        <v/>
      </c>
      <c r="HT9" s="94">
        <f>IF(OR(HT$4="",$B9=""),0,SUMIF('DADOS BRUTOS'!$A$3:$A$500,$B9,'DADOS BRUTOS'!ET$3:ET$500)+IF($C9="",0,SUMIF('DADOS BRUTOS'!$A$3:$A$500,$C9,'DADOS BRUTOS'!ET$3:ET$500)))</f>
        <v/>
      </c>
      <c r="HU9" s="94">
        <f>IF(OR(HU$4="",$B9=""),0,SUMIF('DADOS BRUTOS'!$A$3:$A$500,$B9,'DADOS BRUTOS'!EU$3:EU$500)+IF($C9="",0,SUMIF('DADOS BRUTOS'!$A$3:$A$500,$C9,'DADOS BRUTOS'!EU$3:EU$500)))</f>
        <v/>
      </c>
      <c r="HV9" s="94">
        <f>IF(OR(HV$4="",$B9=""),0,SUMIF('DADOS BRUTOS'!$A$3:$A$500,$B9,'DADOS BRUTOS'!EV$3:EV$500)+IF($C9="",0,SUMIF('DADOS BRUTOS'!$A$3:$A$500,$C9,'DADOS BRUTOS'!EV$3:EV$500)))</f>
        <v/>
      </c>
      <c r="HW9" s="94">
        <f>IF(OR(HW$4="",$B9=""),0,SUMIF('DADOS BRUTOS'!$A$3:$A$500,$B9,'DADOS BRUTOS'!EW$3:EW$500)+IF($C9="",0,SUMIF('DADOS BRUTOS'!$A$3:$A$500,$C9,'DADOS BRUTOS'!EW$3:EW$500)))</f>
        <v/>
      </c>
      <c r="HX9" s="94">
        <f>IF(OR(HX$4="",$B9=""),0,SUMIF('DADOS BRUTOS'!$A$3:$A$500,$B9,'DADOS BRUTOS'!EX$3:EX$500)+IF($C9="",0,SUMIF('DADOS BRUTOS'!$A$3:$A$500,$C9,'DADOS BRUTOS'!EX$3:EX$500)))</f>
        <v/>
      </c>
      <c r="HY9" s="94">
        <f>IF(OR(HY$4="",$B9=""),0,SUMIF('DADOS BRUTOS'!$A$3:$A$500,$B9,'DADOS BRUTOS'!EY$3:EY$500)+IF($C9="",0,SUMIF('DADOS BRUTOS'!$A$3:$A$500,$C9,'DADOS BRUTOS'!EY$3:EY$500)))</f>
        <v/>
      </c>
      <c r="HZ9" s="94">
        <f>IF(OR(HZ$4="",$B9=""),0,SUMIF('DADOS BRUTOS'!$A$3:$A$500,$B9,'DADOS BRUTOS'!EZ$3:EZ$500)+IF($C9="",0,SUMIF('DADOS BRUTOS'!$A$3:$A$500,$C9,'DADOS BRUTOS'!EZ$3:EZ$500)))</f>
        <v/>
      </c>
      <c r="IA9" s="94">
        <f>IF(OR(IA$4="",$B9=""),0,SUMIF('DADOS BRUTOS'!$A$3:$A$500,$B9,'DADOS BRUTOS'!FA$3:FA$500)+IF($C9="",0,SUMIF('DADOS BRUTOS'!$A$3:$A$500,$C9,'DADOS BRUTOS'!FA$3:FA$500)))</f>
        <v/>
      </c>
      <c r="IB9" s="94">
        <f>IF(OR(IB$4="",$B9=""),0,SUMIF('DADOS BRUTOS'!$A$3:$A$500,$B9,'DADOS BRUTOS'!FB$3:FB$500)+IF($C9="",0,SUMIF('DADOS BRUTOS'!$A$3:$A$500,$C9,'DADOS BRUTOS'!FB$3:FB$500)))</f>
        <v/>
      </c>
      <c r="IC9" s="94">
        <f>IF(OR(IC$4="",$B9=""),0,SUMIF('DADOS BRUTOS'!$A$3:$A$500,$B9,'DADOS BRUTOS'!FC$3:FC$500)+IF($C9="",0,SUMIF('DADOS BRUTOS'!$A$3:$A$500,$C9,'DADOS BRUTOS'!FC$3:FC$500)))</f>
        <v/>
      </c>
      <c r="ID9" s="94">
        <f>IF(OR(ID$4="",$B9=""),0,SUMIF('DADOS BRUTOS'!$A$3:$A$500,$B9,'DADOS BRUTOS'!FD$3:FD$500)+IF($C9="",0,SUMIF('DADOS BRUTOS'!$A$3:$A$500,$C9,'DADOS BRUTOS'!FD$3:FD$500)))</f>
        <v/>
      </c>
      <c r="IE9" s="94">
        <f>IF(OR(IE$4="",$B9=""),0,SUMIF('DADOS BRUTOS'!$A$3:$A$500,$B9,'DADOS BRUTOS'!FE$3:FE$500)+IF($C9="",0,SUMIF('DADOS BRUTOS'!$A$3:$A$500,$C9,'DADOS BRUTOS'!FE$3:FE$500)))</f>
        <v/>
      </c>
      <c r="IF9" s="94">
        <f>IF(OR(IF$4="",$B9=""),0,SUMIF('DADOS BRUTOS'!$A$3:$A$500,$B9,'DADOS BRUTOS'!FF$3:FF$500)+IF($C9="",0,SUMIF('DADOS BRUTOS'!$A$3:$A$500,$C9,'DADOS BRUTOS'!FF$3:FF$500)))</f>
        <v/>
      </c>
      <c r="IG9" s="94">
        <f>IF(OR(IG$4="",$B9=""),0,SUMIF('DADOS BRUTOS'!$A$3:$A$500,$B9,'DADOS BRUTOS'!FG$3:FG$500)+IF($C9="",0,SUMIF('DADOS BRUTOS'!$A$3:$A$500,$C9,'DADOS BRUTOS'!FG$3:FG$500)))</f>
        <v/>
      </c>
      <c r="IH9" s="94">
        <f>IF(OR(IH$4="",$B9=""),0,SUMIF('DADOS BRUTOS'!$A$3:$A$500,$B9,'DADOS BRUTOS'!FH$3:FH$500)+IF($C9="",0,SUMIF('DADOS BRUTOS'!$A$3:$A$500,$C9,'DADOS BRUTOS'!FH$3:FH$500)))</f>
        <v/>
      </c>
      <c r="II9" s="94">
        <f>IF(OR(II$4="",$B9=""),0,SUMIF('DADOS BRUTOS'!$A$3:$A$500,$B9,'DADOS BRUTOS'!FI$3:FI$500)+IF($C9="",0,SUMIF('DADOS BRUTOS'!$A$3:$A$500,$C9,'DADOS BRUTOS'!FI$3:FI$500)))</f>
        <v/>
      </c>
      <c r="IJ9" s="94">
        <f>IF(OR(IJ$4="",$B9=""),0,SUMIF('DADOS BRUTOS'!$A$3:$A$500,$B9,'DADOS BRUTOS'!FJ$3:FJ$500)+IF($C9="",0,SUMIF('DADOS BRUTOS'!$A$3:$A$500,$C9,'DADOS BRUTOS'!FJ$3:FJ$500)))</f>
        <v/>
      </c>
      <c r="IK9" s="94">
        <f>IF(OR(IK$4="",$B9=""),0,SUMIF('DADOS BRUTOS'!$A$3:$A$500,$B9,'DADOS BRUTOS'!FK$3:FK$500)+IF($C9="",0,SUMIF('DADOS BRUTOS'!$A$3:$A$500,$C9,'DADOS BRUTOS'!FK$3:FK$500)))</f>
        <v/>
      </c>
      <c r="IL9" s="94">
        <f>IF(OR(IL$4="",$B9=""),0,SUMIF('DADOS BRUTOS'!$A$3:$A$500,$B9,'DADOS BRUTOS'!FL$3:FL$500)+IF($C9="",0,SUMIF('DADOS BRUTOS'!$A$3:$A$500,$C9,'DADOS BRUTOS'!FL$3:FL$500)))</f>
        <v/>
      </c>
      <c r="IM9" s="94">
        <f>IF(OR(IM$4="",$B9=""),0,SUMIF('DADOS BRUTOS'!$A$3:$A$500,$B9,'DADOS BRUTOS'!FM$3:FM$500)+IF($C9="",0,SUMIF('DADOS BRUTOS'!$A$3:$A$500,$C9,'DADOS BRUTOS'!FM$3:FM$500)))</f>
        <v/>
      </c>
      <c r="IN9" s="94">
        <f>IF(OR(IN$4="",$B9=""),0,SUMIF('DADOS BRUTOS'!$A$3:$A$500,$B9,'DADOS BRUTOS'!FN$3:FN$500)+IF($C9="",0,SUMIF('DADOS BRUTOS'!$A$3:$A$500,$C9,'DADOS BRUTOS'!FN$3:FN$500)))</f>
        <v/>
      </c>
      <c r="IO9" s="94">
        <f>IF(OR(IO$4="",$B9=""),0,SUMIF('DADOS BRUTOS'!$A$3:$A$500,$B9,'DADOS BRUTOS'!FO$3:FO$500)+IF($C9="",0,SUMIF('DADOS BRUTOS'!$A$3:$A$500,$C9,'DADOS BRUTOS'!FO$3:FO$500)))</f>
        <v/>
      </c>
      <c r="IP9" s="94">
        <f>IF(OR(IP$4="",$B9=""),0,SUMIF('DADOS BRUTOS'!$A$3:$A$500,$B9,'DADOS BRUTOS'!FP$3:FP$500)+IF($C9="",0,SUMIF('DADOS BRUTOS'!$A$3:$A$500,$C9,'DADOS BRUTOS'!FP$3:FP$500)))</f>
        <v/>
      </c>
      <c r="IQ9" s="94">
        <f>IF(OR(IQ$4="",$B9=""),0,SUMIF('DADOS BRUTOS'!$A$3:$A$500,$B9,'DADOS BRUTOS'!FQ$3:FQ$500)+IF($C9="",0,SUMIF('DADOS BRUTOS'!$A$3:$A$500,$C9,'DADOS BRUTOS'!FQ$3:FQ$500)))</f>
        <v/>
      </c>
      <c r="IR9" s="94">
        <f>IF(OR(IR$4="",$B9=""),0,SUMIF('DADOS BRUTOS'!$A$3:$A$500,$B9,'DADOS BRUTOS'!FR$3:FR$500)+IF($C9="",0,SUMIF('DADOS BRUTOS'!$A$3:$A$500,$C9,'DADOS BRUTOS'!FR$3:FR$500)))</f>
        <v/>
      </c>
      <c r="IS9" s="94">
        <f>IF(OR(IS$4="",$B9=""),0,SUMIF('DADOS BRUTOS'!$A$3:$A$500,$B9,'DADOS BRUTOS'!FS$3:FS$500)+IF($C9="",0,SUMIF('DADOS BRUTOS'!$A$3:$A$500,$C9,'DADOS BRUTOS'!FS$3:FS$500)))</f>
        <v/>
      </c>
      <c r="IT9" s="94">
        <f>IF(OR(IT$4="",$B9=""),0,SUMIF('DADOS BRUTOS'!$A$3:$A$500,$B9,'DADOS BRUTOS'!FT$3:FT$500)+IF($C9="",0,SUMIF('DADOS BRUTOS'!$A$3:$A$500,$C9,'DADOS BRUTOS'!FT$3:FT$500)))</f>
        <v/>
      </c>
      <c r="IU9" s="94">
        <f>IF(OR(IU$4="",$B9=""),0,SUMIF('DADOS BRUTOS'!$A$3:$A$500,$B9,'DADOS BRUTOS'!FU$3:FU$500)+IF($C9="",0,SUMIF('DADOS BRUTOS'!$A$3:$A$500,$C9,'DADOS BRUTOS'!FU$3:FU$500)))</f>
        <v/>
      </c>
      <c r="IV9" s="94">
        <f>IF(OR(IV$4="",$B9=""),0,SUMIF('DADOS BRUTOS'!$A$3:$A$500,$B9,'DADOS BRUTOS'!FV$3:FV$500)+IF($C9="",0,SUMIF('DADOS BRUTOS'!$A$3:$A$500,$C9,'DADOS BRUTOS'!FV$3:FV$500)))</f>
        <v/>
      </c>
      <c r="IW9" s="94">
        <f>IF(OR(IW$4="",$B9=""),0,SUMIF('DADOS BRUTOS'!$A$3:$A$500,$B9,'DADOS BRUTOS'!FW$3:FW$500)+IF($C9="",0,SUMIF('DADOS BRUTOS'!$A$3:$A$500,$C9,'DADOS BRUTOS'!FW$3:FW$500)))</f>
        <v/>
      </c>
      <c r="IX9" s="94">
        <f>IF(OR(IX$4="",$B9=""),0,SUMIF('DADOS BRUTOS'!$A$3:$A$500,$B9,'DADOS BRUTOS'!FX$3:FX$500)+IF($C9="",0,SUMIF('DADOS BRUTOS'!$A$3:$A$500,$C9,'DADOS BRUTOS'!FX$3:FX$500)))</f>
        <v/>
      </c>
      <c r="IY9" s="94">
        <f>IF(OR(IY$4="",$B9=""),0,SUMIF('DADOS BRUTOS'!$A$3:$A$500,$B9,'DADOS BRUTOS'!FY$3:FY$500)+IF($C9="",0,SUMIF('DADOS BRUTOS'!$A$3:$A$500,$C9,'DADOS BRUTOS'!FY$3:FY$500)))</f>
        <v/>
      </c>
      <c r="IZ9" s="94">
        <f>IF(OR(IZ$4="",$B9=""),0,SUMIF('DADOS BRUTOS'!$A$3:$A$500,$B9,'DADOS BRUTOS'!FZ$3:FZ$500)+IF($C9="",0,SUMIF('DADOS BRUTOS'!$A$3:$A$500,$C9,'DADOS BRUTOS'!FZ$3:FZ$500)))</f>
        <v/>
      </c>
      <c r="JA9" s="94">
        <f>IF(OR(JA$4="",$B9=""),0,SUMIF('DADOS BRUTOS'!$A$3:$A$500,$B9,'DADOS BRUTOS'!GA$3:GA$500)+IF($C9="",0,SUMIF('DADOS BRUTOS'!$A$3:$A$500,$C9,'DADOS BRUTOS'!GA$3:GA$500)))</f>
        <v/>
      </c>
      <c r="JB9" s="94">
        <f>IF(OR(JB$4="",$B9=""),0,SUMIF('DADOS BRUTOS'!$A$3:$A$500,$B9,'DADOS BRUTOS'!GB$3:GB$500)+IF($C9="",0,SUMIF('DADOS BRUTOS'!$A$3:$A$500,$C9,'DADOS BRUTOS'!GB$3:GB$500)))</f>
        <v/>
      </c>
      <c r="JC9" s="94">
        <f>IF(OR(JC$4="",$B9=""),0,SUMIF('DADOS BRUTOS'!$A$3:$A$500,$B9,'DADOS BRUTOS'!GC$3:GC$500)+IF($C9="",0,SUMIF('DADOS BRUTOS'!$A$3:$A$500,$C9,'DADOS BRUTOS'!GC$3:GC$500)))</f>
        <v/>
      </c>
      <c r="JD9" s="94">
        <f>IF(OR(JD$4="",$B9=""),0,SUMIF('DADOS BRUTOS'!$A$3:$A$500,$B9,'DADOS BRUTOS'!GD$3:GD$500)+IF($C9="",0,SUMIF('DADOS BRUTOS'!$A$3:$A$500,$C9,'DADOS BRUTOS'!GD$3:GD$500)))</f>
        <v/>
      </c>
      <c r="JE9" s="94">
        <f>IF(OR(JE$4="",$B9=""),0,SUMIF('DADOS BRUTOS'!$A$3:$A$500,$B9,'DADOS BRUTOS'!GE$3:GE$500)+IF($C9="",0,SUMIF('DADOS BRUTOS'!$A$3:$A$500,$C9,'DADOS BRUTOS'!GE$3:GE$500)))</f>
        <v/>
      </c>
      <c r="JF9" s="94">
        <f>IF(OR(JF$4="",$B9=""),0,SUMIF('DADOS BRUTOS'!$A$3:$A$500,$B9,'DADOS BRUTOS'!GF$3:GF$500)+IF($C9="",0,SUMIF('DADOS BRUTOS'!$A$3:$A$500,$C9,'DADOS BRUTOS'!GF$3:GF$500)))</f>
        <v/>
      </c>
      <c r="JG9" s="94">
        <f>IF(OR(JG$4="",$B9=""),0,SUMIF('DADOS BRUTOS'!$A$3:$A$500,$B9,'DADOS BRUTOS'!GG$3:GG$500)+IF($C9="",0,SUMIF('DADOS BRUTOS'!$A$3:$A$500,$C9,'DADOS BRUTOS'!GG$3:GG$500)))</f>
        <v/>
      </c>
      <c r="JH9" s="94">
        <f>IF(OR(JH$4="",$B9=""),0,SUMIF('DADOS BRUTOS'!$A$3:$A$500,$B9,'DADOS BRUTOS'!GH$3:GH$500)+IF($C9="",0,SUMIF('DADOS BRUTOS'!$A$3:$A$500,$C9,'DADOS BRUTOS'!GH$3:GH$500)))</f>
        <v/>
      </c>
      <c r="JI9" s="94">
        <f>IF(OR(JI$4="",$B9=""),0,SUMIF('DADOS BRUTOS'!$A$3:$A$500,$B9,'DADOS BRUTOS'!GI$3:GI$500)+IF($C9="",0,SUMIF('DADOS BRUTOS'!$A$3:$A$500,$C9,'DADOS BRUTOS'!GI$3:GI$500)))</f>
        <v/>
      </c>
      <c r="JJ9" s="94">
        <f>IF(OR(JJ$4="",$B9=""),0,SUMIF('DADOS BRUTOS'!$A$3:$A$500,$B9,'DADOS BRUTOS'!GJ$3:GJ$500)+IF($C9="",0,SUMIF('DADOS BRUTOS'!$A$3:$A$500,$C9,'DADOS BRUTOS'!GJ$3:GJ$500)))</f>
        <v/>
      </c>
      <c r="JK9" s="94">
        <f>IF(OR(JK$4="",$B9=""),0,SUMIF('DADOS BRUTOS'!$A$3:$A$500,$B9,'DADOS BRUTOS'!GK$3:GK$500)+IF($C9="",0,SUMIF('DADOS BRUTOS'!$A$3:$A$500,$C9,'DADOS BRUTOS'!GK$3:GK$500)))</f>
        <v/>
      </c>
      <c r="JL9" s="94">
        <f>IF(OR(JL$4="",$B9=""),0,SUMIF('DADOS BRUTOS'!$A$3:$A$500,$B9,'DADOS BRUTOS'!GL$3:GL$500)+IF($C9="",0,SUMIF('DADOS BRUTOS'!$A$3:$A$500,$C9,'DADOS BRUTOS'!GL$3:GL$500)))</f>
        <v/>
      </c>
      <c r="JM9" s="94">
        <f>IF(OR(JM$4="",$B9=""),0,SUMIF('DADOS BRUTOS'!$A$3:$A$500,$B9,'DADOS BRUTOS'!GM$3:GM$500)+IF($C9="",0,SUMIF('DADOS BRUTOS'!$A$3:$A$500,$C9,'DADOS BRUTOS'!GM$3:GM$500)))</f>
        <v/>
      </c>
      <c r="JN9" s="94">
        <f>IF(OR(JN$4="",$B9=""),0,SUMIF('DADOS BRUTOS'!$A$3:$A$500,$B9,'DADOS BRUTOS'!GN$3:GN$500)+IF($C9="",0,SUMIF('DADOS BRUTOS'!$A$3:$A$500,$C9,'DADOS BRUTOS'!GN$3:GN$500)))</f>
        <v/>
      </c>
      <c r="JO9" s="94">
        <f>IF(OR(JO$4="",$B9=""),0,SUMIF('DADOS BRUTOS'!$A$3:$A$500,$B9,'DADOS BRUTOS'!GO$3:GO$500)+IF($C9="",0,SUMIF('DADOS BRUTOS'!$A$3:$A$500,$C9,'DADOS BRUTOS'!GO$3:GO$500)))</f>
        <v/>
      </c>
      <c r="JP9" s="94">
        <f>IF(OR(JP$4="",$B9=""),0,SUMIF('DADOS BRUTOS'!$A$3:$A$500,$B9,'DADOS BRUTOS'!GP$3:GP$500)+IF($C9="",0,SUMIF('DADOS BRUTOS'!$A$3:$A$500,$C9,'DADOS BRUTOS'!GP$3:GP$500)))</f>
        <v/>
      </c>
      <c r="JQ9" s="94">
        <f>IF(OR(JQ$4="",$B9=""),0,SUMIF('DADOS BRUTOS'!$A$3:$A$500,$B9,'DADOS BRUTOS'!GQ$3:GQ$500)+IF($C9="",0,SUMIF('DADOS BRUTOS'!$A$3:$A$500,$C9,'DADOS BRUTOS'!GQ$3:GQ$500)))</f>
        <v/>
      </c>
      <c r="JR9" s="94">
        <f>IF(OR(JR$4="",$B9=""),0,SUMIF('DADOS BRUTOS'!$A$3:$A$500,$B9,'DADOS BRUTOS'!GR$3:GR$500)+IF($C9="",0,SUMIF('DADOS BRUTOS'!$A$3:$A$500,$C9,'DADOS BRUTOS'!GR$3:GR$500)))</f>
        <v/>
      </c>
      <c r="JS9" s="94">
        <f>IF(OR(JS$4="",$B9=""),0,SUMIF('DADOS BRUTOS'!$A$3:$A$500,$B9,'DADOS BRUTOS'!GS$3:GS$500)+IF($C9="",0,SUMIF('DADOS BRUTOS'!$A$3:$A$500,$C9,'DADOS BRUTOS'!GS$3:GS$500)))</f>
        <v/>
      </c>
    </row>
    <row r="10">
      <c r="A10" s="59">
        <f>'VALOR POR PL'!D16</f>
        <v/>
      </c>
      <c r="B10" s="58" t="inlineStr">
        <is>
          <t>CONSUMO DE ÁGUA, ENERGIA, ETC.</t>
        </is>
      </c>
      <c r="C10" s="58" t="n"/>
      <c r="D10" s="53">
        <f>SUMIF($CB$4:$JS$4,"&lt;="&amp;D$4,$CB10:$JS10)</f>
        <v/>
      </c>
      <c r="E10" s="53">
        <f>SUMIF($CB$4:$JS$4,E$4,$CB10:$JS10)</f>
        <v/>
      </c>
      <c r="F10" s="53">
        <f>SUMIF($CB$4:$JS$4,F$4,$CB10:$JS10)</f>
        <v/>
      </c>
      <c r="G10" s="53">
        <f>SUMIF($CB$4:$JS$4,G$4,$CB10:$JS10)</f>
        <v/>
      </c>
      <c r="H10" s="53">
        <f>SUMIF($CB$4:$JS$4,H$4,$CB10:$JS10)</f>
        <v/>
      </c>
      <c r="I10" s="53">
        <f>SUMIF($CB$4:$JS$4,I$4,$CB10:$JS10)</f>
        <v/>
      </c>
      <c r="J10" s="53">
        <f>SUMIF($CB$4:$JS$4,J$4,$CB10:$JS10)</f>
        <v/>
      </c>
      <c r="K10" s="53">
        <f>SUMIF($CB$4:$JS$4,K$4,$CB10:$JS10)</f>
        <v/>
      </c>
      <c r="L10" s="53">
        <f>SUMIF($CB$4:$JS$4,L$4,$CB10:$JS10)</f>
        <v/>
      </c>
      <c r="M10" s="53">
        <f>SUMIF($CB$4:$JS$4,M$4,$CB10:$JS10)</f>
        <v/>
      </c>
      <c r="N10" s="53">
        <f>SUMIF($CB$4:$JS$4,N$4,$CB10:$JS10)</f>
        <v/>
      </c>
      <c r="O10" s="53">
        <f>SUMIF($CB$4:$JS$4,O$4,$CB10:$JS10)</f>
        <v/>
      </c>
      <c r="P10" s="53">
        <f>SUMIF($CB$4:$JS$4,P$4,$CB10:$JS10)</f>
        <v/>
      </c>
      <c r="Q10" s="53">
        <f>SUMIF($CB$4:$JS$4,Q$4,$CB10:$JS10)</f>
        <v/>
      </c>
      <c r="R10" s="53">
        <f>SUMIF($CB$4:$JS$4,R$4,$CB10:$JS10)</f>
        <v/>
      </c>
      <c r="S10" s="53">
        <f>SUMIF($CB$4:$JS$4,S$4,$CB10:$JS10)</f>
        <v/>
      </c>
      <c r="T10" s="53">
        <f>SUMIF($CB$4:$JS$4,T$4,$CB10:$JS10)</f>
        <v/>
      </c>
      <c r="U10" s="53">
        <f>SUMIF($CB$4:$JS$4,U$4,$CB10:$JS10)</f>
        <v/>
      </c>
      <c r="V10" s="53">
        <f>SUMIF($CB$4:$JS$4,V$4,$CB10:$JS10)</f>
        <v/>
      </c>
      <c r="W10" s="53">
        <f>SUMIF($CB$4:$JS$4,W$4,$CB10:$JS10)</f>
        <v/>
      </c>
      <c r="X10" s="53">
        <f>SUMIF($CB$4:$JS$4,X$4,$CB10:$JS10)</f>
        <v/>
      </c>
      <c r="Y10" s="53">
        <f>SUMIF($CB$4:$JS$4,Y$4,$CB10:$JS10)</f>
        <v/>
      </c>
      <c r="Z10" s="53">
        <f>SUMIF($CB$4:$JS$4,Z$4,$CB10:$JS10)</f>
        <v/>
      </c>
      <c r="AA10" s="53">
        <f>SUMIF($CB$4:$JS$4,AA$4,$CB10:$JS10)</f>
        <v/>
      </c>
      <c r="AB10" s="53">
        <f>SUMIF($CB$4:$JS$4,AB$4,$CB10:$JS10)</f>
        <v/>
      </c>
      <c r="AC10" s="53">
        <f>SUMIF($CB$4:$JS$4,AC$4,$CB10:$JS10)</f>
        <v/>
      </c>
      <c r="AD10" s="53">
        <f>SUMIF($CB$4:$JS$4,AD$4,$CB10:$JS10)</f>
        <v/>
      </c>
      <c r="AE10" s="53">
        <f>SUMIF($CB$4:$JS$4,AE$4,$CB10:$JS10)</f>
        <v/>
      </c>
      <c r="AF10" s="53">
        <f>SUMIF($CB$4:$JS$4,AF$4,$CB10:$JS10)</f>
        <v/>
      </c>
      <c r="AG10" s="53">
        <f>SUMIF($CB$4:$JS$4,AG$4,$CB10:$JS10)</f>
        <v/>
      </c>
      <c r="AH10" s="53">
        <f>SUMIF($CB$4:$JS$4,AH$4,$CB10:$JS10)</f>
        <v/>
      </c>
      <c r="AI10" s="53">
        <f>SUMIF($CB$4:$JS$4,AI$4,$CB10:$JS10)</f>
        <v/>
      </c>
      <c r="AJ10" s="53">
        <f>SUMIF($CB$4:$JS$4,AJ$4,$CB10:$JS10)</f>
        <v/>
      </c>
      <c r="AK10" s="53">
        <f>SUMIF($CB$4:$JS$4,AK$4,$CB10:$JS10)</f>
        <v/>
      </c>
      <c r="AL10" s="53">
        <f>SUMIF($CB$4:$JS$4,AL$4,$CB10:$JS10)</f>
        <v/>
      </c>
      <c r="AM10" s="53">
        <f>SUMIF($CB$4:$JS$4,AM$4,$CB10:$JS10)</f>
        <v/>
      </c>
      <c r="AN10" s="53">
        <f>SUMIF($CB$4:$JS$4,AN$4,$CB10:$JS10)</f>
        <v/>
      </c>
      <c r="AO10" s="53">
        <f>SUMIF($CB$4:$JS$4,AO$4,$CB10:$JS10)</f>
        <v/>
      </c>
      <c r="AP10" s="53">
        <f>SUMIF($CB$4:$JS$4,AP$4,$CB10:$JS10)</f>
        <v/>
      </c>
      <c r="AQ10" s="53">
        <f>SUMIF($CB$4:$JS$4,AQ$4,$CB10:$JS10)</f>
        <v/>
      </c>
      <c r="AR10" s="53">
        <f>SUMIF($CB$4:$JS$4,AR$4,$CB10:$JS10)</f>
        <v/>
      </c>
      <c r="AS10" s="53">
        <f>SUMIF($CB$4:$JS$4,AS$4,$CB10:$JS10)</f>
        <v/>
      </c>
      <c r="AT10" s="53">
        <f>SUMIF($CB$4:$JS$4,AT$4,$CB10:$JS10)</f>
        <v/>
      </c>
      <c r="AU10" s="53">
        <f>SUMIF($CB$4:$JS$4,AU$4,$CB10:$JS10)</f>
        <v/>
      </c>
      <c r="AV10" s="53">
        <f>SUMIF($CB$4:$JS$4,AV$4,$CB10:$JS10)</f>
        <v/>
      </c>
      <c r="AW10" s="53">
        <f>SUMIF($CB$4:$JS$4,AW$4,$CB10:$JS10)</f>
        <v/>
      </c>
      <c r="AX10" s="53">
        <f>SUMIF($CB$4:$JS$4,AX$4,$CB10:$JS10)</f>
        <v/>
      </c>
      <c r="AY10" s="53">
        <f>SUMIF($CB$4:$JS$4,AY$4,$CB10:$JS10)</f>
        <v/>
      </c>
      <c r="AZ10" s="53">
        <f>SUMIF($CB$4:$JS$4,AZ$4,$CB10:$JS10)</f>
        <v/>
      </c>
      <c r="BA10" s="53">
        <f>SUMIF($CB$4:$JS$4,BA$4,$CB10:$JS10)</f>
        <v/>
      </c>
      <c r="BB10" s="53">
        <f>SUMIF($CB$4:$JS$4,BB$4,$CB10:$JS10)</f>
        <v/>
      </c>
      <c r="BC10" s="53">
        <f>SUMIF($CB$4:$JS$4,BC$4,$CB10:$JS10)</f>
        <v/>
      </c>
      <c r="BD10" s="53">
        <f>SUMIF($CB$4:$JS$4,BD$4,$CB10:$JS10)</f>
        <v/>
      </c>
      <c r="BE10" s="53">
        <f>SUMIF($CB$4:$JS$4,BE$4,$CB10:$JS10)</f>
        <v/>
      </c>
      <c r="BF10" s="53">
        <f>SUMIF($CB$4:$JS$4,BF$4,$CB10:$JS10)</f>
        <v/>
      </c>
      <c r="BG10" s="53">
        <f>SUMIF($CB$4:$JS$4,BG$4,$CB10:$JS10)</f>
        <v/>
      </c>
      <c r="BH10" s="53">
        <f>SUMIF($CB$4:$JS$4,BH$4,$CB10:$JS10)</f>
        <v/>
      </c>
      <c r="BI10" s="53">
        <f>SUMIF($CB$4:$JS$4,BI$4,$CB10:$JS10)</f>
        <v/>
      </c>
      <c r="BJ10" s="53">
        <f>SUMIF($CB$4:$JS$4,BJ$4,$CB10:$JS10)</f>
        <v/>
      </c>
      <c r="BK10" s="53">
        <f>SUMIF($CB$4:$JS$4,BK$4,$CB10:$JS10)</f>
        <v/>
      </c>
      <c r="BL10" s="53">
        <f>SUMIF($CB$4:$JS$4,BL$4,$CB10:$JS10)</f>
        <v/>
      </c>
      <c r="BM10" s="53">
        <f>SUMIF($CB$4:$JS$4,BM$4,$CB10:$JS10)</f>
        <v/>
      </c>
      <c r="BN10" s="53">
        <f>SUMIF($CB$4:$JS$4,BN$4,$CB10:$JS10)</f>
        <v/>
      </c>
      <c r="BO10" s="53">
        <f>SUMIF($CB$4:$JS$4,BO$4,$CB10:$JS10)</f>
        <v/>
      </c>
      <c r="BP10" s="53">
        <f>SUMIF($CB$4:$JS$4,BP$4,$CB10:$JS10)</f>
        <v/>
      </c>
      <c r="BQ10" s="53">
        <f>SUMIF($CB$4:$JS$4,BQ$4,$CB10:$JS10)</f>
        <v/>
      </c>
      <c r="BR10" s="53">
        <f>SUMIF($CB$4:$JS$4,BR$4,$CB10:$JS10)</f>
        <v/>
      </c>
      <c r="BS10" s="53">
        <f>SUMIF($CB$4:$JS$4,BS$4,$CB10:$JS10)</f>
        <v/>
      </c>
      <c r="BT10" s="53">
        <f>SUMIF($CB$4:$JS$4,BT$4,$CB10:$JS10)</f>
        <v/>
      </c>
      <c r="BU10" s="53">
        <f>SUMIF($CB$4:$JS$4,BU$4,$CB10:$JS10)</f>
        <v/>
      </c>
      <c r="BV10" s="53">
        <f>SUMIF($CB$4:$JS$4,BV$4,$CB10:$JS10)</f>
        <v/>
      </c>
      <c r="BW10" s="53">
        <f>SUMIF($CB$4:$JS$4,BW$4,$CB10:$JS10)</f>
        <v/>
      </c>
      <c r="BX10" s="53">
        <f>SUMIF($CB$4:$JS$4,"&gt;"&amp;'VALOR POR PL'!$P$8,$CB10:$JS10)</f>
        <v/>
      </c>
      <c r="BY10" s="53">
        <f>SUM($CB10:$JS10)</f>
        <v/>
      </c>
      <c r="CB10" s="94">
        <f>IF(OR(CB$4="",$B10=""),0,SUMIF('DADOS BRUTOS'!$A$3:$A$500,$B10,'DADOS BRUTOS'!B$3:B$500)+IF($C10="",0,SUMIF('DADOS BRUTOS'!$A$3:$A$500,$C10,'DADOS BRUTOS'!B$3:B$500)))</f>
        <v/>
      </c>
      <c r="CC10" s="94">
        <f>IF(OR(CC$4="",$B10=""),0,SUMIF('DADOS BRUTOS'!$A$3:$A$500,$B10,'DADOS BRUTOS'!C$3:C$500)+IF($C10="",0,SUMIF('DADOS BRUTOS'!$A$3:$A$500,$C10,'DADOS BRUTOS'!C$3:C$500)))</f>
        <v/>
      </c>
      <c r="CD10" s="94">
        <f>IF(OR(CD$4="",$B10=""),0,SUMIF('DADOS BRUTOS'!$A$3:$A$500,$B10,'DADOS BRUTOS'!D$3:D$500)+IF($C10="",0,SUMIF('DADOS BRUTOS'!$A$3:$A$500,$C10,'DADOS BRUTOS'!D$3:D$500)))</f>
        <v/>
      </c>
      <c r="CE10" s="94">
        <f>IF(OR(CE$4="",$B10=""),0,SUMIF('DADOS BRUTOS'!$A$3:$A$500,$B10,'DADOS BRUTOS'!E$3:E$500)+IF($C10="",0,SUMIF('DADOS BRUTOS'!$A$3:$A$500,$C10,'DADOS BRUTOS'!E$3:E$500)))</f>
        <v/>
      </c>
      <c r="CF10" s="94">
        <f>IF(OR(CF$4="",$B10=""),0,SUMIF('DADOS BRUTOS'!$A$3:$A$500,$B10,'DADOS BRUTOS'!F$3:F$500)+IF($C10="",0,SUMIF('DADOS BRUTOS'!$A$3:$A$500,$C10,'DADOS BRUTOS'!F$3:F$500)))</f>
        <v/>
      </c>
      <c r="CG10" s="94">
        <f>IF(OR(CG$4="",$B10=""),0,SUMIF('DADOS BRUTOS'!$A$3:$A$500,$B10,'DADOS BRUTOS'!G$3:G$500)+IF($C10="",0,SUMIF('DADOS BRUTOS'!$A$3:$A$500,$C10,'DADOS BRUTOS'!G$3:G$500)))</f>
        <v/>
      </c>
      <c r="CH10" s="94">
        <f>IF(OR(CH$4="",$B10=""),0,SUMIF('DADOS BRUTOS'!$A$3:$A$500,$B10,'DADOS BRUTOS'!H$3:H$500)+IF($C10="",0,SUMIF('DADOS BRUTOS'!$A$3:$A$500,$C10,'DADOS BRUTOS'!H$3:H$500)))</f>
        <v/>
      </c>
      <c r="CI10" s="94">
        <f>IF(OR(CI$4="",$B10=""),0,SUMIF('DADOS BRUTOS'!$A$3:$A$500,$B10,'DADOS BRUTOS'!I$3:I$500)+IF($C10="",0,SUMIF('DADOS BRUTOS'!$A$3:$A$500,$C10,'DADOS BRUTOS'!I$3:I$500)))</f>
        <v/>
      </c>
      <c r="CJ10" s="94">
        <f>IF(OR(CJ$4="",$B10=""),0,SUMIF('DADOS BRUTOS'!$A$3:$A$500,$B10,'DADOS BRUTOS'!J$3:J$500)+IF($C10="",0,SUMIF('DADOS BRUTOS'!$A$3:$A$500,$C10,'DADOS BRUTOS'!J$3:J$500)))</f>
        <v/>
      </c>
      <c r="CK10" s="94">
        <f>IF(OR(CK$4="",$B10=""),0,SUMIF('DADOS BRUTOS'!$A$3:$A$500,$B10,'DADOS BRUTOS'!K$3:K$500)+IF($C10="",0,SUMIF('DADOS BRUTOS'!$A$3:$A$500,$C10,'DADOS BRUTOS'!K$3:K$500)))</f>
        <v/>
      </c>
      <c r="CL10" s="94">
        <f>IF(OR(CL$4="",$B10=""),0,SUMIF('DADOS BRUTOS'!$A$3:$A$500,$B10,'DADOS BRUTOS'!L$3:L$500)+IF($C10="",0,SUMIF('DADOS BRUTOS'!$A$3:$A$500,$C10,'DADOS BRUTOS'!L$3:L$500)))</f>
        <v/>
      </c>
      <c r="CM10" s="94">
        <f>IF(OR(CM$4="",$B10=""),0,SUMIF('DADOS BRUTOS'!$A$3:$A$500,$B10,'DADOS BRUTOS'!M$3:M$500)+IF($C10="",0,SUMIF('DADOS BRUTOS'!$A$3:$A$500,$C10,'DADOS BRUTOS'!M$3:M$500)))</f>
        <v/>
      </c>
      <c r="CN10" s="94">
        <f>IF(OR(CN$4="",$B10=""),0,SUMIF('DADOS BRUTOS'!$A$3:$A$500,$B10,'DADOS BRUTOS'!N$3:N$500)+IF($C10="",0,SUMIF('DADOS BRUTOS'!$A$3:$A$500,$C10,'DADOS BRUTOS'!N$3:N$500)))</f>
        <v/>
      </c>
      <c r="CO10" s="94">
        <f>IF(OR(CO$4="",$B10=""),0,SUMIF('DADOS BRUTOS'!$A$3:$A$500,$B10,'DADOS BRUTOS'!O$3:O$500)+IF($C10="",0,SUMIF('DADOS BRUTOS'!$A$3:$A$500,$C10,'DADOS BRUTOS'!O$3:O$500)))</f>
        <v/>
      </c>
      <c r="CP10" s="94">
        <f>IF(OR(CP$4="",$B10=""),0,SUMIF('DADOS BRUTOS'!$A$3:$A$500,$B10,'DADOS BRUTOS'!P$3:P$500)+IF($C10="",0,SUMIF('DADOS BRUTOS'!$A$3:$A$500,$C10,'DADOS BRUTOS'!P$3:P$500)))</f>
        <v/>
      </c>
      <c r="CQ10" s="94">
        <f>IF(OR(CQ$4="",$B10=""),0,SUMIF('DADOS BRUTOS'!$A$3:$A$500,$B10,'DADOS BRUTOS'!Q$3:Q$500)+IF($C10="",0,SUMIF('DADOS BRUTOS'!$A$3:$A$500,$C10,'DADOS BRUTOS'!Q$3:Q$500)))</f>
        <v/>
      </c>
      <c r="CR10" s="94">
        <f>IF(OR(CR$4="",$B10=""),0,SUMIF('DADOS BRUTOS'!$A$3:$A$500,$B10,'DADOS BRUTOS'!R$3:R$500)+IF($C10="",0,SUMIF('DADOS BRUTOS'!$A$3:$A$500,$C10,'DADOS BRUTOS'!R$3:R$500)))</f>
        <v/>
      </c>
      <c r="CS10" s="94">
        <f>IF(OR(CS$4="",$B10=""),0,SUMIF('DADOS BRUTOS'!$A$3:$A$500,$B10,'DADOS BRUTOS'!S$3:S$500)+IF($C10="",0,SUMIF('DADOS BRUTOS'!$A$3:$A$500,$C10,'DADOS BRUTOS'!S$3:S$500)))</f>
        <v/>
      </c>
      <c r="CT10" s="94">
        <f>IF(OR(CT$4="",$B10=""),0,SUMIF('DADOS BRUTOS'!$A$3:$A$500,$B10,'DADOS BRUTOS'!T$3:T$500)+IF($C10="",0,SUMIF('DADOS BRUTOS'!$A$3:$A$500,$C10,'DADOS BRUTOS'!T$3:T$500)))</f>
        <v/>
      </c>
      <c r="CU10" s="94">
        <f>IF(OR(CU$4="",$B10=""),0,SUMIF('DADOS BRUTOS'!$A$3:$A$500,$B10,'DADOS BRUTOS'!U$3:U$500)+IF($C10="",0,SUMIF('DADOS BRUTOS'!$A$3:$A$500,$C10,'DADOS BRUTOS'!U$3:U$500)))</f>
        <v/>
      </c>
      <c r="CV10" s="94">
        <f>IF(OR(CV$4="",$B10=""),0,SUMIF('DADOS BRUTOS'!$A$3:$A$500,$B10,'DADOS BRUTOS'!V$3:V$500)+IF($C10="",0,SUMIF('DADOS BRUTOS'!$A$3:$A$500,$C10,'DADOS BRUTOS'!V$3:V$500)))</f>
        <v/>
      </c>
      <c r="CW10" s="94">
        <f>IF(OR(CW$4="",$B10=""),0,SUMIF('DADOS BRUTOS'!$A$3:$A$500,$B10,'DADOS BRUTOS'!W$3:W$500)+IF($C10="",0,SUMIF('DADOS BRUTOS'!$A$3:$A$500,$C10,'DADOS BRUTOS'!W$3:W$500)))</f>
        <v/>
      </c>
      <c r="CX10" s="94">
        <f>IF(OR(CX$4="",$B10=""),0,SUMIF('DADOS BRUTOS'!$A$3:$A$500,$B10,'DADOS BRUTOS'!X$3:X$500)+IF($C10="",0,SUMIF('DADOS BRUTOS'!$A$3:$A$500,$C10,'DADOS BRUTOS'!X$3:X$500)))</f>
        <v/>
      </c>
      <c r="CY10" s="94">
        <f>IF(OR(CY$4="",$B10=""),0,SUMIF('DADOS BRUTOS'!$A$3:$A$500,$B10,'DADOS BRUTOS'!Y$3:Y$500)+IF($C10="",0,SUMIF('DADOS BRUTOS'!$A$3:$A$500,$C10,'DADOS BRUTOS'!Y$3:Y$500)))</f>
        <v/>
      </c>
      <c r="CZ10" s="94">
        <f>IF(OR(CZ$4="",$B10=""),0,SUMIF('DADOS BRUTOS'!$A$3:$A$500,$B10,'DADOS BRUTOS'!Z$3:Z$500)+IF($C10="",0,SUMIF('DADOS BRUTOS'!$A$3:$A$500,$C10,'DADOS BRUTOS'!Z$3:Z$500)))</f>
        <v/>
      </c>
      <c r="DA10" s="94">
        <f>IF(OR(DA$4="",$B10=""),0,SUMIF('DADOS BRUTOS'!$A$3:$A$500,$B10,'DADOS BRUTOS'!AA$3:AA$500)+IF($C10="",0,SUMIF('DADOS BRUTOS'!$A$3:$A$500,$C10,'DADOS BRUTOS'!AA$3:AA$500)))</f>
        <v/>
      </c>
      <c r="DB10" s="94">
        <f>IF(OR(DB$4="",$B10=""),0,SUMIF('DADOS BRUTOS'!$A$3:$A$500,$B10,'DADOS BRUTOS'!AB$3:AB$500)+IF($C10="",0,SUMIF('DADOS BRUTOS'!$A$3:$A$500,$C10,'DADOS BRUTOS'!AB$3:AB$500)))</f>
        <v/>
      </c>
      <c r="DC10" s="94">
        <f>IF(OR(DC$4="",$B10=""),0,SUMIF('DADOS BRUTOS'!$A$3:$A$500,$B10,'DADOS BRUTOS'!AC$3:AC$500)+IF($C10="",0,SUMIF('DADOS BRUTOS'!$A$3:$A$500,$C10,'DADOS BRUTOS'!AC$3:AC$500)))</f>
        <v/>
      </c>
      <c r="DD10" s="94">
        <f>IF(OR(DD$4="",$B10=""),0,SUMIF('DADOS BRUTOS'!$A$3:$A$500,$B10,'DADOS BRUTOS'!AD$3:AD$500)+IF($C10="",0,SUMIF('DADOS BRUTOS'!$A$3:$A$500,$C10,'DADOS BRUTOS'!AD$3:AD$500)))</f>
        <v/>
      </c>
      <c r="DE10" s="94">
        <f>IF(OR(DE$4="",$B10=""),0,SUMIF('DADOS BRUTOS'!$A$3:$A$500,$B10,'DADOS BRUTOS'!AE$3:AE$500)+IF($C10="",0,SUMIF('DADOS BRUTOS'!$A$3:$A$500,$C10,'DADOS BRUTOS'!AE$3:AE$500)))</f>
        <v/>
      </c>
      <c r="DF10" s="94">
        <f>IF(OR(DF$4="",$B10=""),0,SUMIF('DADOS BRUTOS'!$A$3:$A$500,$B10,'DADOS BRUTOS'!AF$3:AF$500)+IF($C10="",0,SUMIF('DADOS BRUTOS'!$A$3:$A$500,$C10,'DADOS BRUTOS'!AF$3:AF$500)))</f>
        <v/>
      </c>
      <c r="DG10" s="94">
        <f>IF(OR(DG$4="",$B10=""),0,SUMIF('DADOS BRUTOS'!$A$3:$A$500,$B10,'DADOS BRUTOS'!AG$3:AG$500)+IF($C10="",0,SUMIF('DADOS BRUTOS'!$A$3:$A$500,$C10,'DADOS BRUTOS'!AG$3:AG$500)))</f>
        <v/>
      </c>
      <c r="DH10" s="94">
        <f>IF(OR(DH$4="",$B10=""),0,SUMIF('DADOS BRUTOS'!$A$3:$A$500,$B10,'DADOS BRUTOS'!AH$3:AH$500)+IF($C10="",0,SUMIF('DADOS BRUTOS'!$A$3:$A$500,$C10,'DADOS BRUTOS'!AH$3:AH$500)))</f>
        <v/>
      </c>
      <c r="DI10" s="94">
        <f>IF(OR(DI$4="",$B10=""),0,SUMIF('DADOS BRUTOS'!$A$3:$A$500,$B10,'DADOS BRUTOS'!AI$3:AI$500)+IF($C10="",0,SUMIF('DADOS BRUTOS'!$A$3:$A$500,$C10,'DADOS BRUTOS'!AI$3:AI$500)))</f>
        <v/>
      </c>
      <c r="DJ10" s="94">
        <f>IF(OR(DJ$4="",$B10=""),0,SUMIF('DADOS BRUTOS'!$A$3:$A$500,$B10,'DADOS BRUTOS'!AJ$3:AJ$500)+IF($C10="",0,SUMIF('DADOS BRUTOS'!$A$3:$A$500,$C10,'DADOS BRUTOS'!AJ$3:AJ$500)))</f>
        <v/>
      </c>
      <c r="DK10" s="94">
        <f>IF(OR(DK$4="",$B10=""),0,SUMIF('DADOS BRUTOS'!$A$3:$A$500,$B10,'DADOS BRUTOS'!AK$3:AK$500)+IF($C10="",0,SUMIF('DADOS BRUTOS'!$A$3:$A$500,$C10,'DADOS BRUTOS'!AK$3:AK$500)))</f>
        <v/>
      </c>
      <c r="DL10" s="94">
        <f>IF(OR(DL$4="",$B10=""),0,SUMIF('DADOS BRUTOS'!$A$3:$A$500,$B10,'DADOS BRUTOS'!AL$3:AL$500)+IF($C10="",0,SUMIF('DADOS BRUTOS'!$A$3:$A$500,$C10,'DADOS BRUTOS'!AL$3:AL$500)))</f>
        <v/>
      </c>
      <c r="DM10" s="94">
        <f>IF(OR(DM$4="",$B10=""),0,SUMIF('DADOS BRUTOS'!$A$3:$A$500,$B10,'DADOS BRUTOS'!AM$3:AM$500)+IF($C10="",0,SUMIF('DADOS BRUTOS'!$A$3:$A$500,$C10,'DADOS BRUTOS'!AM$3:AM$500)))</f>
        <v/>
      </c>
      <c r="DN10" s="94">
        <f>IF(OR(DN$4="",$B10=""),0,SUMIF('DADOS BRUTOS'!$A$3:$A$500,$B10,'DADOS BRUTOS'!AN$3:AN$500)+IF($C10="",0,SUMIF('DADOS BRUTOS'!$A$3:$A$500,$C10,'DADOS BRUTOS'!AN$3:AN$500)))</f>
        <v/>
      </c>
      <c r="DO10" s="94">
        <f>IF(OR(DO$4="",$B10=""),0,SUMIF('DADOS BRUTOS'!$A$3:$A$500,$B10,'DADOS BRUTOS'!AO$3:AO$500)+IF($C10="",0,SUMIF('DADOS BRUTOS'!$A$3:$A$500,$C10,'DADOS BRUTOS'!AO$3:AO$500)))</f>
        <v/>
      </c>
      <c r="DP10" s="94">
        <f>IF(OR(DP$4="",$B10=""),0,SUMIF('DADOS BRUTOS'!$A$3:$A$500,$B10,'DADOS BRUTOS'!AP$3:AP$500)+IF($C10="",0,SUMIF('DADOS BRUTOS'!$A$3:$A$500,$C10,'DADOS BRUTOS'!AP$3:AP$500)))</f>
        <v/>
      </c>
      <c r="DQ10" s="94">
        <f>IF(OR(DQ$4="",$B10=""),0,SUMIF('DADOS BRUTOS'!$A$3:$A$500,$B10,'DADOS BRUTOS'!AQ$3:AQ$500)+IF($C10="",0,SUMIF('DADOS BRUTOS'!$A$3:$A$500,$C10,'DADOS BRUTOS'!AQ$3:AQ$500)))</f>
        <v/>
      </c>
      <c r="DR10" s="94">
        <f>IF(OR(DR$4="",$B10=""),0,SUMIF('DADOS BRUTOS'!$A$3:$A$500,$B10,'DADOS BRUTOS'!AR$3:AR$500)+IF($C10="",0,SUMIF('DADOS BRUTOS'!$A$3:$A$500,$C10,'DADOS BRUTOS'!AR$3:AR$500)))</f>
        <v/>
      </c>
      <c r="DS10" s="94">
        <f>IF(OR(DS$4="",$B10=""),0,SUMIF('DADOS BRUTOS'!$A$3:$A$500,$B10,'DADOS BRUTOS'!AS$3:AS$500)+IF($C10="",0,SUMIF('DADOS BRUTOS'!$A$3:$A$500,$C10,'DADOS BRUTOS'!AS$3:AS$500)))</f>
        <v/>
      </c>
      <c r="DT10" s="94">
        <f>IF(OR(DT$4="",$B10=""),0,SUMIF('DADOS BRUTOS'!$A$3:$A$500,$B10,'DADOS BRUTOS'!AT$3:AT$500)+IF($C10="",0,SUMIF('DADOS BRUTOS'!$A$3:$A$500,$C10,'DADOS BRUTOS'!AT$3:AT$500)))</f>
        <v/>
      </c>
      <c r="DU10" s="94">
        <f>IF(OR(DU$4="",$B10=""),0,SUMIF('DADOS BRUTOS'!$A$3:$A$500,$B10,'DADOS BRUTOS'!AU$3:AU$500)+IF($C10="",0,SUMIF('DADOS BRUTOS'!$A$3:$A$500,$C10,'DADOS BRUTOS'!AU$3:AU$500)))</f>
        <v/>
      </c>
      <c r="DV10" s="94">
        <f>IF(OR(DV$4="",$B10=""),0,SUMIF('DADOS BRUTOS'!$A$3:$A$500,$B10,'DADOS BRUTOS'!AV$3:AV$500)+IF($C10="",0,SUMIF('DADOS BRUTOS'!$A$3:$A$500,$C10,'DADOS BRUTOS'!AV$3:AV$500)))</f>
        <v/>
      </c>
      <c r="DW10" s="94">
        <f>IF(OR(DW$4="",$B10=""),0,SUMIF('DADOS BRUTOS'!$A$3:$A$500,$B10,'DADOS BRUTOS'!AW$3:AW$500)+IF($C10="",0,SUMIF('DADOS BRUTOS'!$A$3:$A$500,$C10,'DADOS BRUTOS'!AW$3:AW$500)))</f>
        <v/>
      </c>
      <c r="DX10" s="94">
        <f>IF(OR(DX$4="",$B10=""),0,SUMIF('DADOS BRUTOS'!$A$3:$A$500,$B10,'DADOS BRUTOS'!AX$3:AX$500)+IF($C10="",0,SUMIF('DADOS BRUTOS'!$A$3:$A$500,$C10,'DADOS BRUTOS'!AX$3:AX$500)))</f>
        <v/>
      </c>
      <c r="DY10" s="94">
        <f>IF(OR(DY$4="",$B10=""),0,SUMIF('DADOS BRUTOS'!$A$3:$A$500,$B10,'DADOS BRUTOS'!AY$3:AY$500)+IF($C10="",0,SUMIF('DADOS BRUTOS'!$A$3:$A$500,$C10,'DADOS BRUTOS'!AY$3:AY$500)))</f>
        <v/>
      </c>
      <c r="DZ10" s="94">
        <f>IF(OR(DZ$4="",$B10=""),0,SUMIF('DADOS BRUTOS'!$A$3:$A$500,$B10,'DADOS BRUTOS'!AZ$3:AZ$500)+IF($C10="",0,SUMIF('DADOS BRUTOS'!$A$3:$A$500,$C10,'DADOS BRUTOS'!AZ$3:AZ$500)))</f>
        <v/>
      </c>
      <c r="EA10" s="94">
        <f>IF(OR(EA$4="",$B10=""),0,SUMIF('DADOS BRUTOS'!$A$3:$A$500,$B10,'DADOS BRUTOS'!BA$3:BA$500)+IF($C10="",0,SUMIF('DADOS BRUTOS'!$A$3:$A$500,$C10,'DADOS BRUTOS'!BA$3:BA$500)))</f>
        <v/>
      </c>
      <c r="EB10" s="94">
        <f>IF(OR(EB$4="",$B10=""),0,SUMIF('DADOS BRUTOS'!$A$3:$A$500,$B10,'DADOS BRUTOS'!BB$3:BB$500)+IF($C10="",0,SUMIF('DADOS BRUTOS'!$A$3:$A$500,$C10,'DADOS BRUTOS'!BB$3:BB$500)))</f>
        <v/>
      </c>
      <c r="EC10" s="94">
        <f>IF(OR(EC$4="",$B10=""),0,SUMIF('DADOS BRUTOS'!$A$3:$A$500,$B10,'DADOS BRUTOS'!BC$3:BC$500)+IF($C10="",0,SUMIF('DADOS BRUTOS'!$A$3:$A$500,$C10,'DADOS BRUTOS'!BC$3:BC$500)))</f>
        <v/>
      </c>
      <c r="ED10" s="94">
        <f>IF(OR(ED$4="",$B10=""),0,SUMIF('DADOS BRUTOS'!$A$3:$A$500,$B10,'DADOS BRUTOS'!BD$3:BD$500)+IF($C10="",0,SUMIF('DADOS BRUTOS'!$A$3:$A$500,$C10,'DADOS BRUTOS'!BD$3:BD$500)))</f>
        <v/>
      </c>
      <c r="EE10" s="94">
        <f>IF(OR(EE$4="",$B10=""),0,SUMIF('DADOS BRUTOS'!$A$3:$A$500,$B10,'DADOS BRUTOS'!BE$3:BE$500)+IF($C10="",0,SUMIF('DADOS BRUTOS'!$A$3:$A$500,$C10,'DADOS BRUTOS'!BE$3:BE$500)))</f>
        <v/>
      </c>
      <c r="EF10" s="94">
        <f>IF(OR(EF$4="",$B10=""),0,SUMIF('DADOS BRUTOS'!$A$3:$A$500,$B10,'DADOS BRUTOS'!BF$3:BF$500)+IF($C10="",0,SUMIF('DADOS BRUTOS'!$A$3:$A$500,$C10,'DADOS BRUTOS'!BF$3:BF$500)))</f>
        <v/>
      </c>
      <c r="EG10" s="94">
        <f>IF(OR(EG$4="",$B10=""),0,SUMIF('DADOS BRUTOS'!$A$3:$A$500,$B10,'DADOS BRUTOS'!BG$3:BG$500)+IF($C10="",0,SUMIF('DADOS BRUTOS'!$A$3:$A$500,$C10,'DADOS BRUTOS'!BG$3:BG$500)))</f>
        <v/>
      </c>
      <c r="EH10" s="94">
        <f>IF(OR(EH$4="",$B10=""),0,SUMIF('DADOS BRUTOS'!$A$3:$A$500,$B10,'DADOS BRUTOS'!BH$3:BH$500)+IF($C10="",0,SUMIF('DADOS BRUTOS'!$A$3:$A$500,$C10,'DADOS BRUTOS'!BH$3:BH$500)))</f>
        <v/>
      </c>
      <c r="EI10" s="94">
        <f>IF(OR(EI$4="",$B10=""),0,SUMIF('DADOS BRUTOS'!$A$3:$A$500,$B10,'DADOS BRUTOS'!BI$3:BI$500)+IF($C10="",0,SUMIF('DADOS BRUTOS'!$A$3:$A$500,$C10,'DADOS BRUTOS'!BI$3:BI$500)))</f>
        <v/>
      </c>
      <c r="EJ10" s="94">
        <f>IF(OR(EJ$4="",$B10=""),0,SUMIF('DADOS BRUTOS'!$A$3:$A$500,$B10,'DADOS BRUTOS'!BJ$3:BJ$500)+IF($C10="",0,SUMIF('DADOS BRUTOS'!$A$3:$A$500,$C10,'DADOS BRUTOS'!BJ$3:BJ$500)))</f>
        <v/>
      </c>
      <c r="EK10" s="94">
        <f>IF(OR(EK$4="",$B10=""),0,SUMIF('DADOS BRUTOS'!$A$3:$A$500,$B10,'DADOS BRUTOS'!BK$3:BK$500)+IF($C10="",0,SUMIF('DADOS BRUTOS'!$A$3:$A$500,$C10,'DADOS BRUTOS'!BK$3:BK$500)))</f>
        <v/>
      </c>
      <c r="EL10" s="94">
        <f>IF(OR(EL$4="",$B10=""),0,SUMIF('DADOS BRUTOS'!$A$3:$A$500,$B10,'DADOS BRUTOS'!BL$3:BL$500)+IF($C10="",0,SUMIF('DADOS BRUTOS'!$A$3:$A$500,$C10,'DADOS BRUTOS'!BL$3:BL$500)))</f>
        <v/>
      </c>
      <c r="EM10" s="94">
        <f>IF(OR(EM$4="",$B10=""),0,SUMIF('DADOS BRUTOS'!$A$3:$A$500,$B10,'DADOS BRUTOS'!BM$3:BM$500)+IF($C10="",0,SUMIF('DADOS BRUTOS'!$A$3:$A$500,$C10,'DADOS BRUTOS'!BM$3:BM$500)))</f>
        <v/>
      </c>
      <c r="EN10" s="94">
        <f>IF(OR(EN$4="",$B10=""),0,SUMIF('DADOS BRUTOS'!$A$3:$A$500,$B10,'DADOS BRUTOS'!BN$3:BN$500)+IF($C10="",0,SUMIF('DADOS BRUTOS'!$A$3:$A$500,$C10,'DADOS BRUTOS'!BN$3:BN$500)))</f>
        <v/>
      </c>
      <c r="EO10" s="94">
        <f>IF(OR(EO$4="",$B10=""),0,SUMIF('DADOS BRUTOS'!$A$3:$A$500,$B10,'DADOS BRUTOS'!BO$3:BO$500)+IF($C10="",0,SUMIF('DADOS BRUTOS'!$A$3:$A$500,$C10,'DADOS BRUTOS'!BO$3:BO$500)))</f>
        <v/>
      </c>
      <c r="EP10" s="94">
        <f>IF(OR(EP$4="",$B10=""),0,SUMIF('DADOS BRUTOS'!$A$3:$A$500,$B10,'DADOS BRUTOS'!BP$3:BP$500)+IF($C10="",0,SUMIF('DADOS BRUTOS'!$A$3:$A$500,$C10,'DADOS BRUTOS'!BP$3:BP$500)))</f>
        <v/>
      </c>
      <c r="EQ10" s="94">
        <f>IF(OR(EQ$4="",$B10=""),0,SUMIF('DADOS BRUTOS'!$A$3:$A$500,$B10,'DADOS BRUTOS'!BQ$3:BQ$500)+IF($C10="",0,SUMIF('DADOS BRUTOS'!$A$3:$A$500,$C10,'DADOS BRUTOS'!BQ$3:BQ$500)))</f>
        <v/>
      </c>
      <c r="ER10" s="94">
        <f>IF(OR(ER$4="",$B10=""),0,SUMIF('DADOS BRUTOS'!$A$3:$A$500,$B10,'DADOS BRUTOS'!BR$3:BR$500)+IF($C10="",0,SUMIF('DADOS BRUTOS'!$A$3:$A$500,$C10,'DADOS BRUTOS'!BR$3:BR$500)))</f>
        <v/>
      </c>
      <c r="ES10" s="94">
        <f>IF(OR(ES$4="",$B10=""),0,SUMIF('DADOS BRUTOS'!$A$3:$A$500,$B10,'DADOS BRUTOS'!BS$3:BS$500)+IF($C10="",0,SUMIF('DADOS BRUTOS'!$A$3:$A$500,$C10,'DADOS BRUTOS'!BS$3:BS$500)))</f>
        <v/>
      </c>
      <c r="ET10" s="94">
        <f>IF(OR(ET$4="",$B10=""),0,SUMIF('DADOS BRUTOS'!$A$3:$A$500,$B10,'DADOS BRUTOS'!BT$3:BT$500)+IF($C10="",0,SUMIF('DADOS BRUTOS'!$A$3:$A$500,$C10,'DADOS BRUTOS'!BT$3:BT$500)))</f>
        <v/>
      </c>
      <c r="EU10" s="94">
        <f>IF(OR(EU$4="",$B10=""),0,SUMIF('DADOS BRUTOS'!$A$3:$A$500,$B10,'DADOS BRUTOS'!BU$3:BU$500)+IF($C10="",0,SUMIF('DADOS BRUTOS'!$A$3:$A$500,$C10,'DADOS BRUTOS'!BU$3:BU$500)))</f>
        <v/>
      </c>
      <c r="EV10" s="94">
        <f>IF(OR(EV$4="",$B10=""),0,SUMIF('DADOS BRUTOS'!$A$3:$A$500,$B10,'DADOS BRUTOS'!BV$3:BV$500)+IF($C10="",0,SUMIF('DADOS BRUTOS'!$A$3:$A$500,$C10,'DADOS BRUTOS'!BV$3:BV$500)))</f>
        <v/>
      </c>
      <c r="EW10" s="94">
        <f>IF(OR(EW$4="",$B10=""),0,SUMIF('DADOS BRUTOS'!$A$3:$A$500,$B10,'DADOS BRUTOS'!BW$3:BW$500)+IF($C10="",0,SUMIF('DADOS BRUTOS'!$A$3:$A$500,$C10,'DADOS BRUTOS'!BW$3:BW$500)))</f>
        <v/>
      </c>
      <c r="EX10" s="94">
        <f>IF(OR(EX$4="",$B10=""),0,SUMIF('DADOS BRUTOS'!$A$3:$A$500,$B10,'DADOS BRUTOS'!BX$3:BX$500)+IF($C10="",0,SUMIF('DADOS BRUTOS'!$A$3:$A$500,$C10,'DADOS BRUTOS'!BX$3:BX$500)))</f>
        <v/>
      </c>
      <c r="EY10" s="94">
        <f>IF(OR(EY$4="",$B10=""),0,SUMIF('DADOS BRUTOS'!$A$3:$A$500,$B10,'DADOS BRUTOS'!BY$3:BY$500)+IF($C10="",0,SUMIF('DADOS BRUTOS'!$A$3:$A$500,$C10,'DADOS BRUTOS'!BY$3:BY$500)))</f>
        <v/>
      </c>
      <c r="EZ10" s="94">
        <f>IF(OR(EZ$4="",$B10=""),0,SUMIF('DADOS BRUTOS'!$A$3:$A$500,$B10,'DADOS BRUTOS'!BZ$3:BZ$500)+IF($C10="",0,SUMIF('DADOS BRUTOS'!$A$3:$A$500,$C10,'DADOS BRUTOS'!BZ$3:BZ$500)))</f>
        <v/>
      </c>
      <c r="FA10" s="94">
        <f>IF(OR(FA$4="",$B10=""),0,SUMIF('DADOS BRUTOS'!$A$3:$A$500,$B10,'DADOS BRUTOS'!CA$3:CA$500)+IF($C10="",0,SUMIF('DADOS BRUTOS'!$A$3:$A$500,$C10,'DADOS BRUTOS'!CA$3:CA$500)))</f>
        <v/>
      </c>
      <c r="FB10" s="94">
        <f>IF(OR(FB$4="",$B10=""),0,SUMIF('DADOS BRUTOS'!$A$3:$A$500,$B10,'DADOS BRUTOS'!CB$3:CB$500)+IF($C10="",0,SUMIF('DADOS BRUTOS'!$A$3:$A$500,$C10,'DADOS BRUTOS'!CB$3:CB$500)))</f>
        <v/>
      </c>
      <c r="FC10" s="94">
        <f>IF(OR(FC$4="",$B10=""),0,SUMIF('DADOS BRUTOS'!$A$3:$A$500,$B10,'DADOS BRUTOS'!CC$3:CC$500)+IF($C10="",0,SUMIF('DADOS BRUTOS'!$A$3:$A$500,$C10,'DADOS BRUTOS'!CC$3:CC$500)))</f>
        <v/>
      </c>
      <c r="FD10" s="94">
        <f>IF(OR(FD$4="",$B10=""),0,SUMIF('DADOS BRUTOS'!$A$3:$A$500,$B10,'DADOS BRUTOS'!CD$3:CD$500)+IF($C10="",0,SUMIF('DADOS BRUTOS'!$A$3:$A$500,$C10,'DADOS BRUTOS'!CD$3:CD$500)))</f>
        <v/>
      </c>
      <c r="FE10" s="94">
        <f>IF(OR(FE$4="",$B10=""),0,SUMIF('DADOS BRUTOS'!$A$3:$A$500,$B10,'DADOS BRUTOS'!CE$3:CE$500)+IF($C10="",0,SUMIF('DADOS BRUTOS'!$A$3:$A$500,$C10,'DADOS BRUTOS'!CE$3:CE$500)))</f>
        <v/>
      </c>
      <c r="FF10" s="94">
        <f>IF(OR(FF$4="",$B10=""),0,SUMIF('DADOS BRUTOS'!$A$3:$A$500,$B10,'DADOS BRUTOS'!CF$3:CF$500)+IF($C10="",0,SUMIF('DADOS BRUTOS'!$A$3:$A$500,$C10,'DADOS BRUTOS'!CF$3:CF$500)))</f>
        <v/>
      </c>
      <c r="FG10" s="94">
        <f>IF(OR(FG$4="",$B10=""),0,SUMIF('DADOS BRUTOS'!$A$3:$A$500,$B10,'DADOS BRUTOS'!CG$3:CG$500)+IF($C10="",0,SUMIF('DADOS BRUTOS'!$A$3:$A$500,$C10,'DADOS BRUTOS'!CG$3:CG$500)))</f>
        <v/>
      </c>
      <c r="FH10" s="94">
        <f>IF(OR(FH$4="",$B10=""),0,SUMIF('DADOS BRUTOS'!$A$3:$A$500,$B10,'DADOS BRUTOS'!CH$3:CH$500)+IF($C10="",0,SUMIF('DADOS BRUTOS'!$A$3:$A$500,$C10,'DADOS BRUTOS'!CH$3:CH$500)))</f>
        <v/>
      </c>
      <c r="FI10" s="94">
        <f>IF(OR(FI$4="",$B10=""),0,SUMIF('DADOS BRUTOS'!$A$3:$A$500,$B10,'DADOS BRUTOS'!CI$3:CI$500)+IF($C10="",0,SUMIF('DADOS BRUTOS'!$A$3:$A$500,$C10,'DADOS BRUTOS'!CI$3:CI$500)))</f>
        <v/>
      </c>
      <c r="FJ10" s="94">
        <f>IF(OR(FJ$4="",$B10=""),0,SUMIF('DADOS BRUTOS'!$A$3:$A$500,$B10,'DADOS BRUTOS'!CJ$3:CJ$500)+IF($C10="",0,SUMIF('DADOS BRUTOS'!$A$3:$A$500,$C10,'DADOS BRUTOS'!CJ$3:CJ$500)))</f>
        <v/>
      </c>
      <c r="FK10" s="94">
        <f>IF(OR(FK$4="",$B10=""),0,SUMIF('DADOS BRUTOS'!$A$3:$A$500,$B10,'DADOS BRUTOS'!CK$3:CK$500)+IF($C10="",0,SUMIF('DADOS BRUTOS'!$A$3:$A$500,$C10,'DADOS BRUTOS'!CK$3:CK$500)))</f>
        <v/>
      </c>
      <c r="FL10" s="94">
        <f>IF(OR(FL$4="",$B10=""),0,SUMIF('DADOS BRUTOS'!$A$3:$A$500,$B10,'DADOS BRUTOS'!CL$3:CL$500)+IF($C10="",0,SUMIF('DADOS BRUTOS'!$A$3:$A$500,$C10,'DADOS BRUTOS'!CL$3:CL$500)))</f>
        <v/>
      </c>
      <c r="FM10" s="94">
        <f>IF(OR(FM$4="",$B10=""),0,SUMIF('DADOS BRUTOS'!$A$3:$A$500,$B10,'DADOS BRUTOS'!CM$3:CM$500)+IF($C10="",0,SUMIF('DADOS BRUTOS'!$A$3:$A$500,$C10,'DADOS BRUTOS'!CM$3:CM$500)))</f>
        <v/>
      </c>
      <c r="FN10" s="94">
        <f>IF(OR(FN$4="",$B10=""),0,SUMIF('DADOS BRUTOS'!$A$3:$A$500,$B10,'DADOS BRUTOS'!CN$3:CN$500)+IF($C10="",0,SUMIF('DADOS BRUTOS'!$A$3:$A$500,$C10,'DADOS BRUTOS'!CN$3:CN$500)))</f>
        <v/>
      </c>
      <c r="FO10" s="94">
        <f>IF(OR(FO$4="",$B10=""),0,SUMIF('DADOS BRUTOS'!$A$3:$A$500,$B10,'DADOS BRUTOS'!CO$3:CO$500)+IF($C10="",0,SUMIF('DADOS BRUTOS'!$A$3:$A$500,$C10,'DADOS BRUTOS'!CO$3:CO$500)))</f>
        <v/>
      </c>
      <c r="FP10" s="94">
        <f>IF(OR(FP$4="",$B10=""),0,SUMIF('DADOS BRUTOS'!$A$3:$A$500,$B10,'DADOS BRUTOS'!CP$3:CP$500)+IF($C10="",0,SUMIF('DADOS BRUTOS'!$A$3:$A$500,$C10,'DADOS BRUTOS'!CP$3:CP$500)))</f>
        <v/>
      </c>
      <c r="FQ10" s="94">
        <f>IF(OR(FQ$4="",$B10=""),0,SUMIF('DADOS BRUTOS'!$A$3:$A$500,$B10,'DADOS BRUTOS'!CQ$3:CQ$500)+IF($C10="",0,SUMIF('DADOS BRUTOS'!$A$3:$A$500,$C10,'DADOS BRUTOS'!CQ$3:CQ$500)))</f>
        <v/>
      </c>
      <c r="FR10" s="94">
        <f>IF(OR(FR$4="",$B10=""),0,SUMIF('DADOS BRUTOS'!$A$3:$A$500,$B10,'DADOS BRUTOS'!CR$3:CR$500)+IF($C10="",0,SUMIF('DADOS BRUTOS'!$A$3:$A$500,$C10,'DADOS BRUTOS'!CR$3:CR$500)))</f>
        <v/>
      </c>
      <c r="FS10" s="94">
        <f>IF(OR(FS$4="",$B10=""),0,SUMIF('DADOS BRUTOS'!$A$3:$A$500,$B10,'DADOS BRUTOS'!CS$3:CS$500)+IF($C10="",0,SUMIF('DADOS BRUTOS'!$A$3:$A$500,$C10,'DADOS BRUTOS'!CS$3:CS$500)))</f>
        <v/>
      </c>
      <c r="FT10" s="94">
        <f>IF(OR(FT$4="",$B10=""),0,SUMIF('DADOS BRUTOS'!$A$3:$A$500,$B10,'DADOS BRUTOS'!CT$3:CT$500)+IF($C10="",0,SUMIF('DADOS BRUTOS'!$A$3:$A$500,$C10,'DADOS BRUTOS'!CT$3:CT$500)))</f>
        <v/>
      </c>
      <c r="FU10" s="94">
        <f>IF(OR(FU$4="",$B10=""),0,SUMIF('DADOS BRUTOS'!$A$3:$A$500,$B10,'DADOS BRUTOS'!CU$3:CU$500)+IF($C10="",0,SUMIF('DADOS BRUTOS'!$A$3:$A$500,$C10,'DADOS BRUTOS'!CU$3:CU$500)))</f>
        <v/>
      </c>
      <c r="FV10" s="94">
        <f>IF(OR(FV$4="",$B10=""),0,SUMIF('DADOS BRUTOS'!$A$3:$A$500,$B10,'DADOS BRUTOS'!CV$3:CV$500)+IF($C10="",0,SUMIF('DADOS BRUTOS'!$A$3:$A$500,$C10,'DADOS BRUTOS'!CV$3:CV$500)))</f>
        <v/>
      </c>
      <c r="FW10" s="94">
        <f>IF(OR(FW$4="",$B10=""),0,SUMIF('DADOS BRUTOS'!$A$3:$A$500,$B10,'DADOS BRUTOS'!CW$3:CW$500)+IF($C10="",0,SUMIF('DADOS BRUTOS'!$A$3:$A$500,$C10,'DADOS BRUTOS'!CW$3:CW$500)))</f>
        <v/>
      </c>
      <c r="FX10" s="94">
        <f>IF(OR(FX$4="",$B10=""),0,SUMIF('DADOS BRUTOS'!$A$3:$A$500,$B10,'DADOS BRUTOS'!CX$3:CX$500)+IF($C10="",0,SUMIF('DADOS BRUTOS'!$A$3:$A$500,$C10,'DADOS BRUTOS'!CX$3:CX$500)))</f>
        <v/>
      </c>
      <c r="FY10" s="94">
        <f>IF(OR(FY$4="",$B10=""),0,SUMIF('DADOS BRUTOS'!$A$3:$A$500,$B10,'DADOS BRUTOS'!CY$3:CY$500)+IF($C10="",0,SUMIF('DADOS BRUTOS'!$A$3:$A$500,$C10,'DADOS BRUTOS'!CY$3:CY$500)))</f>
        <v/>
      </c>
      <c r="FZ10" s="94">
        <f>IF(OR(FZ$4="",$B10=""),0,SUMIF('DADOS BRUTOS'!$A$3:$A$500,$B10,'DADOS BRUTOS'!CZ$3:CZ$500)+IF($C10="",0,SUMIF('DADOS BRUTOS'!$A$3:$A$500,$C10,'DADOS BRUTOS'!CZ$3:CZ$500)))</f>
        <v/>
      </c>
      <c r="GA10" s="94">
        <f>IF(OR(GA$4="",$B10=""),0,SUMIF('DADOS BRUTOS'!$A$3:$A$500,$B10,'DADOS BRUTOS'!DA$3:DA$500)+IF($C10="",0,SUMIF('DADOS BRUTOS'!$A$3:$A$500,$C10,'DADOS BRUTOS'!DA$3:DA$500)))</f>
        <v/>
      </c>
      <c r="GB10" s="94">
        <f>IF(OR(GB$4="",$B10=""),0,SUMIF('DADOS BRUTOS'!$A$3:$A$500,$B10,'DADOS BRUTOS'!DB$3:DB$500)+IF($C10="",0,SUMIF('DADOS BRUTOS'!$A$3:$A$500,$C10,'DADOS BRUTOS'!DB$3:DB$500)))</f>
        <v/>
      </c>
      <c r="GC10" s="94">
        <f>IF(OR(GC$4="",$B10=""),0,SUMIF('DADOS BRUTOS'!$A$3:$A$500,$B10,'DADOS BRUTOS'!DC$3:DC$500)+IF($C10="",0,SUMIF('DADOS BRUTOS'!$A$3:$A$500,$C10,'DADOS BRUTOS'!DC$3:DC$500)))</f>
        <v/>
      </c>
      <c r="GD10" s="94">
        <f>IF(OR(GD$4="",$B10=""),0,SUMIF('DADOS BRUTOS'!$A$3:$A$500,$B10,'DADOS BRUTOS'!DD$3:DD$500)+IF($C10="",0,SUMIF('DADOS BRUTOS'!$A$3:$A$500,$C10,'DADOS BRUTOS'!DD$3:DD$500)))</f>
        <v/>
      </c>
      <c r="GE10" s="94">
        <f>IF(OR(GE$4="",$B10=""),0,SUMIF('DADOS BRUTOS'!$A$3:$A$500,$B10,'DADOS BRUTOS'!DE$3:DE$500)+IF($C10="",0,SUMIF('DADOS BRUTOS'!$A$3:$A$500,$C10,'DADOS BRUTOS'!DE$3:DE$500)))</f>
        <v/>
      </c>
      <c r="GF10" s="94">
        <f>IF(OR(GF$4="",$B10=""),0,SUMIF('DADOS BRUTOS'!$A$3:$A$500,$B10,'DADOS BRUTOS'!DF$3:DF$500)+IF($C10="",0,SUMIF('DADOS BRUTOS'!$A$3:$A$500,$C10,'DADOS BRUTOS'!DF$3:DF$500)))</f>
        <v/>
      </c>
      <c r="GG10" s="94">
        <f>IF(OR(GG$4="",$B10=""),0,SUMIF('DADOS BRUTOS'!$A$3:$A$500,$B10,'DADOS BRUTOS'!DG$3:DG$500)+IF($C10="",0,SUMIF('DADOS BRUTOS'!$A$3:$A$500,$C10,'DADOS BRUTOS'!DG$3:DG$500)))</f>
        <v/>
      </c>
      <c r="GH10" s="94">
        <f>IF(OR(GH$4="",$B10=""),0,SUMIF('DADOS BRUTOS'!$A$3:$A$500,$B10,'DADOS BRUTOS'!DH$3:DH$500)+IF($C10="",0,SUMIF('DADOS BRUTOS'!$A$3:$A$500,$C10,'DADOS BRUTOS'!DH$3:DH$500)))</f>
        <v/>
      </c>
      <c r="GI10" s="94">
        <f>IF(OR(GI$4="",$B10=""),0,SUMIF('DADOS BRUTOS'!$A$3:$A$500,$B10,'DADOS BRUTOS'!DI$3:DI$500)+IF($C10="",0,SUMIF('DADOS BRUTOS'!$A$3:$A$500,$C10,'DADOS BRUTOS'!DI$3:DI$500)))</f>
        <v/>
      </c>
      <c r="GJ10" s="94">
        <f>IF(OR(GJ$4="",$B10=""),0,SUMIF('DADOS BRUTOS'!$A$3:$A$500,$B10,'DADOS BRUTOS'!DJ$3:DJ$500)+IF($C10="",0,SUMIF('DADOS BRUTOS'!$A$3:$A$500,$C10,'DADOS BRUTOS'!DJ$3:DJ$500)))</f>
        <v/>
      </c>
      <c r="GK10" s="94">
        <f>IF(OR(GK$4="",$B10=""),0,SUMIF('DADOS BRUTOS'!$A$3:$A$500,$B10,'DADOS BRUTOS'!DK$3:DK$500)+IF($C10="",0,SUMIF('DADOS BRUTOS'!$A$3:$A$500,$C10,'DADOS BRUTOS'!DK$3:DK$500)))</f>
        <v/>
      </c>
      <c r="GL10" s="94">
        <f>IF(OR(GL$4="",$B10=""),0,SUMIF('DADOS BRUTOS'!$A$3:$A$500,$B10,'DADOS BRUTOS'!DL$3:DL$500)+IF($C10="",0,SUMIF('DADOS BRUTOS'!$A$3:$A$500,$C10,'DADOS BRUTOS'!DL$3:DL$500)))</f>
        <v/>
      </c>
      <c r="GM10" s="94">
        <f>IF(OR(GM$4="",$B10=""),0,SUMIF('DADOS BRUTOS'!$A$3:$A$500,$B10,'DADOS BRUTOS'!DM$3:DM$500)+IF($C10="",0,SUMIF('DADOS BRUTOS'!$A$3:$A$500,$C10,'DADOS BRUTOS'!DM$3:DM$500)))</f>
        <v/>
      </c>
      <c r="GN10" s="94">
        <f>IF(OR(GN$4="",$B10=""),0,SUMIF('DADOS BRUTOS'!$A$3:$A$500,$B10,'DADOS BRUTOS'!DN$3:DN$500)+IF($C10="",0,SUMIF('DADOS BRUTOS'!$A$3:$A$500,$C10,'DADOS BRUTOS'!DN$3:DN$500)))</f>
        <v/>
      </c>
      <c r="GO10" s="94">
        <f>IF(OR(GO$4="",$B10=""),0,SUMIF('DADOS BRUTOS'!$A$3:$A$500,$B10,'DADOS BRUTOS'!DO$3:DO$500)+IF($C10="",0,SUMIF('DADOS BRUTOS'!$A$3:$A$500,$C10,'DADOS BRUTOS'!DO$3:DO$500)))</f>
        <v/>
      </c>
      <c r="GP10" s="94">
        <f>IF(OR(GP$4="",$B10=""),0,SUMIF('DADOS BRUTOS'!$A$3:$A$500,$B10,'DADOS BRUTOS'!DP$3:DP$500)+IF($C10="",0,SUMIF('DADOS BRUTOS'!$A$3:$A$500,$C10,'DADOS BRUTOS'!DP$3:DP$500)))</f>
        <v/>
      </c>
      <c r="GQ10" s="94">
        <f>IF(OR(GQ$4="",$B10=""),0,SUMIF('DADOS BRUTOS'!$A$3:$A$500,$B10,'DADOS BRUTOS'!DQ$3:DQ$500)+IF($C10="",0,SUMIF('DADOS BRUTOS'!$A$3:$A$500,$C10,'DADOS BRUTOS'!DQ$3:DQ$500)))</f>
        <v/>
      </c>
      <c r="GR10" s="94">
        <f>IF(OR(GR$4="",$B10=""),0,SUMIF('DADOS BRUTOS'!$A$3:$A$500,$B10,'DADOS BRUTOS'!DR$3:DR$500)+IF($C10="",0,SUMIF('DADOS BRUTOS'!$A$3:$A$500,$C10,'DADOS BRUTOS'!DR$3:DR$500)))</f>
        <v/>
      </c>
      <c r="GS10" s="94">
        <f>IF(OR(GS$4="",$B10=""),0,SUMIF('DADOS BRUTOS'!$A$3:$A$500,$B10,'DADOS BRUTOS'!DS$3:DS$500)+IF($C10="",0,SUMIF('DADOS BRUTOS'!$A$3:$A$500,$C10,'DADOS BRUTOS'!DS$3:DS$500)))</f>
        <v/>
      </c>
      <c r="GT10" s="94">
        <f>IF(OR(GT$4="",$B10=""),0,SUMIF('DADOS BRUTOS'!$A$3:$A$500,$B10,'DADOS BRUTOS'!DT$3:DT$500)+IF($C10="",0,SUMIF('DADOS BRUTOS'!$A$3:$A$500,$C10,'DADOS BRUTOS'!DT$3:DT$500)))</f>
        <v/>
      </c>
      <c r="GU10" s="94">
        <f>IF(OR(GU$4="",$B10=""),0,SUMIF('DADOS BRUTOS'!$A$3:$A$500,$B10,'DADOS BRUTOS'!DU$3:DU$500)+IF($C10="",0,SUMIF('DADOS BRUTOS'!$A$3:$A$500,$C10,'DADOS BRUTOS'!DU$3:DU$500)))</f>
        <v/>
      </c>
      <c r="GV10" s="94">
        <f>IF(OR(GV$4="",$B10=""),0,SUMIF('DADOS BRUTOS'!$A$3:$A$500,$B10,'DADOS BRUTOS'!DV$3:DV$500)+IF($C10="",0,SUMIF('DADOS BRUTOS'!$A$3:$A$500,$C10,'DADOS BRUTOS'!DV$3:DV$500)))</f>
        <v/>
      </c>
      <c r="GW10" s="94">
        <f>IF(OR(GW$4="",$B10=""),0,SUMIF('DADOS BRUTOS'!$A$3:$A$500,$B10,'DADOS BRUTOS'!DW$3:DW$500)+IF($C10="",0,SUMIF('DADOS BRUTOS'!$A$3:$A$500,$C10,'DADOS BRUTOS'!DW$3:DW$500)))</f>
        <v/>
      </c>
      <c r="GX10" s="94">
        <f>IF(OR(GX$4="",$B10=""),0,SUMIF('DADOS BRUTOS'!$A$3:$A$500,$B10,'DADOS BRUTOS'!DX$3:DX$500)+IF($C10="",0,SUMIF('DADOS BRUTOS'!$A$3:$A$500,$C10,'DADOS BRUTOS'!DX$3:DX$500)))</f>
        <v/>
      </c>
      <c r="GY10" s="94">
        <f>IF(OR(GY$4="",$B10=""),0,SUMIF('DADOS BRUTOS'!$A$3:$A$500,$B10,'DADOS BRUTOS'!DY$3:DY$500)+IF($C10="",0,SUMIF('DADOS BRUTOS'!$A$3:$A$500,$C10,'DADOS BRUTOS'!DY$3:DY$500)))</f>
        <v/>
      </c>
      <c r="GZ10" s="94">
        <f>IF(OR(GZ$4="",$B10=""),0,SUMIF('DADOS BRUTOS'!$A$3:$A$500,$B10,'DADOS BRUTOS'!DZ$3:DZ$500)+IF($C10="",0,SUMIF('DADOS BRUTOS'!$A$3:$A$500,$C10,'DADOS BRUTOS'!DZ$3:DZ$500)))</f>
        <v/>
      </c>
      <c r="HA10" s="94">
        <f>IF(OR(HA$4="",$B10=""),0,SUMIF('DADOS BRUTOS'!$A$3:$A$500,$B10,'DADOS BRUTOS'!EA$3:EA$500)+IF($C10="",0,SUMIF('DADOS BRUTOS'!$A$3:$A$500,$C10,'DADOS BRUTOS'!EA$3:EA$500)))</f>
        <v/>
      </c>
      <c r="HB10" s="94">
        <f>IF(OR(HB$4="",$B10=""),0,SUMIF('DADOS BRUTOS'!$A$3:$A$500,$B10,'DADOS BRUTOS'!EB$3:EB$500)+IF($C10="",0,SUMIF('DADOS BRUTOS'!$A$3:$A$500,$C10,'DADOS BRUTOS'!EB$3:EB$500)))</f>
        <v/>
      </c>
      <c r="HC10" s="94">
        <f>IF(OR(HC$4="",$B10=""),0,SUMIF('DADOS BRUTOS'!$A$3:$A$500,$B10,'DADOS BRUTOS'!EC$3:EC$500)+IF($C10="",0,SUMIF('DADOS BRUTOS'!$A$3:$A$500,$C10,'DADOS BRUTOS'!EC$3:EC$500)))</f>
        <v/>
      </c>
      <c r="HD10" s="94">
        <f>IF(OR(HD$4="",$B10=""),0,SUMIF('DADOS BRUTOS'!$A$3:$A$500,$B10,'DADOS BRUTOS'!ED$3:ED$500)+IF($C10="",0,SUMIF('DADOS BRUTOS'!$A$3:$A$500,$C10,'DADOS BRUTOS'!ED$3:ED$500)))</f>
        <v/>
      </c>
      <c r="HE10" s="94">
        <f>IF(OR(HE$4="",$B10=""),0,SUMIF('DADOS BRUTOS'!$A$3:$A$500,$B10,'DADOS BRUTOS'!EE$3:EE$500)+IF($C10="",0,SUMIF('DADOS BRUTOS'!$A$3:$A$500,$C10,'DADOS BRUTOS'!EE$3:EE$500)))</f>
        <v/>
      </c>
      <c r="HF10" s="94">
        <f>IF(OR(HF$4="",$B10=""),0,SUMIF('DADOS BRUTOS'!$A$3:$A$500,$B10,'DADOS BRUTOS'!EF$3:EF$500)+IF($C10="",0,SUMIF('DADOS BRUTOS'!$A$3:$A$500,$C10,'DADOS BRUTOS'!EF$3:EF$500)))</f>
        <v/>
      </c>
      <c r="HG10" s="94">
        <f>IF(OR(HG$4="",$B10=""),0,SUMIF('DADOS BRUTOS'!$A$3:$A$500,$B10,'DADOS BRUTOS'!EG$3:EG$500)+IF($C10="",0,SUMIF('DADOS BRUTOS'!$A$3:$A$500,$C10,'DADOS BRUTOS'!EG$3:EG$500)))</f>
        <v/>
      </c>
      <c r="HH10" s="94">
        <f>IF(OR(HH$4="",$B10=""),0,SUMIF('DADOS BRUTOS'!$A$3:$A$500,$B10,'DADOS BRUTOS'!EH$3:EH$500)+IF($C10="",0,SUMIF('DADOS BRUTOS'!$A$3:$A$500,$C10,'DADOS BRUTOS'!EH$3:EH$500)))</f>
        <v/>
      </c>
      <c r="HI10" s="94">
        <f>IF(OR(HI$4="",$B10=""),0,SUMIF('DADOS BRUTOS'!$A$3:$A$500,$B10,'DADOS BRUTOS'!EI$3:EI$500)+IF($C10="",0,SUMIF('DADOS BRUTOS'!$A$3:$A$500,$C10,'DADOS BRUTOS'!EI$3:EI$500)))</f>
        <v/>
      </c>
      <c r="HJ10" s="94">
        <f>IF(OR(HJ$4="",$B10=""),0,SUMIF('DADOS BRUTOS'!$A$3:$A$500,$B10,'DADOS BRUTOS'!EJ$3:EJ$500)+IF($C10="",0,SUMIF('DADOS BRUTOS'!$A$3:$A$500,$C10,'DADOS BRUTOS'!EJ$3:EJ$500)))</f>
        <v/>
      </c>
      <c r="HK10" s="94">
        <f>IF(OR(HK$4="",$B10=""),0,SUMIF('DADOS BRUTOS'!$A$3:$A$500,$B10,'DADOS BRUTOS'!EK$3:EK$500)+IF($C10="",0,SUMIF('DADOS BRUTOS'!$A$3:$A$500,$C10,'DADOS BRUTOS'!EK$3:EK$500)))</f>
        <v/>
      </c>
      <c r="HL10" s="94">
        <f>IF(OR(HL$4="",$B10=""),0,SUMIF('DADOS BRUTOS'!$A$3:$A$500,$B10,'DADOS BRUTOS'!EL$3:EL$500)+IF($C10="",0,SUMIF('DADOS BRUTOS'!$A$3:$A$500,$C10,'DADOS BRUTOS'!EL$3:EL$500)))</f>
        <v/>
      </c>
      <c r="HM10" s="94">
        <f>IF(OR(HM$4="",$B10=""),0,SUMIF('DADOS BRUTOS'!$A$3:$A$500,$B10,'DADOS BRUTOS'!EM$3:EM$500)+IF($C10="",0,SUMIF('DADOS BRUTOS'!$A$3:$A$500,$C10,'DADOS BRUTOS'!EM$3:EM$500)))</f>
        <v/>
      </c>
      <c r="HN10" s="94">
        <f>IF(OR(HN$4="",$B10=""),0,SUMIF('DADOS BRUTOS'!$A$3:$A$500,$B10,'DADOS BRUTOS'!EN$3:EN$500)+IF($C10="",0,SUMIF('DADOS BRUTOS'!$A$3:$A$500,$C10,'DADOS BRUTOS'!EN$3:EN$500)))</f>
        <v/>
      </c>
      <c r="HO10" s="94">
        <f>IF(OR(HO$4="",$B10=""),0,SUMIF('DADOS BRUTOS'!$A$3:$A$500,$B10,'DADOS BRUTOS'!EO$3:EO$500)+IF($C10="",0,SUMIF('DADOS BRUTOS'!$A$3:$A$500,$C10,'DADOS BRUTOS'!EO$3:EO$500)))</f>
        <v/>
      </c>
      <c r="HP10" s="94">
        <f>IF(OR(HP$4="",$B10=""),0,SUMIF('DADOS BRUTOS'!$A$3:$A$500,$B10,'DADOS BRUTOS'!EP$3:EP$500)+IF($C10="",0,SUMIF('DADOS BRUTOS'!$A$3:$A$500,$C10,'DADOS BRUTOS'!EP$3:EP$500)))</f>
        <v/>
      </c>
      <c r="HQ10" s="94">
        <f>IF(OR(HQ$4="",$B10=""),0,SUMIF('DADOS BRUTOS'!$A$3:$A$500,$B10,'DADOS BRUTOS'!EQ$3:EQ$500)+IF($C10="",0,SUMIF('DADOS BRUTOS'!$A$3:$A$500,$C10,'DADOS BRUTOS'!EQ$3:EQ$500)))</f>
        <v/>
      </c>
      <c r="HR10" s="94">
        <f>IF(OR(HR$4="",$B10=""),0,SUMIF('DADOS BRUTOS'!$A$3:$A$500,$B10,'DADOS BRUTOS'!ER$3:ER$500)+IF($C10="",0,SUMIF('DADOS BRUTOS'!$A$3:$A$500,$C10,'DADOS BRUTOS'!ER$3:ER$500)))</f>
        <v/>
      </c>
      <c r="HS10" s="94">
        <f>IF(OR(HS$4="",$B10=""),0,SUMIF('DADOS BRUTOS'!$A$3:$A$500,$B10,'DADOS BRUTOS'!ES$3:ES$500)+IF($C10="",0,SUMIF('DADOS BRUTOS'!$A$3:$A$500,$C10,'DADOS BRUTOS'!ES$3:ES$500)))</f>
        <v/>
      </c>
      <c r="HT10" s="94">
        <f>IF(OR(HT$4="",$B10=""),0,SUMIF('DADOS BRUTOS'!$A$3:$A$500,$B10,'DADOS BRUTOS'!ET$3:ET$500)+IF($C10="",0,SUMIF('DADOS BRUTOS'!$A$3:$A$500,$C10,'DADOS BRUTOS'!ET$3:ET$500)))</f>
        <v/>
      </c>
      <c r="HU10" s="94">
        <f>IF(OR(HU$4="",$B10=""),0,SUMIF('DADOS BRUTOS'!$A$3:$A$500,$B10,'DADOS BRUTOS'!EU$3:EU$500)+IF($C10="",0,SUMIF('DADOS BRUTOS'!$A$3:$A$500,$C10,'DADOS BRUTOS'!EU$3:EU$500)))</f>
        <v/>
      </c>
      <c r="HV10" s="94">
        <f>IF(OR(HV$4="",$B10=""),0,SUMIF('DADOS BRUTOS'!$A$3:$A$500,$B10,'DADOS BRUTOS'!EV$3:EV$500)+IF($C10="",0,SUMIF('DADOS BRUTOS'!$A$3:$A$500,$C10,'DADOS BRUTOS'!EV$3:EV$500)))</f>
        <v/>
      </c>
      <c r="HW10" s="94">
        <f>IF(OR(HW$4="",$B10=""),0,SUMIF('DADOS BRUTOS'!$A$3:$A$500,$B10,'DADOS BRUTOS'!EW$3:EW$500)+IF($C10="",0,SUMIF('DADOS BRUTOS'!$A$3:$A$500,$C10,'DADOS BRUTOS'!EW$3:EW$500)))</f>
        <v/>
      </c>
      <c r="HX10" s="94">
        <f>IF(OR(HX$4="",$B10=""),0,SUMIF('DADOS BRUTOS'!$A$3:$A$500,$B10,'DADOS BRUTOS'!EX$3:EX$500)+IF($C10="",0,SUMIF('DADOS BRUTOS'!$A$3:$A$500,$C10,'DADOS BRUTOS'!EX$3:EX$500)))</f>
        <v/>
      </c>
      <c r="HY10" s="94">
        <f>IF(OR(HY$4="",$B10=""),0,SUMIF('DADOS BRUTOS'!$A$3:$A$500,$B10,'DADOS BRUTOS'!EY$3:EY$500)+IF($C10="",0,SUMIF('DADOS BRUTOS'!$A$3:$A$500,$C10,'DADOS BRUTOS'!EY$3:EY$500)))</f>
        <v/>
      </c>
      <c r="HZ10" s="94">
        <f>IF(OR(HZ$4="",$B10=""),0,SUMIF('DADOS BRUTOS'!$A$3:$A$500,$B10,'DADOS BRUTOS'!EZ$3:EZ$500)+IF($C10="",0,SUMIF('DADOS BRUTOS'!$A$3:$A$500,$C10,'DADOS BRUTOS'!EZ$3:EZ$500)))</f>
        <v/>
      </c>
      <c r="IA10" s="94">
        <f>IF(OR(IA$4="",$B10=""),0,SUMIF('DADOS BRUTOS'!$A$3:$A$500,$B10,'DADOS BRUTOS'!FA$3:FA$500)+IF($C10="",0,SUMIF('DADOS BRUTOS'!$A$3:$A$500,$C10,'DADOS BRUTOS'!FA$3:FA$500)))</f>
        <v/>
      </c>
      <c r="IB10" s="94">
        <f>IF(OR(IB$4="",$B10=""),0,SUMIF('DADOS BRUTOS'!$A$3:$A$500,$B10,'DADOS BRUTOS'!FB$3:FB$500)+IF($C10="",0,SUMIF('DADOS BRUTOS'!$A$3:$A$500,$C10,'DADOS BRUTOS'!FB$3:FB$500)))</f>
        <v/>
      </c>
      <c r="IC10" s="94">
        <f>IF(OR(IC$4="",$B10=""),0,SUMIF('DADOS BRUTOS'!$A$3:$A$500,$B10,'DADOS BRUTOS'!FC$3:FC$500)+IF($C10="",0,SUMIF('DADOS BRUTOS'!$A$3:$A$500,$C10,'DADOS BRUTOS'!FC$3:FC$500)))</f>
        <v/>
      </c>
      <c r="ID10" s="94">
        <f>IF(OR(ID$4="",$B10=""),0,SUMIF('DADOS BRUTOS'!$A$3:$A$500,$B10,'DADOS BRUTOS'!FD$3:FD$500)+IF($C10="",0,SUMIF('DADOS BRUTOS'!$A$3:$A$500,$C10,'DADOS BRUTOS'!FD$3:FD$500)))</f>
        <v/>
      </c>
      <c r="IE10" s="94">
        <f>IF(OR(IE$4="",$B10=""),0,SUMIF('DADOS BRUTOS'!$A$3:$A$500,$B10,'DADOS BRUTOS'!FE$3:FE$500)+IF($C10="",0,SUMIF('DADOS BRUTOS'!$A$3:$A$500,$C10,'DADOS BRUTOS'!FE$3:FE$500)))</f>
        <v/>
      </c>
      <c r="IF10" s="94">
        <f>IF(OR(IF$4="",$B10=""),0,SUMIF('DADOS BRUTOS'!$A$3:$A$500,$B10,'DADOS BRUTOS'!FF$3:FF$500)+IF($C10="",0,SUMIF('DADOS BRUTOS'!$A$3:$A$500,$C10,'DADOS BRUTOS'!FF$3:FF$500)))</f>
        <v/>
      </c>
      <c r="IG10" s="94">
        <f>IF(OR(IG$4="",$B10=""),0,SUMIF('DADOS BRUTOS'!$A$3:$A$500,$B10,'DADOS BRUTOS'!FG$3:FG$500)+IF($C10="",0,SUMIF('DADOS BRUTOS'!$A$3:$A$500,$C10,'DADOS BRUTOS'!FG$3:FG$500)))</f>
        <v/>
      </c>
      <c r="IH10" s="94">
        <f>IF(OR(IH$4="",$B10=""),0,SUMIF('DADOS BRUTOS'!$A$3:$A$500,$B10,'DADOS BRUTOS'!FH$3:FH$500)+IF($C10="",0,SUMIF('DADOS BRUTOS'!$A$3:$A$500,$C10,'DADOS BRUTOS'!FH$3:FH$500)))</f>
        <v/>
      </c>
      <c r="II10" s="94">
        <f>IF(OR(II$4="",$B10=""),0,SUMIF('DADOS BRUTOS'!$A$3:$A$500,$B10,'DADOS BRUTOS'!FI$3:FI$500)+IF($C10="",0,SUMIF('DADOS BRUTOS'!$A$3:$A$500,$C10,'DADOS BRUTOS'!FI$3:FI$500)))</f>
        <v/>
      </c>
      <c r="IJ10" s="94">
        <f>IF(OR(IJ$4="",$B10=""),0,SUMIF('DADOS BRUTOS'!$A$3:$A$500,$B10,'DADOS BRUTOS'!FJ$3:FJ$500)+IF($C10="",0,SUMIF('DADOS BRUTOS'!$A$3:$A$500,$C10,'DADOS BRUTOS'!FJ$3:FJ$500)))</f>
        <v/>
      </c>
      <c r="IK10" s="94">
        <f>IF(OR(IK$4="",$B10=""),0,SUMIF('DADOS BRUTOS'!$A$3:$A$500,$B10,'DADOS BRUTOS'!FK$3:FK$500)+IF($C10="",0,SUMIF('DADOS BRUTOS'!$A$3:$A$500,$C10,'DADOS BRUTOS'!FK$3:FK$500)))</f>
        <v/>
      </c>
      <c r="IL10" s="94">
        <f>IF(OR(IL$4="",$B10=""),0,SUMIF('DADOS BRUTOS'!$A$3:$A$500,$B10,'DADOS BRUTOS'!FL$3:FL$500)+IF($C10="",0,SUMIF('DADOS BRUTOS'!$A$3:$A$500,$C10,'DADOS BRUTOS'!FL$3:FL$500)))</f>
        <v/>
      </c>
      <c r="IM10" s="94">
        <f>IF(OR(IM$4="",$B10=""),0,SUMIF('DADOS BRUTOS'!$A$3:$A$500,$B10,'DADOS BRUTOS'!FM$3:FM$500)+IF($C10="",0,SUMIF('DADOS BRUTOS'!$A$3:$A$500,$C10,'DADOS BRUTOS'!FM$3:FM$500)))</f>
        <v/>
      </c>
      <c r="IN10" s="94">
        <f>IF(OR(IN$4="",$B10=""),0,SUMIF('DADOS BRUTOS'!$A$3:$A$500,$B10,'DADOS BRUTOS'!FN$3:FN$500)+IF($C10="",0,SUMIF('DADOS BRUTOS'!$A$3:$A$500,$C10,'DADOS BRUTOS'!FN$3:FN$500)))</f>
        <v/>
      </c>
      <c r="IO10" s="94">
        <f>IF(OR(IO$4="",$B10=""),0,SUMIF('DADOS BRUTOS'!$A$3:$A$500,$B10,'DADOS BRUTOS'!FO$3:FO$500)+IF($C10="",0,SUMIF('DADOS BRUTOS'!$A$3:$A$500,$C10,'DADOS BRUTOS'!FO$3:FO$500)))</f>
        <v/>
      </c>
      <c r="IP10" s="94">
        <f>IF(OR(IP$4="",$B10=""),0,SUMIF('DADOS BRUTOS'!$A$3:$A$500,$B10,'DADOS BRUTOS'!FP$3:FP$500)+IF($C10="",0,SUMIF('DADOS BRUTOS'!$A$3:$A$500,$C10,'DADOS BRUTOS'!FP$3:FP$500)))</f>
        <v/>
      </c>
      <c r="IQ10" s="94">
        <f>IF(OR(IQ$4="",$B10=""),0,SUMIF('DADOS BRUTOS'!$A$3:$A$500,$B10,'DADOS BRUTOS'!FQ$3:FQ$500)+IF($C10="",0,SUMIF('DADOS BRUTOS'!$A$3:$A$500,$C10,'DADOS BRUTOS'!FQ$3:FQ$500)))</f>
        <v/>
      </c>
      <c r="IR10" s="94">
        <f>IF(OR(IR$4="",$B10=""),0,SUMIF('DADOS BRUTOS'!$A$3:$A$500,$B10,'DADOS BRUTOS'!FR$3:FR$500)+IF($C10="",0,SUMIF('DADOS BRUTOS'!$A$3:$A$500,$C10,'DADOS BRUTOS'!FR$3:FR$500)))</f>
        <v/>
      </c>
      <c r="IS10" s="94">
        <f>IF(OR(IS$4="",$B10=""),0,SUMIF('DADOS BRUTOS'!$A$3:$A$500,$B10,'DADOS BRUTOS'!FS$3:FS$500)+IF($C10="",0,SUMIF('DADOS BRUTOS'!$A$3:$A$500,$C10,'DADOS BRUTOS'!FS$3:FS$500)))</f>
        <v/>
      </c>
      <c r="IT10" s="94">
        <f>IF(OR(IT$4="",$B10=""),0,SUMIF('DADOS BRUTOS'!$A$3:$A$500,$B10,'DADOS BRUTOS'!FT$3:FT$500)+IF($C10="",0,SUMIF('DADOS BRUTOS'!$A$3:$A$500,$C10,'DADOS BRUTOS'!FT$3:FT$500)))</f>
        <v/>
      </c>
      <c r="IU10" s="94">
        <f>IF(OR(IU$4="",$B10=""),0,SUMIF('DADOS BRUTOS'!$A$3:$A$500,$B10,'DADOS BRUTOS'!FU$3:FU$500)+IF($C10="",0,SUMIF('DADOS BRUTOS'!$A$3:$A$500,$C10,'DADOS BRUTOS'!FU$3:FU$500)))</f>
        <v/>
      </c>
      <c r="IV10" s="94">
        <f>IF(OR(IV$4="",$B10=""),0,SUMIF('DADOS BRUTOS'!$A$3:$A$500,$B10,'DADOS BRUTOS'!FV$3:FV$500)+IF($C10="",0,SUMIF('DADOS BRUTOS'!$A$3:$A$500,$C10,'DADOS BRUTOS'!FV$3:FV$500)))</f>
        <v/>
      </c>
      <c r="IW10" s="94">
        <f>IF(OR(IW$4="",$B10=""),0,SUMIF('DADOS BRUTOS'!$A$3:$A$500,$B10,'DADOS BRUTOS'!FW$3:FW$500)+IF($C10="",0,SUMIF('DADOS BRUTOS'!$A$3:$A$500,$C10,'DADOS BRUTOS'!FW$3:FW$500)))</f>
        <v/>
      </c>
      <c r="IX10" s="94">
        <f>IF(OR(IX$4="",$B10=""),0,SUMIF('DADOS BRUTOS'!$A$3:$A$500,$B10,'DADOS BRUTOS'!FX$3:FX$500)+IF($C10="",0,SUMIF('DADOS BRUTOS'!$A$3:$A$500,$C10,'DADOS BRUTOS'!FX$3:FX$500)))</f>
        <v/>
      </c>
      <c r="IY10" s="94">
        <f>IF(OR(IY$4="",$B10=""),0,SUMIF('DADOS BRUTOS'!$A$3:$A$500,$B10,'DADOS BRUTOS'!FY$3:FY$500)+IF($C10="",0,SUMIF('DADOS BRUTOS'!$A$3:$A$500,$C10,'DADOS BRUTOS'!FY$3:FY$500)))</f>
        <v/>
      </c>
      <c r="IZ10" s="94">
        <f>IF(OR(IZ$4="",$B10=""),0,SUMIF('DADOS BRUTOS'!$A$3:$A$500,$B10,'DADOS BRUTOS'!FZ$3:FZ$500)+IF($C10="",0,SUMIF('DADOS BRUTOS'!$A$3:$A$500,$C10,'DADOS BRUTOS'!FZ$3:FZ$500)))</f>
        <v/>
      </c>
      <c r="JA10" s="94">
        <f>IF(OR(JA$4="",$B10=""),0,SUMIF('DADOS BRUTOS'!$A$3:$A$500,$B10,'DADOS BRUTOS'!GA$3:GA$500)+IF($C10="",0,SUMIF('DADOS BRUTOS'!$A$3:$A$500,$C10,'DADOS BRUTOS'!GA$3:GA$500)))</f>
        <v/>
      </c>
      <c r="JB10" s="94">
        <f>IF(OR(JB$4="",$B10=""),0,SUMIF('DADOS BRUTOS'!$A$3:$A$500,$B10,'DADOS BRUTOS'!GB$3:GB$500)+IF($C10="",0,SUMIF('DADOS BRUTOS'!$A$3:$A$500,$C10,'DADOS BRUTOS'!GB$3:GB$500)))</f>
        <v/>
      </c>
      <c r="JC10" s="94">
        <f>IF(OR(JC$4="",$B10=""),0,SUMIF('DADOS BRUTOS'!$A$3:$A$500,$B10,'DADOS BRUTOS'!GC$3:GC$500)+IF($C10="",0,SUMIF('DADOS BRUTOS'!$A$3:$A$500,$C10,'DADOS BRUTOS'!GC$3:GC$500)))</f>
        <v/>
      </c>
      <c r="JD10" s="94">
        <f>IF(OR(JD$4="",$B10=""),0,SUMIF('DADOS BRUTOS'!$A$3:$A$500,$B10,'DADOS BRUTOS'!GD$3:GD$500)+IF($C10="",0,SUMIF('DADOS BRUTOS'!$A$3:$A$500,$C10,'DADOS BRUTOS'!GD$3:GD$500)))</f>
        <v/>
      </c>
      <c r="JE10" s="94">
        <f>IF(OR(JE$4="",$B10=""),0,SUMIF('DADOS BRUTOS'!$A$3:$A$500,$B10,'DADOS BRUTOS'!GE$3:GE$500)+IF($C10="",0,SUMIF('DADOS BRUTOS'!$A$3:$A$500,$C10,'DADOS BRUTOS'!GE$3:GE$500)))</f>
        <v/>
      </c>
      <c r="JF10" s="94">
        <f>IF(OR(JF$4="",$B10=""),0,SUMIF('DADOS BRUTOS'!$A$3:$A$500,$B10,'DADOS BRUTOS'!GF$3:GF$500)+IF($C10="",0,SUMIF('DADOS BRUTOS'!$A$3:$A$500,$C10,'DADOS BRUTOS'!GF$3:GF$500)))</f>
        <v/>
      </c>
      <c r="JG10" s="94">
        <f>IF(OR(JG$4="",$B10=""),0,SUMIF('DADOS BRUTOS'!$A$3:$A$500,$B10,'DADOS BRUTOS'!GG$3:GG$500)+IF($C10="",0,SUMIF('DADOS BRUTOS'!$A$3:$A$500,$C10,'DADOS BRUTOS'!GG$3:GG$500)))</f>
        <v/>
      </c>
      <c r="JH10" s="94">
        <f>IF(OR(JH$4="",$B10=""),0,SUMIF('DADOS BRUTOS'!$A$3:$A$500,$B10,'DADOS BRUTOS'!GH$3:GH$500)+IF($C10="",0,SUMIF('DADOS BRUTOS'!$A$3:$A$500,$C10,'DADOS BRUTOS'!GH$3:GH$500)))</f>
        <v/>
      </c>
      <c r="JI10" s="94">
        <f>IF(OR(JI$4="",$B10=""),0,SUMIF('DADOS BRUTOS'!$A$3:$A$500,$B10,'DADOS BRUTOS'!GI$3:GI$500)+IF($C10="",0,SUMIF('DADOS BRUTOS'!$A$3:$A$500,$C10,'DADOS BRUTOS'!GI$3:GI$500)))</f>
        <v/>
      </c>
      <c r="JJ10" s="94">
        <f>IF(OR(JJ$4="",$B10=""),0,SUMIF('DADOS BRUTOS'!$A$3:$A$500,$B10,'DADOS BRUTOS'!GJ$3:GJ$500)+IF($C10="",0,SUMIF('DADOS BRUTOS'!$A$3:$A$500,$C10,'DADOS BRUTOS'!GJ$3:GJ$500)))</f>
        <v/>
      </c>
      <c r="JK10" s="94">
        <f>IF(OR(JK$4="",$B10=""),0,SUMIF('DADOS BRUTOS'!$A$3:$A$500,$B10,'DADOS BRUTOS'!GK$3:GK$500)+IF($C10="",0,SUMIF('DADOS BRUTOS'!$A$3:$A$500,$C10,'DADOS BRUTOS'!GK$3:GK$500)))</f>
        <v/>
      </c>
      <c r="JL10" s="94">
        <f>IF(OR(JL$4="",$B10=""),0,SUMIF('DADOS BRUTOS'!$A$3:$A$500,$B10,'DADOS BRUTOS'!GL$3:GL$500)+IF($C10="",0,SUMIF('DADOS BRUTOS'!$A$3:$A$500,$C10,'DADOS BRUTOS'!GL$3:GL$500)))</f>
        <v/>
      </c>
      <c r="JM10" s="94">
        <f>IF(OR(JM$4="",$B10=""),0,SUMIF('DADOS BRUTOS'!$A$3:$A$500,$B10,'DADOS BRUTOS'!GM$3:GM$500)+IF($C10="",0,SUMIF('DADOS BRUTOS'!$A$3:$A$500,$C10,'DADOS BRUTOS'!GM$3:GM$500)))</f>
        <v/>
      </c>
      <c r="JN10" s="94">
        <f>IF(OR(JN$4="",$B10=""),0,SUMIF('DADOS BRUTOS'!$A$3:$A$500,$B10,'DADOS BRUTOS'!GN$3:GN$500)+IF($C10="",0,SUMIF('DADOS BRUTOS'!$A$3:$A$500,$C10,'DADOS BRUTOS'!GN$3:GN$500)))</f>
        <v/>
      </c>
      <c r="JO10" s="94">
        <f>IF(OR(JO$4="",$B10=""),0,SUMIF('DADOS BRUTOS'!$A$3:$A$500,$B10,'DADOS BRUTOS'!GO$3:GO$500)+IF($C10="",0,SUMIF('DADOS BRUTOS'!$A$3:$A$500,$C10,'DADOS BRUTOS'!GO$3:GO$500)))</f>
        <v/>
      </c>
      <c r="JP10" s="94">
        <f>IF(OR(JP$4="",$B10=""),0,SUMIF('DADOS BRUTOS'!$A$3:$A$500,$B10,'DADOS BRUTOS'!GP$3:GP$500)+IF($C10="",0,SUMIF('DADOS BRUTOS'!$A$3:$A$500,$C10,'DADOS BRUTOS'!GP$3:GP$500)))</f>
        <v/>
      </c>
      <c r="JQ10" s="94">
        <f>IF(OR(JQ$4="",$B10=""),0,SUMIF('DADOS BRUTOS'!$A$3:$A$500,$B10,'DADOS BRUTOS'!GQ$3:GQ$500)+IF($C10="",0,SUMIF('DADOS BRUTOS'!$A$3:$A$500,$C10,'DADOS BRUTOS'!GQ$3:GQ$500)))</f>
        <v/>
      </c>
      <c r="JR10" s="94">
        <f>IF(OR(JR$4="",$B10=""),0,SUMIF('DADOS BRUTOS'!$A$3:$A$500,$B10,'DADOS BRUTOS'!GR$3:GR$500)+IF($C10="",0,SUMIF('DADOS BRUTOS'!$A$3:$A$500,$C10,'DADOS BRUTOS'!GR$3:GR$500)))</f>
        <v/>
      </c>
      <c r="JS10" s="94">
        <f>IF(OR(JS$4="",$B10=""),0,SUMIF('DADOS BRUTOS'!$A$3:$A$500,$B10,'DADOS BRUTOS'!GS$3:GS$500)+IF($C10="",0,SUMIF('DADOS BRUTOS'!$A$3:$A$500,$C10,'DADOS BRUTOS'!GS$3:GS$500)))</f>
        <v/>
      </c>
    </row>
    <row r="11">
      <c r="A11" s="59">
        <f>'VALOR POR PL'!D17</f>
        <v/>
      </c>
      <c r="B11" s="58" t="inlineStr">
        <is>
          <t>DIVERSOS</t>
        </is>
      </c>
      <c r="C11" s="58" t="n"/>
      <c r="D11" s="53">
        <f>SUMIF($CB$4:$JS$4,"&lt;="&amp;D$4,$CB11:$JS11)</f>
        <v/>
      </c>
      <c r="E11" s="53">
        <f>SUMIF($CB$4:$JS$4,E$4,$CB11:$JS11)</f>
        <v/>
      </c>
      <c r="F11" s="53">
        <f>SUMIF($CB$4:$JS$4,F$4,$CB11:$JS11)</f>
        <v/>
      </c>
      <c r="G11" s="53">
        <f>SUMIF($CB$4:$JS$4,G$4,$CB11:$JS11)</f>
        <v/>
      </c>
      <c r="H11" s="53">
        <f>SUMIF($CB$4:$JS$4,H$4,$CB11:$JS11)</f>
        <v/>
      </c>
      <c r="I11" s="53">
        <f>SUMIF($CB$4:$JS$4,I$4,$CB11:$JS11)</f>
        <v/>
      </c>
      <c r="J11" s="53">
        <f>SUMIF($CB$4:$JS$4,J$4,$CB11:$JS11)</f>
        <v/>
      </c>
      <c r="K11" s="53">
        <f>SUMIF($CB$4:$JS$4,K$4,$CB11:$JS11)</f>
        <v/>
      </c>
      <c r="L11" s="53">
        <f>SUMIF($CB$4:$JS$4,L$4,$CB11:$JS11)</f>
        <v/>
      </c>
      <c r="M11" s="53">
        <f>SUMIF($CB$4:$JS$4,M$4,$CB11:$JS11)</f>
        <v/>
      </c>
      <c r="N11" s="53">
        <f>SUMIF($CB$4:$JS$4,N$4,$CB11:$JS11)</f>
        <v/>
      </c>
      <c r="O11" s="53">
        <f>SUMIF($CB$4:$JS$4,O$4,$CB11:$JS11)</f>
        <v/>
      </c>
      <c r="P11" s="53">
        <f>SUMIF($CB$4:$JS$4,P$4,$CB11:$JS11)</f>
        <v/>
      </c>
      <c r="Q11" s="53">
        <f>SUMIF($CB$4:$JS$4,Q$4,$CB11:$JS11)</f>
        <v/>
      </c>
      <c r="R11" s="53">
        <f>SUMIF($CB$4:$JS$4,R$4,$CB11:$JS11)</f>
        <v/>
      </c>
      <c r="S11" s="53">
        <f>SUMIF($CB$4:$JS$4,S$4,$CB11:$JS11)</f>
        <v/>
      </c>
      <c r="T11" s="53">
        <f>SUMIF($CB$4:$JS$4,T$4,$CB11:$JS11)</f>
        <v/>
      </c>
      <c r="U11" s="53">
        <f>SUMIF($CB$4:$JS$4,U$4,$CB11:$JS11)</f>
        <v/>
      </c>
      <c r="V11" s="53">
        <f>SUMIF($CB$4:$JS$4,V$4,$CB11:$JS11)</f>
        <v/>
      </c>
      <c r="W11" s="53">
        <f>SUMIF($CB$4:$JS$4,W$4,$CB11:$JS11)</f>
        <v/>
      </c>
      <c r="X11" s="53">
        <f>SUMIF($CB$4:$JS$4,X$4,$CB11:$JS11)</f>
        <v/>
      </c>
      <c r="Y11" s="53">
        <f>SUMIF($CB$4:$JS$4,Y$4,$CB11:$JS11)</f>
        <v/>
      </c>
      <c r="Z11" s="53">
        <f>SUMIF($CB$4:$JS$4,Z$4,$CB11:$JS11)</f>
        <v/>
      </c>
      <c r="AA11" s="53">
        <f>SUMIF($CB$4:$JS$4,AA$4,$CB11:$JS11)</f>
        <v/>
      </c>
      <c r="AB11" s="53">
        <f>SUMIF($CB$4:$JS$4,AB$4,$CB11:$JS11)</f>
        <v/>
      </c>
      <c r="AC11" s="53">
        <f>SUMIF($CB$4:$JS$4,AC$4,$CB11:$JS11)</f>
        <v/>
      </c>
      <c r="AD11" s="53">
        <f>SUMIF($CB$4:$JS$4,AD$4,$CB11:$JS11)</f>
        <v/>
      </c>
      <c r="AE11" s="53">
        <f>SUMIF($CB$4:$JS$4,AE$4,$CB11:$JS11)</f>
        <v/>
      </c>
      <c r="AF11" s="53">
        <f>SUMIF($CB$4:$JS$4,AF$4,$CB11:$JS11)</f>
        <v/>
      </c>
      <c r="AG11" s="53">
        <f>SUMIF($CB$4:$JS$4,AG$4,$CB11:$JS11)</f>
        <v/>
      </c>
      <c r="AH11" s="53">
        <f>SUMIF($CB$4:$JS$4,AH$4,$CB11:$JS11)</f>
        <v/>
      </c>
      <c r="AI11" s="53">
        <f>SUMIF($CB$4:$JS$4,AI$4,$CB11:$JS11)</f>
        <v/>
      </c>
      <c r="AJ11" s="53">
        <f>SUMIF($CB$4:$JS$4,AJ$4,$CB11:$JS11)</f>
        <v/>
      </c>
      <c r="AK11" s="53">
        <f>SUMIF($CB$4:$JS$4,AK$4,$CB11:$JS11)</f>
        <v/>
      </c>
      <c r="AL11" s="53">
        <f>SUMIF($CB$4:$JS$4,AL$4,$CB11:$JS11)</f>
        <v/>
      </c>
      <c r="AM11" s="53">
        <f>SUMIF($CB$4:$JS$4,AM$4,$CB11:$JS11)</f>
        <v/>
      </c>
      <c r="AN11" s="53">
        <f>SUMIF($CB$4:$JS$4,AN$4,$CB11:$JS11)</f>
        <v/>
      </c>
      <c r="AO11" s="53">
        <f>SUMIF($CB$4:$JS$4,AO$4,$CB11:$JS11)</f>
        <v/>
      </c>
      <c r="AP11" s="53">
        <f>SUMIF($CB$4:$JS$4,AP$4,$CB11:$JS11)</f>
        <v/>
      </c>
      <c r="AQ11" s="53">
        <f>SUMIF($CB$4:$JS$4,AQ$4,$CB11:$JS11)</f>
        <v/>
      </c>
      <c r="AR11" s="53">
        <f>SUMIF($CB$4:$JS$4,AR$4,$CB11:$JS11)</f>
        <v/>
      </c>
      <c r="AS11" s="53">
        <f>SUMIF($CB$4:$JS$4,AS$4,$CB11:$JS11)</f>
        <v/>
      </c>
      <c r="AT11" s="53">
        <f>SUMIF($CB$4:$JS$4,AT$4,$CB11:$JS11)</f>
        <v/>
      </c>
      <c r="AU11" s="53">
        <f>SUMIF($CB$4:$JS$4,AU$4,$CB11:$JS11)</f>
        <v/>
      </c>
      <c r="AV11" s="53">
        <f>SUMIF($CB$4:$JS$4,AV$4,$CB11:$JS11)</f>
        <v/>
      </c>
      <c r="AW11" s="53">
        <f>SUMIF($CB$4:$JS$4,AW$4,$CB11:$JS11)</f>
        <v/>
      </c>
      <c r="AX11" s="53">
        <f>SUMIF($CB$4:$JS$4,AX$4,$CB11:$JS11)</f>
        <v/>
      </c>
      <c r="AY11" s="53">
        <f>SUMIF($CB$4:$JS$4,AY$4,$CB11:$JS11)</f>
        <v/>
      </c>
      <c r="AZ11" s="53">
        <f>SUMIF($CB$4:$JS$4,AZ$4,$CB11:$JS11)</f>
        <v/>
      </c>
      <c r="BA11" s="53">
        <f>SUMIF($CB$4:$JS$4,BA$4,$CB11:$JS11)</f>
        <v/>
      </c>
      <c r="BB11" s="53">
        <f>SUMIF($CB$4:$JS$4,BB$4,$CB11:$JS11)</f>
        <v/>
      </c>
      <c r="BC11" s="53">
        <f>SUMIF($CB$4:$JS$4,BC$4,$CB11:$JS11)</f>
        <v/>
      </c>
      <c r="BD11" s="53">
        <f>SUMIF($CB$4:$JS$4,BD$4,$CB11:$JS11)</f>
        <v/>
      </c>
      <c r="BE11" s="53">
        <f>SUMIF($CB$4:$JS$4,BE$4,$CB11:$JS11)</f>
        <v/>
      </c>
      <c r="BF11" s="53">
        <f>SUMIF($CB$4:$JS$4,BF$4,$CB11:$JS11)</f>
        <v/>
      </c>
      <c r="BG11" s="53">
        <f>SUMIF($CB$4:$JS$4,BG$4,$CB11:$JS11)</f>
        <v/>
      </c>
      <c r="BH11" s="53">
        <f>SUMIF($CB$4:$JS$4,BH$4,$CB11:$JS11)</f>
        <v/>
      </c>
      <c r="BI11" s="53">
        <f>SUMIF($CB$4:$JS$4,BI$4,$CB11:$JS11)</f>
        <v/>
      </c>
      <c r="BJ11" s="53">
        <f>SUMIF($CB$4:$JS$4,BJ$4,$CB11:$JS11)</f>
        <v/>
      </c>
      <c r="BK11" s="53">
        <f>SUMIF($CB$4:$JS$4,BK$4,$CB11:$JS11)</f>
        <v/>
      </c>
      <c r="BL11" s="53">
        <f>SUMIF($CB$4:$JS$4,BL$4,$CB11:$JS11)</f>
        <v/>
      </c>
      <c r="BM11" s="53">
        <f>SUMIF($CB$4:$JS$4,BM$4,$CB11:$JS11)</f>
        <v/>
      </c>
      <c r="BN11" s="53">
        <f>SUMIF($CB$4:$JS$4,BN$4,$CB11:$JS11)</f>
        <v/>
      </c>
      <c r="BO11" s="53">
        <f>SUMIF($CB$4:$JS$4,BO$4,$CB11:$JS11)</f>
        <v/>
      </c>
      <c r="BP11" s="53">
        <f>SUMIF($CB$4:$JS$4,BP$4,$CB11:$JS11)</f>
        <v/>
      </c>
      <c r="BQ11" s="53">
        <f>SUMIF($CB$4:$JS$4,BQ$4,$CB11:$JS11)</f>
        <v/>
      </c>
      <c r="BR11" s="53">
        <f>SUMIF($CB$4:$JS$4,BR$4,$CB11:$JS11)</f>
        <v/>
      </c>
      <c r="BS11" s="53">
        <f>SUMIF($CB$4:$JS$4,BS$4,$CB11:$JS11)</f>
        <v/>
      </c>
      <c r="BT11" s="53">
        <f>SUMIF($CB$4:$JS$4,BT$4,$CB11:$JS11)</f>
        <v/>
      </c>
      <c r="BU11" s="53">
        <f>SUMIF($CB$4:$JS$4,BU$4,$CB11:$JS11)</f>
        <v/>
      </c>
      <c r="BV11" s="53">
        <f>SUMIF($CB$4:$JS$4,BV$4,$CB11:$JS11)</f>
        <v/>
      </c>
      <c r="BW11" s="53">
        <f>SUMIF($CB$4:$JS$4,BW$4,$CB11:$JS11)</f>
        <v/>
      </c>
      <c r="BX11" s="53">
        <f>SUMIF($CB$4:$JS$4,"&gt;"&amp;'VALOR POR PL'!$P$8,$CB11:$JS11)</f>
        <v/>
      </c>
      <c r="BY11" s="53">
        <f>SUM($CB11:$JS11)</f>
        <v/>
      </c>
      <c r="CB11" s="94">
        <f>IF(OR(CB$4="",$B11=""),0,SUMIF('DADOS BRUTOS'!$A$3:$A$500,$B11,'DADOS BRUTOS'!B$3:B$500)+IF($C11="",0,SUMIF('DADOS BRUTOS'!$A$3:$A$500,$C11,'DADOS BRUTOS'!B$3:B$500)))</f>
        <v/>
      </c>
      <c r="CC11" s="94">
        <f>IF(OR(CC$4="",$B11=""),0,SUMIF('DADOS BRUTOS'!$A$3:$A$500,$B11,'DADOS BRUTOS'!C$3:C$500)+IF($C11="",0,SUMIF('DADOS BRUTOS'!$A$3:$A$500,$C11,'DADOS BRUTOS'!C$3:C$500)))</f>
        <v/>
      </c>
      <c r="CD11" s="94">
        <f>IF(OR(CD$4="",$B11=""),0,SUMIF('DADOS BRUTOS'!$A$3:$A$500,$B11,'DADOS BRUTOS'!D$3:D$500)+IF($C11="",0,SUMIF('DADOS BRUTOS'!$A$3:$A$500,$C11,'DADOS BRUTOS'!D$3:D$500)))</f>
        <v/>
      </c>
      <c r="CE11" s="94">
        <f>IF(OR(CE$4="",$B11=""),0,SUMIF('DADOS BRUTOS'!$A$3:$A$500,$B11,'DADOS BRUTOS'!E$3:E$500)+IF($C11="",0,SUMIF('DADOS BRUTOS'!$A$3:$A$500,$C11,'DADOS BRUTOS'!E$3:E$500)))</f>
        <v/>
      </c>
      <c r="CF11" s="94">
        <f>IF(OR(CF$4="",$B11=""),0,SUMIF('DADOS BRUTOS'!$A$3:$A$500,$B11,'DADOS BRUTOS'!F$3:F$500)+IF($C11="",0,SUMIF('DADOS BRUTOS'!$A$3:$A$500,$C11,'DADOS BRUTOS'!F$3:F$500)))</f>
        <v/>
      </c>
      <c r="CG11" s="94">
        <f>IF(OR(CG$4="",$B11=""),0,SUMIF('DADOS BRUTOS'!$A$3:$A$500,$B11,'DADOS BRUTOS'!G$3:G$500)+IF($C11="",0,SUMIF('DADOS BRUTOS'!$A$3:$A$500,$C11,'DADOS BRUTOS'!G$3:G$500)))</f>
        <v/>
      </c>
      <c r="CH11" s="94">
        <f>IF(OR(CH$4="",$B11=""),0,SUMIF('DADOS BRUTOS'!$A$3:$A$500,$B11,'DADOS BRUTOS'!H$3:H$500)+IF($C11="",0,SUMIF('DADOS BRUTOS'!$A$3:$A$500,$C11,'DADOS BRUTOS'!H$3:H$500)))</f>
        <v/>
      </c>
      <c r="CI11" s="94">
        <f>IF(OR(CI$4="",$B11=""),0,SUMIF('DADOS BRUTOS'!$A$3:$A$500,$B11,'DADOS BRUTOS'!I$3:I$500)+IF($C11="",0,SUMIF('DADOS BRUTOS'!$A$3:$A$500,$C11,'DADOS BRUTOS'!I$3:I$500)))</f>
        <v/>
      </c>
      <c r="CJ11" s="94">
        <f>IF(OR(CJ$4="",$B11=""),0,SUMIF('DADOS BRUTOS'!$A$3:$A$500,$B11,'DADOS BRUTOS'!J$3:J$500)+IF($C11="",0,SUMIF('DADOS BRUTOS'!$A$3:$A$500,$C11,'DADOS BRUTOS'!J$3:J$500)))</f>
        <v/>
      </c>
      <c r="CK11" s="94">
        <f>IF(OR(CK$4="",$B11=""),0,SUMIF('DADOS BRUTOS'!$A$3:$A$500,$B11,'DADOS BRUTOS'!K$3:K$500)+IF($C11="",0,SUMIF('DADOS BRUTOS'!$A$3:$A$500,$C11,'DADOS BRUTOS'!K$3:K$500)))</f>
        <v/>
      </c>
      <c r="CL11" s="94">
        <f>IF(OR(CL$4="",$B11=""),0,SUMIF('DADOS BRUTOS'!$A$3:$A$500,$B11,'DADOS BRUTOS'!L$3:L$500)+IF($C11="",0,SUMIF('DADOS BRUTOS'!$A$3:$A$500,$C11,'DADOS BRUTOS'!L$3:L$500)))</f>
        <v/>
      </c>
      <c r="CM11" s="94">
        <f>IF(OR(CM$4="",$B11=""),0,SUMIF('DADOS BRUTOS'!$A$3:$A$500,$B11,'DADOS BRUTOS'!M$3:M$500)+IF($C11="",0,SUMIF('DADOS BRUTOS'!$A$3:$A$500,$C11,'DADOS BRUTOS'!M$3:M$500)))</f>
        <v/>
      </c>
      <c r="CN11" s="94">
        <f>IF(OR(CN$4="",$B11=""),0,SUMIF('DADOS BRUTOS'!$A$3:$A$500,$B11,'DADOS BRUTOS'!N$3:N$500)+IF($C11="",0,SUMIF('DADOS BRUTOS'!$A$3:$A$500,$C11,'DADOS BRUTOS'!N$3:N$500)))</f>
        <v/>
      </c>
      <c r="CO11" s="94">
        <f>IF(OR(CO$4="",$B11=""),0,SUMIF('DADOS BRUTOS'!$A$3:$A$500,$B11,'DADOS BRUTOS'!O$3:O$500)+IF($C11="",0,SUMIF('DADOS BRUTOS'!$A$3:$A$500,$C11,'DADOS BRUTOS'!O$3:O$500)))</f>
        <v/>
      </c>
      <c r="CP11" s="94">
        <f>IF(OR(CP$4="",$B11=""),0,SUMIF('DADOS BRUTOS'!$A$3:$A$500,$B11,'DADOS BRUTOS'!P$3:P$500)+IF($C11="",0,SUMIF('DADOS BRUTOS'!$A$3:$A$500,$C11,'DADOS BRUTOS'!P$3:P$500)))</f>
        <v/>
      </c>
      <c r="CQ11" s="94">
        <f>IF(OR(CQ$4="",$B11=""),0,SUMIF('DADOS BRUTOS'!$A$3:$A$500,$B11,'DADOS BRUTOS'!Q$3:Q$500)+IF($C11="",0,SUMIF('DADOS BRUTOS'!$A$3:$A$500,$C11,'DADOS BRUTOS'!Q$3:Q$500)))</f>
        <v/>
      </c>
      <c r="CR11" s="94">
        <f>IF(OR(CR$4="",$B11=""),0,SUMIF('DADOS BRUTOS'!$A$3:$A$500,$B11,'DADOS BRUTOS'!R$3:R$500)+IF($C11="",0,SUMIF('DADOS BRUTOS'!$A$3:$A$500,$C11,'DADOS BRUTOS'!R$3:R$500)))</f>
        <v/>
      </c>
      <c r="CS11" s="94">
        <f>IF(OR(CS$4="",$B11=""),0,SUMIF('DADOS BRUTOS'!$A$3:$A$500,$B11,'DADOS BRUTOS'!S$3:S$500)+IF($C11="",0,SUMIF('DADOS BRUTOS'!$A$3:$A$500,$C11,'DADOS BRUTOS'!S$3:S$500)))</f>
        <v/>
      </c>
      <c r="CT11" s="94">
        <f>IF(OR(CT$4="",$B11=""),0,SUMIF('DADOS BRUTOS'!$A$3:$A$500,$B11,'DADOS BRUTOS'!T$3:T$500)+IF($C11="",0,SUMIF('DADOS BRUTOS'!$A$3:$A$500,$C11,'DADOS BRUTOS'!T$3:T$500)))</f>
        <v/>
      </c>
      <c r="CU11" s="94">
        <f>IF(OR(CU$4="",$B11=""),0,SUMIF('DADOS BRUTOS'!$A$3:$A$500,$B11,'DADOS BRUTOS'!U$3:U$500)+IF($C11="",0,SUMIF('DADOS BRUTOS'!$A$3:$A$500,$C11,'DADOS BRUTOS'!U$3:U$500)))</f>
        <v/>
      </c>
      <c r="CV11" s="94">
        <f>IF(OR(CV$4="",$B11=""),0,SUMIF('DADOS BRUTOS'!$A$3:$A$500,$B11,'DADOS BRUTOS'!V$3:V$500)+IF($C11="",0,SUMIF('DADOS BRUTOS'!$A$3:$A$500,$C11,'DADOS BRUTOS'!V$3:V$500)))</f>
        <v/>
      </c>
      <c r="CW11" s="94">
        <f>IF(OR(CW$4="",$B11=""),0,SUMIF('DADOS BRUTOS'!$A$3:$A$500,$B11,'DADOS BRUTOS'!W$3:W$500)+IF($C11="",0,SUMIF('DADOS BRUTOS'!$A$3:$A$500,$C11,'DADOS BRUTOS'!W$3:W$500)))</f>
        <v/>
      </c>
      <c r="CX11" s="94">
        <f>IF(OR(CX$4="",$B11=""),0,SUMIF('DADOS BRUTOS'!$A$3:$A$500,$B11,'DADOS BRUTOS'!X$3:X$500)+IF($C11="",0,SUMIF('DADOS BRUTOS'!$A$3:$A$500,$C11,'DADOS BRUTOS'!X$3:X$500)))</f>
        <v/>
      </c>
      <c r="CY11" s="94">
        <f>IF(OR(CY$4="",$B11=""),0,SUMIF('DADOS BRUTOS'!$A$3:$A$500,$B11,'DADOS BRUTOS'!Y$3:Y$500)+IF($C11="",0,SUMIF('DADOS BRUTOS'!$A$3:$A$500,$C11,'DADOS BRUTOS'!Y$3:Y$500)))</f>
        <v/>
      </c>
      <c r="CZ11" s="94">
        <f>IF(OR(CZ$4="",$B11=""),0,SUMIF('DADOS BRUTOS'!$A$3:$A$500,$B11,'DADOS BRUTOS'!Z$3:Z$500)+IF($C11="",0,SUMIF('DADOS BRUTOS'!$A$3:$A$500,$C11,'DADOS BRUTOS'!Z$3:Z$500)))</f>
        <v/>
      </c>
      <c r="DA11" s="94">
        <f>IF(OR(DA$4="",$B11=""),0,SUMIF('DADOS BRUTOS'!$A$3:$A$500,$B11,'DADOS BRUTOS'!AA$3:AA$500)+IF($C11="",0,SUMIF('DADOS BRUTOS'!$A$3:$A$500,$C11,'DADOS BRUTOS'!AA$3:AA$500)))</f>
        <v/>
      </c>
      <c r="DB11" s="94">
        <f>IF(OR(DB$4="",$B11=""),0,SUMIF('DADOS BRUTOS'!$A$3:$A$500,$B11,'DADOS BRUTOS'!AB$3:AB$500)+IF($C11="",0,SUMIF('DADOS BRUTOS'!$A$3:$A$500,$C11,'DADOS BRUTOS'!AB$3:AB$500)))</f>
        <v/>
      </c>
      <c r="DC11" s="94">
        <f>IF(OR(DC$4="",$B11=""),0,SUMIF('DADOS BRUTOS'!$A$3:$A$500,$B11,'DADOS BRUTOS'!AC$3:AC$500)+IF($C11="",0,SUMIF('DADOS BRUTOS'!$A$3:$A$500,$C11,'DADOS BRUTOS'!AC$3:AC$500)))</f>
        <v/>
      </c>
      <c r="DD11" s="94">
        <f>IF(OR(DD$4="",$B11=""),0,SUMIF('DADOS BRUTOS'!$A$3:$A$500,$B11,'DADOS BRUTOS'!AD$3:AD$500)+IF($C11="",0,SUMIF('DADOS BRUTOS'!$A$3:$A$500,$C11,'DADOS BRUTOS'!AD$3:AD$500)))</f>
        <v/>
      </c>
      <c r="DE11" s="94">
        <f>IF(OR(DE$4="",$B11=""),0,SUMIF('DADOS BRUTOS'!$A$3:$A$500,$B11,'DADOS BRUTOS'!AE$3:AE$500)+IF($C11="",0,SUMIF('DADOS BRUTOS'!$A$3:$A$500,$C11,'DADOS BRUTOS'!AE$3:AE$500)))</f>
        <v/>
      </c>
      <c r="DF11" s="94">
        <f>IF(OR(DF$4="",$B11=""),0,SUMIF('DADOS BRUTOS'!$A$3:$A$500,$B11,'DADOS BRUTOS'!AF$3:AF$500)+IF($C11="",0,SUMIF('DADOS BRUTOS'!$A$3:$A$500,$C11,'DADOS BRUTOS'!AF$3:AF$500)))</f>
        <v/>
      </c>
      <c r="DG11" s="94">
        <f>IF(OR(DG$4="",$B11=""),0,SUMIF('DADOS BRUTOS'!$A$3:$A$500,$B11,'DADOS BRUTOS'!AG$3:AG$500)+IF($C11="",0,SUMIF('DADOS BRUTOS'!$A$3:$A$500,$C11,'DADOS BRUTOS'!AG$3:AG$500)))</f>
        <v/>
      </c>
      <c r="DH11" s="94">
        <f>IF(OR(DH$4="",$B11=""),0,SUMIF('DADOS BRUTOS'!$A$3:$A$500,$B11,'DADOS BRUTOS'!AH$3:AH$500)+IF($C11="",0,SUMIF('DADOS BRUTOS'!$A$3:$A$500,$C11,'DADOS BRUTOS'!AH$3:AH$500)))</f>
        <v/>
      </c>
      <c r="DI11" s="94">
        <f>IF(OR(DI$4="",$B11=""),0,SUMIF('DADOS BRUTOS'!$A$3:$A$500,$B11,'DADOS BRUTOS'!AI$3:AI$500)+IF($C11="",0,SUMIF('DADOS BRUTOS'!$A$3:$A$500,$C11,'DADOS BRUTOS'!AI$3:AI$500)))</f>
        <v/>
      </c>
      <c r="DJ11" s="94">
        <f>IF(OR(DJ$4="",$B11=""),0,SUMIF('DADOS BRUTOS'!$A$3:$A$500,$B11,'DADOS BRUTOS'!AJ$3:AJ$500)+IF($C11="",0,SUMIF('DADOS BRUTOS'!$A$3:$A$500,$C11,'DADOS BRUTOS'!AJ$3:AJ$500)))</f>
        <v/>
      </c>
      <c r="DK11" s="94">
        <f>IF(OR(DK$4="",$B11=""),0,SUMIF('DADOS BRUTOS'!$A$3:$A$500,$B11,'DADOS BRUTOS'!AK$3:AK$500)+IF($C11="",0,SUMIF('DADOS BRUTOS'!$A$3:$A$500,$C11,'DADOS BRUTOS'!AK$3:AK$500)))</f>
        <v/>
      </c>
      <c r="DL11" s="94">
        <f>IF(OR(DL$4="",$B11=""),0,SUMIF('DADOS BRUTOS'!$A$3:$A$500,$B11,'DADOS BRUTOS'!AL$3:AL$500)+IF($C11="",0,SUMIF('DADOS BRUTOS'!$A$3:$A$500,$C11,'DADOS BRUTOS'!AL$3:AL$500)))</f>
        <v/>
      </c>
      <c r="DM11" s="94">
        <f>IF(OR(DM$4="",$B11=""),0,SUMIF('DADOS BRUTOS'!$A$3:$A$500,$B11,'DADOS BRUTOS'!AM$3:AM$500)+IF($C11="",0,SUMIF('DADOS BRUTOS'!$A$3:$A$500,$C11,'DADOS BRUTOS'!AM$3:AM$500)))</f>
        <v/>
      </c>
      <c r="DN11" s="94">
        <f>IF(OR(DN$4="",$B11=""),0,SUMIF('DADOS BRUTOS'!$A$3:$A$500,$B11,'DADOS BRUTOS'!AN$3:AN$500)+IF($C11="",0,SUMIF('DADOS BRUTOS'!$A$3:$A$500,$C11,'DADOS BRUTOS'!AN$3:AN$500)))</f>
        <v/>
      </c>
      <c r="DO11" s="94">
        <f>IF(OR(DO$4="",$B11=""),0,SUMIF('DADOS BRUTOS'!$A$3:$A$500,$B11,'DADOS BRUTOS'!AO$3:AO$500)+IF($C11="",0,SUMIF('DADOS BRUTOS'!$A$3:$A$500,$C11,'DADOS BRUTOS'!AO$3:AO$500)))</f>
        <v/>
      </c>
      <c r="DP11" s="94">
        <f>IF(OR(DP$4="",$B11=""),0,SUMIF('DADOS BRUTOS'!$A$3:$A$500,$B11,'DADOS BRUTOS'!AP$3:AP$500)+IF($C11="",0,SUMIF('DADOS BRUTOS'!$A$3:$A$500,$C11,'DADOS BRUTOS'!AP$3:AP$500)))</f>
        <v/>
      </c>
      <c r="DQ11" s="94">
        <f>IF(OR(DQ$4="",$B11=""),0,SUMIF('DADOS BRUTOS'!$A$3:$A$500,$B11,'DADOS BRUTOS'!AQ$3:AQ$500)+IF($C11="",0,SUMIF('DADOS BRUTOS'!$A$3:$A$500,$C11,'DADOS BRUTOS'!AQ$3:AQ$500)))</f>
        <v/>
      </c>
      <c r="DR11" s="94">
        <f>IF(OR(DR$4="",$B11=""),0,SUMIF('DADOS BRUTOS'!$A$3:$A$500,$B11,'DADOS BRUTOS'!AR$3:AR$500)+IF($C11="",0,SUMIF('DADOS BRUTOS'!$A$3:$A$500,$C11,'DADOS BRUTOS'!AR$3:AR$500)))</f>
        <v/>
      </c>
      <c r="DS11" s="94">
        <f>IF(OR(DS$4="",$B11=""),0,SUMIF('DADOS BRUTOS'!$A$3:$A$500,$B11,'DADOS BRUTOS'!AS$3:AS$500)+IF($C11="",0,SUMIF('DADOS BRUTOS'!$A$3:$A$500,$C11,'DADOS BRUTOS'!AS$3:AS$500)))</f>
        <v/>
      </c>
      <c r="DT11" s="94">
        <f>IF(OR(DT$4="",$B11=""),0,SUMIF('DADOS BRUTOS'!$A$3:$A$500,$B11,'DADOS BRUTOS'!AT$3:AT$500)+IF($C11="",0,SUMIF('DADOS BRUTOS'!$A$3:$A$500,$C11,'DADOS BRUTOS'!AT$3:AT$500)))</f>
        <v/>
      </c>
      <c r="DU11" s="94">
        <f>IF(OR(DU$4="",$B11=""),0,SUMIF('DADOS BRUTOS'!$A$3:$A$500,$B11,'DADOS BRUTOS'!AU$3:AU$500)+IF($C11="",0,SUMIF('DADOS BRUTOS'!$A$3:$A$500,$C11,'DADOS BRUTOS'!AU$3:AU$500)))</f>
        <v/>
      </c>
      <c r="DV11" s="94">
        <f>IF(OR(DV$4="",$B11=""),0,SUMIF('DADOS BRUTOS'!$A$3:$A$500,$B11,'DADOS BRUTOS'!AV$3:AV$500)+IF($C11="",0,SUMIF('DADOS BRUTOS'!$A$3:$A$500,$C11,'DADOS BRUTOS'!AV$3:AV$500)))</f>
        <v/>
      </c>
      <c r="DW11" s="94">
        <f>IF(OR(DW$4="",$B11=""),0,SUMIF('DADOS BRUTOS'!$A$3:$A$500,$B11,'DADOS BRUTOS'!AW$3:AW$500)+IF($C11="",0,SUMIF('DADOS BRUTOS'!$A$3:$A$500,$C11,'DADOS BRUTOS'!AW$3:AW$500)))</f>
        <v/>
      </c>
      <c r="DX11" s="94">
        <f>IF(OR(DX$4="",$B11=""),0,SUMIF('DADOS BRUTOS'!$A$3:$A$500,$B11,'DADOS BRUTOS'!AX$3:AX$500)+IF($C11="",0,SUMIF('DADOS BRUTOS'!$A$3:$A$500,$C11,'DADOS BRUTOS'!AX$3:AX$500)))</f>
        <v/>
      </c>
      <c r="DY11" s="94">
        <f>IF(OR(DY$4="",$B11=""),0,SUMIF('DADOS BRUTOS'!$A$3:$A$500,$B11,'DADOS BRUTOS'!AY$3:AY$500)+IF($C11="",0,SUMIF('DADOS BRUTOS'!$A$3:$A$500,$C11,'DADOS BRUTOS'!AY$3:AY$500)))</f>
        <v/>
      </c>
      <c r="DZ11" s="94">
        <f>IF(OR(DZ$4="",$B11=""),0,SUMIF('DADOS BRUTOS'!$A$3:$A$500,$B11,'DADOS BRUTOS'!AZ$3:AZ$500)+IF($C11="",0,SUMIF('DADOS BRUTOS'!$A$3:$A$500,$C11,'DADOS BRUTOS'!AZ$3:AZ$500)))</f>
        <v/>
      </c>
      <c r="EA11" s="94">
        <f>IF(OR(EA$4="",$B11=""),0,SUMIF('DADOS BRUTOS'!$A$3:$A$500,$B11,'DADOS BRUTOS'!BA$3:BA$500)+IF($C11="",0,SUMIF('DADOS BRUTOS'!$A$3:$A$500,$C11,'DADOS BRUTOS'!BA$3:BA$500)))</f>
        <v/>
      </c>
      <c r="EB11" s="94">
        <f>IF(OR(EB$4="",$B11=""),0,SUMIF('DADOS BRUTOS'!$A$3:$A$500,$B11,'DADOS BRUTOS'!BB$3:BB$500)+IF($C11="",0,SUMIF('DADOS BRUTOS'!$A$3:$A$500,$C11,'DADOS BRUTOS'!BB$3:BB$500)))</f>
        <v/>
      </c>
      <c r="EC11" s="94">
        <f>IF(OR(EC$4="",$B11=""),0,SUMIF('DADOS BRUTOS'!$A$3:$A$500,$B11,'DADOS BRUTOS'!BC$3:BC$500)+IF($C11="",0,SUMIF('DADOS BRUTOS'!$A$3:$A$500,$C11,'DADOS BRUTOS'!BC$3:BC$500)))</f>
        <v/>
      </c>
      <c r="ED11" s="94">
        <f>IF(OR(ED$4="",$B11=""),0,SUMIF('DADOS BRUTOS'!$A$3:$A$500,$B11,'DADOS BRUTOS'!BD$3:BD$500)+IF($C11="",0,SUMIF('DADOS BRUTOS'!$A$3:$A$500,$C11,'DADOS BRUTOS'!BD$3:BD$500)))</f>
        <v/>
      </c>
      <c r="EE11" s="94">
        <f>IF(OR(EE$4="",$B11=""),0,SUMIF('DADOS BRUTOS'!$A$3:$A$500,$B11,'DADOS BRUTOS'!BE$3:BE$500)+IF($C11="",0,SUMIF('DADOS BRUTOS'!$A$3:$A$500,$C11,'DADOS BRUTOS'!BE$3:BE$500)))</f>
        <v/>
      </c>
      <c r="EF11" s="94">
        <f>IF(OR(EF$4="",$B11=""),0,SUMIF('DADOS BRUTOS'!$A$3:$A$500,$B11,'DADOS BRUTOS'!BF$3:BF$500)+IF($C11="",0,SUMIF('DADOS BRUTOS'!$A$3:$A$500,$C11,'DADOS BRUTOS'!BF$3:BF$500)))</f>
        <v/>
      </c>
      <c r="EG11" s="94">
        <f>IF(OR(EG$4="",$B11=""),0,SUMIF('DADOS BRUTOS'!$A$3:$A$500,$B11,'DADOS BRUTOS'!BG$3:BG$500)+IF($C11="",0,SUMIF('DADOS BRUTOS'!$A$3:$A$500,$C11,'DADOS BRUTOS'!BG$3:BG$500)))</f>
        <v/>
      </c>
      <c r="EH11" s="94">
        <f>IF(OR(EH$4="",$B11=""),0,SUMIF('DADOS BRUTOS'!$A$3:$A$500,$B11,'DADOS BRUTOS'!BH$3:BH$500)+IF($C11="",0,SUMIF('DADOS BRUTOS'!$A$3:$A$500,$C11,'DADOS BRUTOS'!BH$3:BH$500)))</f>
        <v/>
      </c>
      <c r="EI11" s="94">
        <f>IF(OR(EI$4="",$B11=""),0,SUMIF('DADOS BRUTOS'!$A$3:$A$500,$B11,'DADOS BRUTOS'!BI$3:BI$500)+IF($C11="",0,SUMIF('DADOS BRUTOS'!$A$3:$A$500,$C11,'DADOS BRUTOS'!BI$3:BI$500)))</f>
        <v/>
      </c>
      <c r="EJ11" s="94">
        <f>IF(OR(EJ$4="",$B11=""),0,SUMIF('DADOS BRUTOS'!$A$3:$A$500,$B11,'DADOS BRUTOS'!BJ$3:BJ$500)+IF($C11="",0,SUMIF('DADOS BRUTOS'!$A$3:$A$500,$C11,'DADOS BRUTOS'!BJ$3:BJ$500)))</f>
        <v/>
      </c>
      <c r="EK11" s="94">
        <f>IF(OR(EK$4="",$B11=""),0,SUMIF('DADOS BRUTOS'!$A$3:$A$500,$B11,'DADOS BRUTOS'!BK$3:BK$500)+IF($C11="",0,SUMIF('DADOS BRUTOS'!$A$3:$A$500,$C11,'DADOS BRUTOS'!BK$3:BK$500)))</f>
        <v/>
      </c>
      <c r="EL11" s="94">
        <f>IF(OR(EL$4="",$B11=""),0,SUMIF('DADOS BRUTOS'!$A$3:$A$500,$B11,'DADOS BRUTOS'!BL$3:BL$500)+IF($C11="",0,SUMIF('DADOS BRUTOS'!$A$3:$A$500,$C11,'DADOS BRUTOS'!BL$3:BL$500)))</f>
        <v/>
      </c>
      <c r="EM11" s="94">
        <f>IF(OR(EM$4="",$B11=""),0,SUMIF('DADOS BRUTOS'!$A$3:$A$500,$B11,'DADOS BRUTOS'!BM$3:BM$500)+IF($C11="",0,SUMIF('DADOS BRUTOS'!$A$3:$A$500,$C11,'DADOS BRUTOS'!BM$3:BM$500)))</f>
        <v/>
      </c>
      <c r="EN11" s="94">
        <f>IF(OR(EN$4="",$B11=""),0,SUMIF('DADOS BRUTOS'!$A$3:$A$500,$B11,'DADOS BRUTOS'!BN$3:BN$500)+IF($C11="",0,SUMIF('DADOS BRUTOS'!$A$3:$A$500,$C11,'DADOS BRUTOS'!BN$3:BN$500)))</f>
        <v/>
      </c>
      <c r="EO11" s="94">
        <f>IF(OR(EO$4="",$B11=""),0,SUMIF('DADOS BRUTOS'!$A$3:$A$500,$B11,'DADOS BRUTOS'!BO$3:BO$500)+IF($C11="",0,SUMIF('DADOS BRUTOS'!$A$3:$A$500,$C11,'DADOS BRUTOS'!BO$3:BO$500)))</f>
        <v/>
      </c>
      <c r="EP11" s="94">
        <f>IF(OR(EP$4="",$B11=""),0,SUMIF('DADOS BRUTOS'!$A$3:$A$500,$B11,'DADOS BRUTOS'!BP$3:BP$500)+IF($C11="",0,SUMIF('DADOS BRUTOS'!$A$3:$A$500,$C11,'DADOS BRUTOS'!BP$3:BP$500)))</f>
        <v/>
      </c>
      <c r="EQ11" s="94">
        <f>IF(OR(EQ$4="",$B11=""),0,SUMIF('DADOS BRUTOS'!$A$3:$A$500,$B11,'DADOS BRUTOS'!BQ$3:BQ$500)+IF($C11="",0,SUMIF('DADOS BRUTOS'!$A$3:$A$500,$C11,'DADOS BRUTOS'!BQ$3:BQ$500)))</f>
        <v/>
      </c>
      <c r="ER11" s="94">
        <f>IF(OR(ER$4="",$B11=""),0,SUMIF('DADOS BRUTOS'!$A$3:$A$500,$B11,'DADOS BRUTOS'!BR$3:BR$500)+IF($C11="",0,SUMIF('DADOS BRUTOS'!$A$3:$A$500,$C11,'DADOS BRUTOS'!BR$3:BR$500)))</f>
        <v/>
      </c>
      <c r="ES11" s="94">
        <f>IF(OR(ES$4="",$B11=""),0,SUMIF('DADOS BRUTOS'!$A$3:$A$500,$B11,'DADOS BRUTOS'!BS$3:BS$500)+IF($C11="",0,SUMIF('DADOS BRUTOS'!$A$3:$A$500,$C11,'DADOS BRUTOS'!BS$3:BS$500)))</f>
        <v/>
      </c>
      <c r="ET11" s="94">
        <f>IF(OR(ET$4="",$B11=""),0,SUMIF('DADOS BRUTOS'!$A$3:$A$500,$B11,'DADOS BRUTOS'!BT$3:BT$500)+IF($C11="",0,SUMIF('DADOS BRUTOS'!$A$3:$A$500,$C11,'DADOS BRUTOS'!BT$3:BT$500)))</f>
        <v/>
      </c>
      <c r="EU11" s="94">
        <f>IF(OR(EU$4="",$B11=""),0,SUMIF('DADOS BRUTOS'!$A$3:$A$500,$B11,'DADOS BRUTOS'!BU$3:BU$500)+IF($C11="",0,SUMIF('DADOS BRUTOS'!$A$3:$A$500,$C11,'DADOS BRUTOS'!BU$3:BU$500)))</f>
        <v/>
      </c>
      <c r="EV11" s="94">
        <f>IF(OR(EV$4="",$B11=""),0,SUMIF('DADOS BRUTOS'!$A$3:$A$500,$B11,'DADOS BRUTOS'!BV$3:BV$500)+IF($C11="",0,SUMIF('DADOS BRUTOS'!$A$3:$A$500,$C11,'DADOS BRUTOS'!BV$3:BV$500)))</f>
        <v/>
      </c>
      <c r="EW11" s="94">
        <f>IF(OR(EW$4="",$B11=""),0,SUMIF('DADOS BRUTOS'!$A$3:$A$500,$B11,'DADOS BRUTOS'!BW$3:BW$500)+IF($C11="",0,SUMIF('DADOS BRUTOS'!$A$3:$A$500,$C11,'DADOS BRUTOS'!BW$3:BW$500)))</f>
        <v/>
      </c>
      <c r="EX11" s="94">
        <f>IF(OR(EX$4="",$B11=""),0,SUMIF('DADOS BRUTOS'!$A$3:$A$500,$B11,'DADOS BRUTOS'!BX$3:BX$500)+IF($C11="",0,SUMIF('DADOS BRUTOS'!$A$3:$A$500,$C11,'DADOS BRUTOS'!BX$3:BX$500)))</f>
        <v/>
      </c>
      <c r="EY11" s="94">
        <f>IF(OR(EY$4="",$B11=""),0,SUMIF('DADOS BRUTOS'!$A$3:$A$500,$B11,'DADOS BRUTOS'!BY$3:BY$500)+IF($C11="",0,SUMIF('DADOS BRUTOS'!$A$3:$A$500,$C11,'DADOS BRUTOS'!BY$3:BY$500)))</f>
        <v/>
      </c>
      <c r="EZ11" s="94">
        <f>IF(OR(EZ$4="",$B11=""),0,SUMIF('DADOS BRUTOS'!$A$3:$A$500,$B11,'DADOS BRUTOS'!BZ$3:BZ$500)+IF($C11="",0,SUMIF('DADOS BRUTOS'!$A$3:$A$500,$C11,'DADOS BRUTOS'!BZ$3:BZ$500)))</f>
        <v/>
      </c>
      <c r="FA11" s="94">
        <f>IF(OR(FA$4="",$B11=""),0,SUMIF('DADOS BRUTOS'!$A$3:$A$500,$B11,'DADOS BRUTOS'!CA$3:CA$500)+IF($C11="",0,SUMIF('DADOS BRUTOS'!$A$3:$A$500,$C11,'DADOS BRUTOS'!CA$3:CA$500)))</f>
        <v/>
      </c>
      <c r="FB11" s="94">
        <f>IF(OR(FB$4="",$B11=""),0,SUMIF('DADOS BRUTOS'!$A$3:$A$500,$B11,'DADOS BRUTOS'!CB$3:CB$500)+IF($C11="",0,SUMIF('DADOS BRUTOS'!$A$3:$A$500,$C11,'DADOS BRUTOS'!CB$3:CB$500)))</f>
        <v/>
      </c>
      <c r="FC11" s="94">
        <f>IF(OR(FC$4="",$B11=""),0,SUMIF('DADOS BRUTOS'!$A$3:$A$500,$B11,'DADOS BRUTOS'!CC$3:CC$500)+IF($C11="",0,SUMIF('DADOS BRUTOS'!$A$3:$A$500,$C11,'DADOS BRUTOS'!CC$3:CC$500)))</f>
        <v/>
      </c>
      <c r="FD11" s="94">
        <f>IF(OR(FD$4="",$B11=""),0,SUMIF('DADOS BRUTOS'!$A$3:$A$500,$B11,'DADOS BRUTOS'!CD$3:CD$500)+IF($C11="",0,SUMIF('DADOS BRUTOS'!$A$3:$A$500,$C11,'DADOS BRUTOS'!CD$3:CD$500)))</f>
        <v/>
      </c>
      <c r="FE11" s="94">
        <f>IF(OR(FE$4="",$B11=""),0,SUMIF('DADOS BRUTOS'!$A$3:$A$500,$B11,'DADOS BRUTOS'!CE$3:CE$500)+IF($C11="",0,SUMIF('DADOS BRUTOS'!$A$3:$A$500,$C11,'DADOS BRUTOS'!CE$3:CE$500)))</f>
        <v/>
      </c>
      <c r="FF11" s="94">
        <f>IF(OR(FF$4="",$B11=""),0,SUMIF('DADOS BRUTOS'!$A$3:$A$500,$B11,'DADOS BRUTOS'!CF$3:CF$500)+IF($C11="",0,SUMIF('DADOS BRUTOS'!$A$3:$A$500,$C11,'DADOS BRUTOS'!CF$3:CF$500)))</f>
        <v/>
      </c>
      <c r="FG11" s="94">
        <f>IF(OR(FG$4="",$B11=""),0,SUMIF('DADOS BRUTOS'!$A$3:$A$500,$B11,'DADOS BRUTOS'!CG$3:CG$500)+IF($C11="",0,SUMIF('DADOS BRUTOS'!$A$3:$A$500,$C11,'DADOS BRUTOS'!CG$3:CG$500)))</f>
        <v/>
      </c>
      <c r="FH11" s="94">
        <f>IF(OR(FH$4="",$B11=""),0,SUMIF('DADOS BRUTOS'!$A$3:$A$500,$B11,'DADOS BRUTOS'!CH$3:CH$500)+IF($C11="",0,SUMIF('DADOS BRUTOS'!$A$3:$A$500,$C11,'DADOS BRUTOS'!CH$3:CH$500)))</f>
        <v/>
      </c>
      <c r="FI11" s="94">
        <f>IF(OR(FI$4="",$B11=""),0,SUMIF('DADOS BRUTOS'!$A$3:$A$500,$B11,'DADOS BRUTOS'!CI$3:CI$500)+IF($C11="",0,SUMIF('DADOS BRUTOS'!$A$3:$A$500,$C11,'DADOS BRUTOS'!CI$3:CI$500)))</f>
        <v/>
      </c>
      <c r="FJ11" s="94">
        <f>IF(OR(FJ$4="",$B11=""),0,SUMIF('DADOS BRUTOS'!$A$3:$A$500,$B11,'DADOS BRUTOS'!CJ$3:CJ$500)+IF($C11="",0,SUMIF('DADOS BRUTOS'!$A$3:$A$500,$C11,'DADOS BRUTOS'!CJ$3:CJ$500)))</f>
        <v/>
      </c>
      <c r="FK11" s="94">
        <f>IF(OR(FK$4="",$B11=""),0,SUMIF('DADOS BRUTOS'!$A$3:$A$500,$B11,'DADOS BRUTOS'!CK$3:CK$500)+IF($C11="",0,SUMIF('DADOS BRUTOS'!$A$3:$A$500,$C11,'DADOS BRUTOS'!CK$3:CK$500)))</f>
        <v/>
      </c>
      <c r="FL11" s="94">
        <f>IF(OR(FL$4="",$B11=""),0,SUMIF('DADOS BRUTOS'!$A$3:$A$500,$B11,'DADOS BRUTOS'!CL$3:CL$500)+IF($C11="",0,SUMIF('DADOS BRUTOS'!$A$3:$A$500,$C11,'DADOS BRUTOS'!CL$3:CL$500)))</f>
        <v/>
      </c>
      <c r="FM11" s="94">
        <f>IF(OR(FM$4="",$B11=""),0,SUMIF('DADOS BRUTOS'!$A$3:$A$500,$B11,'DADOS BRUTOS'!CM$3:CM$500)+IF($C11="",0,SUMIF('DADOS BRUTOS'!$A$3:$A$500,$C11,'DADOS BRUTOS'!CM$3:CM$500)))</f>
        <v/>
      </c>
      <c r="FN11" s="94">
        <f>IF(OR(FN$4="",$B11=""),0,SUMIF('DADOS BRUTOS'!$A$3:$A$500,$B11,'DADOS BRUTOS'!CN$3:CN$500)+IF($C11="",0,SUMIF('DADOS BRUTOS'!$A$3:$A$500,$C11,'DADOS BRUTOS'!CN$3:CN$500)))</f>
        <v/>
      </c>
      <c r="FO11" s="94">
        <f>IF(OR(FO$4="",$B11=""),0,SUMIF('DADOS BRUTOS'!$A$3:$A$500,$B11,'DADOS BRUTOS'!CO$3:CO$500)+IF($C11="",0,SUMIF('DADOS BRUTOS'!$A$3:$A$500,$C11,'DADOS BRUTOS'!CO$3:CO$500)))</f>
        <v/>
      </c>
      <c r="FP11" s="94">
        <f>IF(OR(FP$4="",$B11=""),0,SUMIF('DADOS BRUTOS'!$A$3:$A$500,$B11,'DADOS BRUTOS'!CP$3:CP$500)+IF($C11="",0,SUMIF('DADOS BRUTOS'!$A$3:$A$500,$C11,'DADOS BRUTOS'!CP$3:CP$500)))</f>
        <v/>
      </c>
      <c r="FQ11" s="94">
        <f>IF(OR(FQ$4="",$B11=""),0,SUMIF('DADOS BRUTOS'!$A$3:$A$500,$B11,'DADOS BRUTOS'!CQ$3:CQ$500)+IF($C11="",0,SUMIF('DADOS BRUTOS'!$A$3:$A$500,$C11,'DADOS BRUTOS'!CQ$3:CQ$500)))</f>
        <v/>
      </c>
      <c r="FR11" s="94">
        <f>IF(OR(FR$4="",$B11=""),0,SUMIF('DADOS BRUTOS'!$A$3:$A$500,$B11,'DADOS BRUTOS'!CR$3:CR$500)+IF($C11="",0,SUMIF('DADOS BRUTOS'!$A$3:$A$500,$C11,'DADOS BRUTOS'!CR$3:CR$500)))</f>
        <v/>
      </c>
      <c r="FS11" s="94">
        <f>IF(OR(FS$4="",$B11=""),0,SUMIF('DADOS BRUTOS'!$A$3:$A$500,$B11,'DADOS BRUTOS'!CS$3:CS$500)+IF($C11="",0,SUMIF('DADOS BRUTOS'!$A$3:$A$500,$C11,'DADOS BRUTOS'!CS$3:CS$500)))</f>
        <v/>
      </c>
      <c r="FT11" s="94">
        <f>IF(OR(FT$4="",$B11=""),0,SUMIF('DADOS BRUTOS'!$A$3:$A$500,$B11,'DADOS BRUTOS'!CT$3:CT$500)+IF($C11="",0,SUMIF('DADOS BRUTOS'!$A$3:$A$500,$C11,'DADOS BRUTOS'!CT$3:CT$500)))</f>
        <v/>
      </c>
      <c r="FU11" s="94">
        <f>IF(OR(FU$4="",$B11=""),0,SUMIF('DADOS BRUTOS'!$A$3:$A$500,$B11,'DADOS BRUTOS'!CU$3:CU$500)+IF($C11="",0,SUMIF('DADOS BRUTOS'!$A$3:$A$500,$C11,'DADOS BRUTOS'!CU$3:CU$500)))</f>
        <v/>
      </c>
      <c r="FV11" s="94">
        <f>IF(OR(FV$4="",$B11=""),0,SUMIF('DADOS BRUTOS'!$A$3:$A$500,$B11,'DADOS BRUTOS'!CV$3:CV$500)+IF($C11="",0,SUMIF('DADOS BRUTOS'!$A$3:$A$500,$C11,'DADOS BRUTOS'!CV$3:CV$500)))</f>
        <v/>
      </c>
      <c r="FW11" s="94">
        <f>IF(OR(FW$4="",$B11=""),0,SUMIF('DADOS BRUTOS'!$A$3:$A$500,$B11,'DADOS BRUTOS'!CW$3:CW$500)+IF($C11="",0,SUMIF('DADOS BRUTOS'!$A$3:$A$500,$C11,'DADOS BRUTOS'!CW$3:CW$500)))</f>
        <v/>
      </c>
      <c r="FX11" s="94">
        <f>IF(OR(FX$4="",$B11=""),0,SUMIF('DADOS BRUTOS'!$A$3:$A$500,$B11,'DADOS BRUTOS'!CX$3:CX$500)+IF($C11="",0,SUMIF('DADOS BRUTOS'!$A$3:$A$500,$C11,'DADOS BRUTOS'!CX$3:CX$500)))</f>
        <v/>
      </c>
      <c r="FY11" s="94">
        <f>IF(OR(FY$4="",$B11=""),0,SUMIF('DADOS BRUTOS'!$A$3:$A$500,$B11,'DADOS BRUTOS'!CY$3:CY$500)+IF($C11="",0,SUMIF('DADOS BRUTOS'!$A$3:$A$500,$C11,'DADOS BRUTOS'!CY$3:CY$500)))</f>
        <v/>
      </c>
      <c r="FZ11" s="94">
        <f>IF(OR(FZ$4="",$B11=""),0,SUMIF('DADOS BRUTOS'!$A$3:$A$500,$B11,'DADOS BRUTOS'!CZ$3:CZ$500)+IF($C11="",0,SUMIF('DADOS BRUTOS'!$A$3:$A$500,$C11,'DADOS BRUTOS'!CZ$3:CZ$500)))</f>
        <v/>
      </c>
      <c r="GA11" s="94">
        <f>IF(OR(GA$4="",$B11=""),0,SUMIF('DADOS BRUTOS'!$A$3:$A$500,$B11,'DADOS BRUTOS'!DA$3:DA$500)+IF($C11="",0,SUMIF('DADOS BRUTOS'!$A$3:$A$500,$C11,'DADOS BRUTOS'!DA$3:DA$500)))</f>
        <v/>
      </c>
      <c r="GB11" s="94">
        <f>IF(OR(GB$4="",$B11=""),0,SUMIF('DADOS BRUTOS'!$A$3:$A$500,$B11,'DADOS BRUTOS'!DB$3:DB$500)+IF($C11="",0,SUMIF('DADOS BRUTOS'!$A$3:$A$500,$C11,'DADOS BRUTOS'!DB$3:DB$500)))</f>
        <v/>
      </c>
      <c r="GC11" s="94">
        <f>IF(OR(GC$4="",$B11=""),0,SUMIF('DADOS BRUTOS'!$A$3:$A$500,$B11,'DADOS BRUTOS'!DC$3:DC$500)+IF($C11="",0,SUMIF('DADOS BRUTOS'!$A$3:$A$500,$C11,'DADOS BRUTOS'!DC$3:DC$500)))</f>
        <v/>
      </c>
      <c r="GD11" s="94">
        <f>IF(OR(GD$4="",$B11=""),0,SUMIF('DADOS BRUTOS'!$A$3:$A$500,$B11,'DADOS BRUTOS'!DD$3:DD$500)+IF($C11="",0,SUMIF('DADOS BRUTOS'!$A$3:$A$500,$C11,'DADOS BRUTOS'!DD$3:DD$500)))</f>
        <v/>
      </c>
      <c r="GE11" s="94">
        <f>IF(OR(GE$4="",$B11=""),0,SUMIF('DADOS BRUTOS'!$A$3:$A$500,$B11,'DADOS BRUTOS'!DE$3:DE$500)+IF($C11="",0,SUMIF('DADOS BRUTOS'!$A$3:$A$500,$C11,'DADOS BRUTOS'!DE$3:DE$500)))</f>
        <v/>
      </c>
      <c r="GF11" s="94">
        <f>IF(OR(GF$4="",$B11=""),0,SUMIF('DADOS BRUTOS'!$A$3:$A$500,$B11,'DADOS BRUTOS'!DF$3:DF$500)+IF($C11="",0,SUMIF('DADOS BRUTOS'!$A$3:$A$500,$C11,'DADOS BRUTOS'!DF$3:DF$500)))</f>
        <v/>
      </c>
      <c r="GG11" s="94">
        <f>IF(OR(GG$4="",$B11=""),0,SUMIF('DADOS BRUTOS'!$A$3:$A$500,$B11,'DADOS BRUTOS'!DG$3:DG$500)+IF($C11="",0,SUMIF('DADOS BRUTOS'!$A$3:$A$500,$C11,'DADOS BRUTOS'!DG$3:DG$500)))</f>
        <v/>
      </c>
      <c r="GH11" s="94">
        <f>IF(OR(GH$4="",$B11=""),0,SUMIF('DADOS BRUTOS'!$A$3:$A$500,$B11,'DADOS BRUTOS'!DH$3:DH$500)+IF($C11="",0,SUMIF('DADOS BRUTOS'!$A$3:$A$500,$C11,'DADOS BRUTOS'!DH$3:DH$500)))</f>
        <v/>
      </c>
      <c r="GI11" s="94">
        <f>IF(OR(GI$4="",$B11=""),0,SUMIF('DADOS BRUTOS'!$A$3:$A$500,$B11,'DADOS BRUTOS'!DI$3:DI$500)+IF($C11="",0,SUMIF('DADOS BRUTOS'!$A$3:$A$500,$C11,'DADOS BRUTOS'!DI$3:DI$500)))</f>
        <v/>
      </c>
      <c r="GJ11" s="94">
        <f>IF(OR(GJ$4="",$B11=""),0,SUMIF('DADOS BRUTOS'!$A$3:$A$500,$B11,'DADOS BRUTOS'!DJ$3:DJ$500)+IF($C11="",0,SUMIF('DADOS BRUTOS'!$A$3:$A$500,$C11,'DADOS BRUTOS'!DJ$3:DJ$500)))</f>
        <v/>
      </c>
      <c r="GK11" s="94">
        <f>IF(OR(GK$4="",$B11=""),0,SUMIF('DADOS BRUTOS'!$A$3:$A$500,$B11,'DADOS BRUTOS'!DK$3:DK$500)+IF($C11="",0,SUMIF('DADOS BRUTOS'!$A$3:$A$500,$C11,'DADOS BRUTOS'!DK$3:DK$500)))</f>
        <v/>
      </c>
      <c r="GL11" s="94">
        <f>IF(OR(GL$4="",$B11=""),0,SUMIF('DADOS BRUTOS'!$A$3:$A$500,$B11,'DADOS BRUTOS'!DL$3:DL$500)+IF($C11="",0,SUMIF('DADOS BRUTOS'!$A$3:$A$500,$C11,'DADOS BRUTOS'!DL$3:DL$500)))</f>
        <v/>
      </c>
      <c r="GM11" s="94">
        <f>IF(OR(GM$4="",$B11=""),0,SUMIF('DADOS BRUTOS'!$A$3:$A$500,$B11,'DADOS BRUTOS'!DM$3:DM$500)+IF($C11="",0,SUMIF('DADOS BRUTOS'!$A$3:$A$500,$C11,'DADOS BRUTOS'!DM$3:DM$500)))</f>
        <v/>
      </c>
      <c r="GN11" s="94">
        <f>IF(OR(GN$4="",$B11=""),0,SUMIF('DADOS BRUTOS'!$A$3:$A$500,$B11,'DADOS BRUTOS'!DN$3:DN$500)+IF($C11="",0,SUMIF('DADOS BRUTOS'!$A$3:$A$500,$C11,'DADOS BRUTOS'!DN$3:DN$500)))</f>
        <v/>
      </c>
      <c r="GO11" s="94">
        <f>IF(OR(GO$4="",$B11=""),0,SUMIF('DADOS BRUTOS'!$A$3:$A$500,$B11,'DADOS BRUTOS'!DO$3:DO$500)+IF($C11="",0,SUMIF('DADOS BRUTOS'!$A$3:$A$500,$C11,'DADOS BRUTOS'!DO$3:DO$500)))</f>
        <v/>
      </c>
      <c r="GP11" s="94">
        <f>IF(OR(GP$4="",$B11=""),0,SUMIF('DADOS BRUTOS'!$A$3:$A$500,$B11,'DADOS BRUTOS'!DP$3:DP$500)+IF($C11="",0,SUMIF('DADOS BRUTOS'!$A$3:$A$500,$C11,'DADOS BRUTOS'!DP$3:DP$500)))</f>
        <v/>
      </c>
      <c r="GQ11" s="94">
        <f>IF(OR(GQ$4="",$B11=""),0,SUMIF('DADOS BRUTOS'!$A$3:$A$500,$B11,'DADOS BRUTOS'!DQ$3:DQ$500)+IF($C11="",0,SUMIF('DADOS BRUTOS'!$A$3:$A$500,$C11,'DADOS BRUTOS'!DQ$3:DQ$500)))</f>
        <v/>
      </c>
      <c r="GR11" s="94">
        <f>IF(OR(GR$4="",$B11=""),0,SUMIF('DADOS BRUTOS'!$A$3:$A$500,$B11,'DADOS BRUTOS'!DR$3:DR$500)+IF($C11="",0,SUMIF('DADOS BRUTOS'!$A$3:$A$500,$C11,'DADOS BRUTOS'!DR$3:DR$500)))</f>
        <v/>
      </c>
      <c r="GS11" s="94">
        <f>IF(OR(GS$4="",$B11=""),0,SUMIF('DADOS BRUTOS'!$A$3:$A$500,$B11,'DADOS BRUTOS'!DS$3:DS$500)+IF($C11="",0,SUMIF('DADOS BRUTOS'!$A$3:$A$500,$C11,'DADOS BRUTOS'!DS$3:DS$500)))</f>
        <v/>
      </c>
      <c r="GT11" s="94">
        <f>IF(OR(GT$4="",$B11=""),0,SUMIF('DADOS BRUTOS'!$A$3:$A$500,$B11,'DADOS BRUTOS'!DT$3:DT$500)+IF($C11="",0,SUMIF('DADOS BRUTOS'!$A$3:$A$500,$C11,'DADOS BRUTOS'!DT$3:DT$500)))</f>
        <v/>
      </c>
      <c r="GU11" s="94">
        <f>IF(OR(GU$4="",$B11=""),0,SUMIF('DADOS BRUTOS'!$A$3:$A$500,$B11,'DADOS BRUTOS'!DU$3:DU$500)+IF($C11="",0,SUMIF('DADOS BRUTOS'!$A$3:$A$500,$C11,'DADOS BRUTOS'!DU$3:DU$500)))</f>
        <v/>
      </c>
      <c r="GV11" s="94">
        <f>IF(OR(GV$4="",$B11=""),0,SUMIF('DADOS BRUTOS'!$A$3:$A$500,$B11,'DADOS BRUTOS'!DV$3:DV$500)+IF($C11="",0,SUMIF('DADOS BRUTOS'!$A$3:$A$500,$C11,'DADOS BRUTOS'!DV$3:DV$500)))</f>
        <v/>
      </c>
      <c r="GW11" s="94">
        <f>IF(OR(GW$4="",$B11=""),0,SUMIF('DADOS BRUTOS'!$A$3:$A$500,$B11,'DADOS BRUTOS'!DW$3:DW$500)+IF($C11="",0,SUMIF('DADOS BRUTOS'!$A$3:$A$500,$C11,'DADOS BRUTOS'!DW$3:DW$500)))</f>
        <v/>
      </c>
      <c r="GX11" s="94">
        <f>IF(OR(GX$4="",$B11=""),0,SUMIF('DADOS BRUTOS'!$A$3:$A$500,$B11,'DADOS BRUTOS'!DX$3:DX$500)+IF($C11="",0,SUMIF('DADOS BRUTOS'!$A$3:$A$500,$C11,'DADOS BRUTOS'!DX$3:DX$500)))</f>
        <v/>
      </c>
      <c r="GY11" s="94">
        <f>IF(OR(GY$4="",$B11=""),0,SUMIF('DADOS BRUTOS'!$A$3:$A$500,$B11,'DADOS BRUTOS'!DY$3:DY$500)+IF($C11="",0,SUMIF('DADOS BRUTOS'!$A$3:$A$500,$C11,'DADOS BRUTOS'!DY$3:DY$500)))</f>
        <v/>
      </c>
      <c r="GZ11" s="94">
        <f>IF(OR(GZ$4="",$B11=""),0,SUMIF('DADOS BRUTOS'!$A$3:$A$500,$B11,'DADOS BRUTOS'!DZ$3:DZ$500)+IF($C11="",0,SUMIF('DADOS BRUTOS'!$A$3:$A$500,$C11,'DADOS BRUTOS'!DZ$3:DZ$500)))</f>
        <v/>
      </c>
      <c r="HA11" s="94">
        <f>IF(OR(HA$4="",$B11=""),0,SUMIF('DADOS BRUTOS'!$A$3:$A$500,$B11,'DADOS BRUTOS'!EA$3:EA$500)+IF($C11="",0,SUMIF('DADOS BRUTOS'!$A$3:$A$500,$C11,'DADOS BRUTOS'!EA$3:EA$500)))</f>
        <v/>
      </c>
      <c r="HB11" s="94">
        <f>IF(OR(HB$4="",$B11=""),0,SUMIF('DADOS BRUTOS'!$A$3:$A$500,$B11,'DADOS BRUTOS'!EB$3:EB$500)+IF($C11="",0,SUMIF('DADOS BRUTOS'!$A$3:$A$500,$C11,'DADOS BRUTOS'!EB$3:EB$500)))</f>
        <v/>
      </c>
      <c r="HC11" s="94">
        <f>IF(OR(HC$4="",$B11=""),0,SUMIF('DADOS BRUTOS'!$A$3:$A$500,$B11,'DADOS BRUTOS'!EC$3:EC$500)+IF($C11="",0,SUMIF('DADOS BRUTOS'!$A$3:$A$500,$C11,'DADOS BRUTOS'!EC$3:EC$500)))</f>
        <v/>
      </c>
      <c r="HD11" s="94">
        <f>IF(OR(HD$4="",$B11=""),0,SUMIF('DADOS BRUTOS'!$A$3:$A$500,$B11,'DADOS BRUTOS'!ED$3:ED$500)+IF($C11="",0,SUMIF('DADOS BRUTOS'!$A$3:$A$500,$C11,'DADOS BRUTOS'!ED$3:ED$500)))</f>
        <v/>
      </c>
      <c r="HE11" s="94">
        <f>IF(OR(HE$4="",$B11=""),0,SUMIF('DADOS BRUTOS'!$A$3:$A$500,$B11,'DADOS BRUTOS'!EE$3:EE$500)+IF($C11="",0,SUMIF('DADOS BRUTOS'!$A$3:$A$500,$C11,'DADOS BRUTOS'!EE$3:EE$500)))</f>
        <v/>
      </c>
      <c r="HF11" s="94">
        <f>IF(OR(HF$4="",$B11=""),0,SUMIF('DADOS BRUTOS'!$A$3:$A$500,$B11,'DADOS BRUTOS'!EF$3:EF$500)+IF($C11="",0,SUMIF('DADOS BRUTOS'!$A$3:$A$500,$C11,'DADOS BRUTOS'!EF$3:EF$500)))</f>
        <v/>
      </c>
      <c r="HG11" s="94">
        <f>IF(OR(HG$4="",$B11=""),0,SUMIF('DADOS BRUTOS'!$A$3:$A$500,$B11,'DADOS BRUTOS'!EG$3:EG$500)+IF($C11="",0,SUMIF('DADOS BRUTOS'!$A$3:$A$500,$C11,'DADOS BRUTOS'!EG$3:EG$500)))</f>
        <v/>
      </c>
      <c r="HH11" s="94">
        <f>IF(OR(HH$4="",$B11=""),0,SUMIF('DADOS BRUTOS'!$A$3:$A$500,$B11,'DADOS BRUTOS'!EH$3:EH$500)+IF($C11="",0,SUMIF('DADOS BRUTOS'!$A$3:$A$500,$C11,'DADOS BRUTOS'!EH$3:EH$500)))</f>
        <v/>
      </c>
      <c r="HI11" s="94">
        <f>IF(OR(HI$4="",$B11=""),0,SUMIF('DADOS BRUTOS'!$A$3:$A$500,$B11,'DADOS BRUTOS'!EI$3:EI$500)+IF($C11="",0,SUMIF('DADOS BRUTOS'!$A$3:$A$500,$C11,'DADOS BRUTOS'!EI$3:EI$500)))</f>
        <v/>
      </c>
      <c r="HJ11" s="94">
        <f>IF(OR(HJ$4="",$B11=""),0,SUMIF('DADOS BRUTOS'!$A$3:$A$500,$B11,'DADOS BRUTOS'!EJ$3:EJ$500)+IF($C11="",0,SUMIF('DADOS BRUTOS'!$A$3:$A$500,$C11,'DADOS BRUTOS'!EJ$3:EJ$500)))</f>
        <v/>
      </c>
      <c r="HK11" s="94">
        <f>IF(OR(HK$4="",$B11=""),0,SUMIF('DADOS BRUTOS'!$A$3:$A$500,$B11,'DADOS BRUTOS'!EK$3:EK$500)+IF($C11="",0,SUMIF('DADOS BRUTOS'!$A$3:$A$500,$C11,'DADOS BRUTOS'!EK$3:EK$500)))</f>
        <v/>
      </c>
      <c r="HL11" s="94">
        <f>IF(OR(HL$4="",$B11=""),0,SUMIF('DADOS BRUTOS'!$A$3:$A$500,$B11,'DADOS BRUTOS'!EL$3:EL$500)+IF($C11="",0,SUMIF('DADOS BRUTOS'!$A$3:$A$500,$C11,'DADOS BRUTOS'!EL$3:EL$500)))</f>
        <v/>
      </c>
      <c r="HM11" s="94">
        <f>IF(OR(HM$4="",$B11=""),0,SUMIF('DADOS BRUTOS'!$A$3:$A$500,$B11,'DADOS BRUTOS'!EM$3:EM$500)+IF($C11="",0,SUMIF('DADOS BRUTOS'!$A$3:$A$500,$C11,'DADOS BRUTOS'!EM$3:EM$500)))</f>
        <v/>
      </c>
      <c r="HN11" s="94">
        <f>IF(OR(HN$4="",$B11=""),0,SUMIF('DADOS BRUTOS'!$A$3:$A$500,$B11,'DADOS BRUTOS'!EN$3:EN$500)+IF($C11="",0,SUMIF('DADOS BRUTOS'!$A$3:$A$500,$C11,'DADOS BRUTOS'!EN$3:EN$500)))</f>
        <v/>
      </c>
      <c r="HO11" s="94">
        <f>IF(OR(HO$4="",$B11=""),0,SUMIF('DADOS BRUTOS'!$A$3:$A$500,$B11,'DADOS BRUTOS'!EO$3:EO$500)+IF($C11="",0,SUMIF('DADOS BRUTOS'!$A$3:$A$500,$C11,'DADOS BRUTOS'!EO$3:EO$500)))</f>
        <v/>
      </c>
      <c r="HP11" s="94">
        <f>IF(OR(HP$4="",$B11=""),0,SUMIF('DADOS BRUTOS'!$A$3:$A$500,$B11,'DADOS BRUTOS'!EP$3:EP$500)+IF($C11="",0,SUMIF('DADOS BRUTOS'!$A$3:$A$500,$C11,'DADOS BRUTOS'!EP$3:EP$500)))</f>
        <v/>
      </c>
      <c r="HQ11" s="94">
        <f>IF(OR(HQ$4="",$B11=""),0,SUMIF('DADOS BRUTOS'!$A$3:$A$500,$B11,'DADOS BRUTOS'!EQ$3:EQ$500)+IF($C11="",0,SUMIF('DADOS BRUTOS'!$A$3:$A$500,$C11,'DADOS BRUTOS'!EQ$3:EQ$500)))</f>
        <v/>
      </c>
      <c r="HR11" s="94">
        <f>IF(OR(HR$4="",$B11=""),0,SUMIF('DADOS BRUTOS'!$A$3:$A$500,$B11,'DADOS BRUTOS'!ER$3:ER$500)+IF($C11="",0,SUMIF('DADOS BRUTOS'!$A$3:$A$500,$C11,'DADOS BRUTOS'!ER$3:ER$500)))</f>
        <v/>
      </c>
      <c r="HS11" s="94">
        <f>IF(OR(HS$4="",$B11=""),0,SUMIF('DADOS BRUTOS'!$A$3:$A$500,$B11,'DADOS BRUTOS'!ES$3:ES$500)+IF($C11="",0,SUMIF('DADOS BRUTOS'!$A$3:$A$500,$C11,'DADOS BRUTOS'!ES$3:ES$500)))</f>
        <v/>
      </c>
      <c r="HT11" s="94">
        <f>IF(OR(HT$4="",$B11=""),0,SUMIF('DADOS BRUTOS'!$A$3:$A$500,$B11,'DADOS BRUTOS'!ET$3:ET$500)+IF($C11="",0,SUMIF('DADOS BRUTOS'!$A$3:$A$500,$C11,'DADOS BRUTOS'!ET$3:ET$500)))</f>
        <v/>
      </c>
      <c r="HU11" s="94">
        <f>IF(OR(HU$4="",$B11=""),0,SUMIF('DADOS BRUTOS'!$A$3:$A$500,$B11,'DADOS BRUTOS'!EU$3:EU$500)+IF($C11="",0,SUMIF('DADOS BRUTOS'!$A$3:$A$500,$C11,'DADOS BRUTOS'!EU$3:EU$500)))</f>
        <v/>
      </c>
      <c r="HV11" s="94">
        <f>IF(OR(HV$4="",$B11=""),0,SUMIF('DADOS BRUTOS'!$A$3:$A$500,$B11,'DADOS BRUTOS'!EV$3:EV$500)+IF($C11="",0,SUMIF('DADOS BRUTOS'!$A$3:$A$500,$C11,'DADOS BRUTOS'!EV$3:EV$500)))</f>
        <v/>
      </c>
      <c r="HW11" s="94">
        <f>IF(OR(HW$4="",$B11=""),0,SUMIF('DADOS BRUTOS'!$A$3:$A$500,$B11,'DADOS BRUTOS'!EW$3:EW$500)+IF($C11="",0,SUMIF('DADOS BRUTOS'!$A$3:$A$500,$C11,'DADOS BRUTOS'!EW$3:EW$500)))</f>
        <v/>
      </c>
      <c r="HX11" s="94">
        <f>IF(OR(HX$4="",$B11=""),0,SUMIF('DADOS BRUTOS'!$A$3:$A$500,$B11,'DADOS BRUTOS'!EX$3:EX$500)+IF($C11="",0,SUMIF('DADOS BRUTOS'!$A$3:$A$500,$C11,'DADOS BRUTOS'!EX$3:EX$500)))</f>
        <v/>
      </c>
      <c r="HY11" s="94">
        <f>IF(OR(HY$4="",$B11=""),0,SUMIF('DADOS BRUTOS'!$A$3:$A$500,$B11,'DADOS BRUTOS'!EY$3:EY$500)+IF($C11="",0,SUMIF('DADOS BRUTOS'!$A$3:$A$500,$C11,'DADOS BRUTOS'!EY$3:EY$500)))</f>
        <v/>
      </c>
      <c r="HZ11" s="94">
        <f>IF(OR(HZ$4="",$B11=""),0,SUMIF('DADOS BRUTOS'!$A$3:$A$500,$B11,'DADOS BRUTOS'!EZ$3:EZ$500)+IF($C11="",0,SUMIF('DADOS BRUTOS'!$A$3:$A$500,$C11,'DADOS BRUTOS'!EZ$3:EZ$500)))</f>
        <v/>
      </c>
      <c r="IA11" s="94">
        <f>IF(OR(IA$4="",$B11=""),0,SUMIF('DADOS BRUTOS'!$A$3:$A$500,$B11,'DADOS BRUTOS'!FA$3:FA$500)+IF($C11="",0,SUMIF('DADOS BRUTOS'!$A$3:$A$500,$C11,'DADOS BRUTOS'!FA$3:FA$500)))</f>
        <v/>
      </c>
      <c r="IB11" s="94">
        <f>IF(OR(IB$4="",$B11=""),0,SUMIF('DADOS BRUTOS'!$A$3:$A$500,$B11,'DADOS BRUTOS'!FB$3:FB$500)+IF($C11="",0,SUMIF('DADOS BRUTOS'!$A$3:$A$500,$C11,'DADOS BRUTOS'!FB$3:FB$500)))</f>
        <v/>
      </c>
      <c r="IC11" s="94">
        <f>IF(OR(IC$4="",$B11=""),0,SUMIF('DADOS BRUTOS'!$A$3:$A$500,$B11,'DADOS BRUTOS'!FC$3:FC$500)+IF($C11="",0,SUMIF('DADOS BRUTOS'!$A$3:$A$500,$C11,'DADOS BRUTOS'!FC$3:FC$500)))</f>
        <v/>
      </c>
      <c r="ID11" s="94">
        <f>IF(OR(ID$4="",$B11=""),0,SUMIF('DADOS BRUTOS'!$A$3:$A$500,$B11,'DADOS BRUTOS'!FD$3:FD$500)+IF($C11="",0,SUMIF('DADOS BRUTOS'!$A$3:$A$500,$C11,'DADOS BRUTOS'!FD$3:FD$500)))</f>
        <v/>
      </c>
      <c r="IE11" s="94">
        <f>IF(OR(IE$4="",$B11=""),0,SUMIF('DADOS BRUTOS'!$A$3:$A$500,$B11,'DADOS BRUTOS'!FE$3:FE$500)+IF($C11="",0,SUMIF('DADOS BRUTOS'!$A$3:$A$500,$C11,'DADOS BRUTOS'!FE$3:FE$500)))</f>
        <v/>
      </c>
      <c r="IF11" s="94">
        <f>IF(OR(IF$4="",$B11=""),0,SUMIF('DADOS BRUTOS'!$A$3:$A$500,$B11,'DADOS BRUTOS'!FF$3:FF$500)+IF($C11="",0,SUMIF('DADOS BRUTOS'!$A$3:$A$500,$C11,'DADOS BRUTOS'!FF$3:FF$500)))</f>
        <v/>
      </c>
      <c r="IG11" s="94">
        <f>IF(OR(IG$4="",$B11=""),0,SUMIF('DADOS BRUTOS'!$A$3:$A$500,$B11,'DADOS BRUTOS'!FG$3:FG$500)+IF($C11="",0,SUMIF('DADOS BRUTOS'!$A$3:$A$500,$C11,'DADOS BRUTOS'!FG$3:FG$500)))</f>
        <v/>
      </c>
      <c r="IH11" s="94">
        <f>IF(OR(IH$4="",$B11=""),0,SUMIF('DADOS BRUTOS'!$A$3:$A$500,$B11,'DADOS BRUTOS'!FH$3:FH$500)+IF($C11="",0,SUMIF('DADOS BRUTOS'!$A$3:$A$500,$C11,'DADOS BRUTOS'!FH$3:FH$500)))</f>
        <v/>
      </c>
      <c r="II11" s="94">
        <f>IF(OR(II$4="",$B11=""),0,SUMIF('DADOS BRUTOS'!$A$3:$A$500,$B11,'DADOS BRUTOS'!FI$3:FI$500)+IF($C11="",0,SUMIF('DADOS BRUTOS'!$A$3:$A$500,$C11,'DADOS BRUTOS'!FI$3:FI$500)))</f>
        <v/>
      </c>
      <c r="IJ11" s="94">
        <f>IF(OR(IJ$4="",$B11=""),0,SUMIF('DADOS BRUTOS'!$A$3:$A$500,$B11,'DADOS BRUTOS'!FJ$3:FJ$500)+IF($C11="",0,SUMIF('DADOS BRUTOS'!$A$3:$A$500,$C11,'DADOS BRUTOS'!FJ$3:FJ$500)))</f>
        <v/>
      </c>
      <c r="IK11" s="94">
        <f>IF(OR(IK$4="",$B11=""),0,SUMIF('DADOS BRUTOS'!$A$3:$A$500,$B11,'DADOS BRUTOS'!FK$3:FK$500)+IF($C11="",0,SUMIF('DADOS BRUTOS'!$A$3:$A$500,$C11,'DADOS BRUTOS'!FK$3:FK$500)))</f>
        <v/>
      </c>
      <c r="IL11" s="94">
        <f>IF(OR(IL$4="",$B11=""),0,SUMIF('DADOS BRUTOS'!$A$3:$A$500,$B11,'DADOS BRUTOS'!FL$3:FL$500)+IF($C11="",0,SUMIF('DADOS BRUTOS'!$A$3:$A$500,$C11,'DADOS BRUTOS'!FL$3:FL$500)))</f>
        <v/>
      </c>
      <c r="IM11" s="94">
        <f>IF(OR(IM$4="",$B11=""),0,SUMIF('DADOS BRUTOS'!$A$3:$A$500,$B11,'DADOS BRUTOS'!FM$3:FM$500)+IF($C11="",0,SUMIF('DADOS BRUTOS'!$A$3:$A$500,$C11,'DADOS BRUTOS'!FM$3:FM$500)))</f>
        <v/>
      </c>
      <c r="IN11" s="94">
        <f>IF(OR(IN$4="",$B11=""),0,SUMIF('DADOS BRUTOS'!$A$3:$A$500,$B11,'DADOS BRUTOS'!FN$3:FN$500)+IF($C11="",0,SUMIF('DADOS BRUTOS'!$A$3:$A$500,$C11,'DADOS BRUTOS'!FN$3:FN$500)))</f>
        <v/>
      </c>
      <c r="IO11" s="94">
        <f>IF(OR(IO$4="",$B11=""),0,SUMIF('DADOS BRUTOS'!$A$3:$A$500,$B11,'DADOS BRUTOS'!FO$3:FO$500)+IF($C11="",0,SUMIF('DADOS BRUTOS'!$A$3:$A$500,$C11,'DADOS BRUTOS'!FO$3:FO$500)))</f>
        <v/>
      </c>
      <c r="IP11" s="94">
        <f>IF(OR(IP$4="",$B11=""),0,SUMIF('DADOS BRUTOS'!$A$3:$A$500,$B11,'DADOS BRUTOS'!FP$3:FP$500)+IF($C11="",0,SUMIF('DADOS BRUTOS'!$A$3:$A$500,$C11,'DADOS BRUTOS'!FP$3:FP$500)))</f>
        <v/>
      </c>
      <c r="IQ11" s="94">
        <f>IF(OR(IQ$4="",$B11=""),0,SUMIF('DADOS BRUTOS'!$A$3:$A$500,$B11,'DADOS BRUTOS'!FQ$3:FQ$500)+IF($C11="",0,SUMIF('DADOS BRUTOS'!$A$3:$A$500,$C11,'DADOS BRUTOS'!FQ$3:FQ$500)))</f>
        <v/>
      </c>
      <c r="IR11" s="94">
        <f>IF(OR(IR$4="",$B11=""),0,SUMIF('DADOS BRUTOS'!$A$3:$A$500,$B11,'DADOS BRUTOS'!FR$3:FR$500)+IF($C11="",0,SUMIF('DADOS BRUTOS'!$A$3:$A$500,$C11,'DADOS BRUTOS'!FR$3:FR$500)))</f>
        <v/>
      </c>
      <c r="IS11" s="94">
        <f>IF(OR(IS$4="",$B11=""),0,SUMIF('DADOS BRUTOS'!$A$3:$A$500,$B11,'DADOS BRUTOS'!FS$3:FS$500)+IF($C11="",0,SUMIF('DADOS BRUTOS'!$A$3:$A$500,$C11,'DADOS BRUTOS'!FS$3:FS$500)))</f>
        <v/>
      </c>
      <c r="IT11" s="94">
        <f>IF(OR(IT$4="",$B11=""),0,SUMIF('DADOS BRUTOS'!$A$3:$A$500,$B11,'DADOS BRUTOS'!FT$3:FT$500)+IF($C11="",0,SUMIF('DADOS BRUTOS'!$A$3:$A$500,$C11,'DADOS BRUTOS'!FT$3:FT$500)))</f>
        <v/>
      </c>
      <c r="IU11" s="94">
        <f>IF(OR(IU$4="",$B11=""),0,SUMIF('DADOS BRUTOS'!$A$3:$A$500,$B11,'DADOS BRUTOS'!FU$3:FU$500)+IF($C11="",0,SUMIF('DADOS BRUTOS'!$A$3:$A$500,$C11,'DADOS BRUTOS'!FU$3:FU$500)))</f>
        <v/>
      </c>
      <c r="IV11" s="94">
        <f>IF(OR(IV$4="",$B11=""),0,SUMIF('DADOS BRUTOS'!$A$3:$A$500,$B11,'DADOS BRUTOS'!FV$3:FV$500)+IF($C11="",0,SUMIF('DADOS BRUTOS'!$A$3:$A$500,$C11,'DADOS BRUTOS'!FV$3:FV$500)))</f>
        <v/>
      </c>
      <c r="IW11" s="94">
        <f>IF(OR(IW$4="",$B11=""),0,SUMIF('DADOS BRUTOS'!$A$3:$A$500,$B11,'DADOS BRUTOS'!FW$3:FW$500)+IF($C11="",0,SUMIF('DADOS BRUTOS'!$A$3:$A$500,$C11,'DADOS BRUTOS'!FW$3:FW$500)))</f>
        <v/>
      </c>
      <c r="IX11" s="94">
        <f>IF(OR(IX$4="",$B11=""),0,SUMIF('DADOS BRUTOS'!$A$3:$A$500,$B11,'DADOS BRUTOS'!FX$3:FX$500)+IF($C11="",0,SUMIF('DADOS BRUTOS'!$A$3:$A$500,$C11,'DADOS BRUTOS'!FX$3:FX$500)))</f>
        <v/>
      </c>
      <c r="IY11" s="94">
        <f>IF(OR(IY$4="",$B11=""),0,SUMIF('DADOS BRUTOS'!$A$3:$A$500,$B11,'DADOS BRUTOS'!FY$3:FY$500)+IF($C11="",0,SUMIF('DADOS BRUTOS'!$A$3:$A$500,$C11,'DADOS BRUTOS'!FY$3:FY$500)))</f>
        <v/>
      </c>
      <c r="IZ11" s="94">
        <f>IF(OR(IZ$4="",$B11=""),0,SUMIF('DADOS BRUTOS'!$A$3:$A$500,$B11,'DADOS BRUTOS'!FZ$3:FZ$500)+IF($C11="",0,SUMIF('DADOS BRUTOS'!$A$3:$A$500,$C11,'DADOS BRUTOS'!FZ$3:FZ$500)))</f>
        <v/>
      </c>
      <c r="JA11" s="94">
        <f>IF(OR(JA$4="",$B11=""),0,SUMIF('DADOS BRUTOS'!$A$3:$A$500,$B11,'DADOS BRUTOS'!GA$3:GA$500)+IF($C11="",0,SUMIF('DADOS BRUTOS'!$A$3:$A$500,$C11,'DADOS BRUTOS'!GA$3:GA$500)))</f>
        <v/>
      </c>
      <c r="JB11" s="94">
        <f>IF(OR(JB$4="",$B11=""),0,SUMIF('DADOS BRUTOS'!$A$3:$A$500,$B11,'DADOS BRUTOS'!GB$3:GB$500)+IF($C11="",0,SUMIF('DADOS BRUTOS'!$A$3:$A$500,$C11,'DADOS BRUTOS'!GB$3:GB$500)))</f>
        <v/>
      </c>
      <c r="JC11" s="94">
        <f>IF(OR(JC$4="",$B11=""),0,SUMIF('DADOS BRUTOS'!$A$3:$A$500,$B11,'DADOS BRUTOS'!GC$3:GC$500)+IF($C11="",0,SUMIF('DADOS BRUTOS'!$A$3:$A$500,$C11,'DADOS BRUTOS'!GC$3:GC$500)))</f>
        <v/>
      </c>
      <c r="JD11" s="94">
        <f>IF(OR(JD$4="",$B11=""),0,SUMIF('DADOS BRUTOS'!$A$3:$A$500,$B11,'DADOS BRUTOS'!GD$3:GD$500)+IF($C11="",0,SUMIF('DADOS BRUTOS'!$A$3:$A$500,$C11,'DADOS BRUTOS'!GD$3:GD$500)))</f>
        <v/>
      </c>
      <c r="JE11" s="94">
        <f>IF(OR(JE$4="",$B11=""),0,SUMIF('DADOS BRUTOS'!$A$3:$A$500,$B11,'DADOS BRUTOS'!GE$3:GE$500)+IF($C11="",0,SUMIF('DADOS BRUTOS'!$A$3:$A$500,$C11,'DADOS BRUTOS'!GE$3:GE$500)))</f>
        <v/>
      </c>
      <c r="JF11" s="94">
        <f>IF(OR(JF$4="",$B11=""),0,SUMIF('DADOS BRUTOS'!$A$3:$A$500,$B11,'DADOS BRUTOS'!GF$3:GF$500)+IF($C11="",0,SUMIF('DADOS BRUTOS'!$A$3:$A$500,$C11,'DADOS BRUTOS'!GF$3:GF$500)))</f>
        <v/>
      </c>
      <c r="JG11" s="94">
        <f>IF(OR(JG$4="",$B11=""),0,SUMIF('DADOS BRUTOS'!$A$3:$A$500,$B11,'DADOS BRUTOS'!GG$3:GG$500)+IF($C11="",0,SUMIF('DADOS BRUTOS'!$A$3:$A$500,$C11,'DADOS BRUTOS'!GG$3:GG$500)))</f>
        <v/>
      </c>
      <c r="JH11" s="94">
        <f>IF(OR(JH$4="",$B11=""),0,SUMIF('DADOS BRUTOS'!$A$3:$A$500,$B11,'DADOS BRUTOS'!GH$3:GH$500)+IF($C11="",0,SUMIF('DADOS BRUTOS'!$A$3:$A$500,$C11,'DADOS BRUTOS'!GH$3:GH$500)))</f>
        <v/>
      </c>
      <c r="JI11" s="94">
        <f>IF(OR(JI$4="",$B11=""),0,SUMIF('DADOS BRUTOS'!$A$3:$A$500,$B11,'DADOS BRUTOS'!GI$3:GI$500)+IF($C11="",0,SUMIF('DADOS BRUTOS'!$A$3:$A$500,$C11,'DADOS BRUTOS'!GI$3:GI$500)))</f>
        <v/>
      </c>
      <c r="JJ11" s="94">
        <f>IF(OR(JJ$4="",$B11=""),0,SUMIF('DADOS BRUTOS'!$A$3:$A$500,$B11,'DADOS BRUTOS'!GJ$3:GJ$500)+IF($C11="",0,SUMIF('DADOS BRUTOS'!$A$3:$A$500,$C11,'DADOS BRUTOS'!GJ$3:GJ$500)))</f>
        <v/>
      </c>
      <c r="JK11" s="94">
        <f>IF(OR(JK$4="",$B11=""),0,SUMIF('DADOS BRUTOS'!$A$3:$A$500,$B11,'DADOS BRUTOS'!GK$3:GK$500)+IF($C11="",0,SUMIF('DADOS BRUTOS'!$A$3:$A$500,$C11,'DADOS BRUTOS'!GK$3:GK$500)))</f>
        <v/>
      </c>
      <c r="JL11" s="94">
        <f>IF(OR(JL$4="",$B11=""),0,SUMIF('DADOS BRUTOS'!$A$3:$A$500,$B11,'DADOS BRUTOS'!GL$3:GL$500)+IF($C11="",0,SUMIF('DADOS BRUTOS'!$A$3:$A$500,$C11,'DADOS BRUTOS'!GL$3:GL$500)))</f>
        <v/>
      </c>
      <c r="JM11" s="94">
        <f>IF(OR(JM$4="",$B11=""),0,SUMIF('DADOS BRUTOS'!$A$3:$A$500,$B11,'DADOS BRUTOS'!GM$3:GM$500)+IF($C11="",0,SUMIF('DADOS BRUTOS'!$A$3:$A$500,$C11,'DADOS BRUTOS'!GM$3:GM$500)))</f>
        <v/>
      </c>
      <c r="JN11" s="94">
        <f>IF(OR(JN$4="",$B11=""),0,SUMIF('DADOS BRUTOS'!$A$3:$A$500,$B11,'DADOS BRUTOS'!GN$3:GN$500)+IF($C11="",0,SUMIF('DADOS BRUTOS'!$A$3:$A$500,$C11,'DADOS BRUTOS'!GN$3:GN$500)))</f>
        <v/>
      </c>
      <c r="JO11" s="94">
        <f>IF(OR(JO$4="",$B11=""),0,SUMIF('DADOS BRUTOS'!$A$3:$A$500,$B11,'DADOS BRUTOS'!GO$3:GO$500)+IF($C11="",0,SUMIF('DADOS BRUTOS'!$A$3:$A$500,$C11,'DADOS BRUTOS'!GO$3:GO$500)))</f>
        <v/>
      </c>
      <c r="JP11" s="94">
        <f>IF(OR(JP$4="",$B11=""),0,SUMIF('DADOS BRUTOS'!$A$3:$A$500,$B11,'DADOS BRUTOS'!GP$3:GP$500)+IF($C11="",0,SUMIF('DADOS BRUTOS'!$A$3:$A$500,$C11,'DADOS BRUTOS'!GP$3:GP$500)))</f>
        <v/>
      </c>
      <c r="JQ11" s="94">
        <f>IF(OR(JQ$4="",$B11=""),0,SUMIF('DADOS BRUTOS'!$A$3:$A$500,$B11,'DADOS BRUTOS'!GQ$3:GQ$500)+IF($C11="",0,SUMIF('DADOS BRUTOS'!$A$3:$A$500,$C11,'DADOS BRUTOS'!GQ$3:GQ$500)))</f>
        <v/>
      </c>
      <c r="JR11" s="94">
        <f>IF(OR(JR$4="",$B11=""),0,SUMIF('DADOS BRUTOS'!$A$3:$A$500,$B11,'DADOS BRUTOS'!GR$3:GR$500)+IF($C11="",0,SUMIF('DADOS BRUTOS'!$A$3:$A$500,$C11,'DADOS BRUTOS'!GR$3:GR$500)))</f>
        <v/>
      </c>
      <c r="JS11" s="94">
        <f>IF(OR(JS$4="",$B11=""),0,SUMIF('DADOS BRUTOS'!$A$3:$A$500,$B11,'DADOS BRUTOS'!GS$3:GS$500)+IF($C11="",0,SUMIF('DADOS BRUTOS'!$A$3:$A$500,$C11,'DADOS BRUTOS'!GS$3:GS$500)))</f>
        <v/>
      </c>
    </row>
    <row r="12">
      <c r="A12" s="59">
        <f>'VALOR POR PL'!D18</f>
        <v/>
      </c>
      <c r="B12" s="58" t="inlineStr">
        <is>
          <t>TRANSPORTES</t>
        </is>
      </c>
      <c r="C12" s="58" t="n"/>
      <c r="D12" s="53">
        <f>SUMIF($CB$4:$JS$4,"&lt;="&amp;D$4,$CB12:$JS12)</f>
        <v/>
      </c>
      <c r="E12" s="53">
        <f>SUMIF($CB$4:$JS$4,E$4,$CB12:$JS12)</f>
        <v/>
      </c>
      <c r="F12" s="53">
        <f>SUMIF($CB$4:$JS$4,F$4,$CB12:$JS12)</f>
        <v/>
      </c>
      <c r="G12" s="53">
        <f>SUMIF($CB$4:$JS$4,G$4,$CB12:$JS12)</f>
        <v/>
      </c>
      <c r="H12" s="53">
        <f>SUMIF($CB$4:$JS$4,H$4,$CB12:$JS12)</f>
        <v/>
      </c>
      <c r="I12" s="53">
        <f>SUMIF($CB$4:$JS$4,I$4,$CB12:$JS12)</f>
        <v/>
      </c>
      <c r="J12" s="53">
        <f>SUMIF($CB$4:$JS$4,J$4,$CB12:$JS12)</f>
        <v/>
      </c>
      <c r="K12" s="53">
        <f>SUMIF($CB$4:$JS$4,K$4,$CB12:$JS12)</f>
        <v/>
      </c>
      <c r="L12" s="53">
        <f>SUMIF($CB$4:$JS$4,L$4,$CB12:$JS12)</f>
        <v/>
      </c>
      <c r="M12" s="53">
        <f>SUMIF($CB$4:$JS$4,M$4,$CB12:$JS12)</f>
        <v/>
      </c>
      <c r="N12" s="53">
        <f>SUMIF($CB$4:$JS$4,N$4,$CB12:$JS12)</f>
        <v/>
      </c>
      <c r="O12" s="53">
        <f>SUMIF($CB$4:$JS$4,O$4,$CB12:$JS12)</f>
        <v/>
      </c>
      <c r="P12" s="53">
        <f>SUMIF($CB$4:$JS$4,P$4,$CB12:$JS12)</f>
        <v/>
      </c>
      <c r="Q12" s="53">
        <f>SUMIF($CB$4:$JS$4,Q$4,$CB12:$JS12)</f>
        <v/>
      </c>
      <c r="R12" s="53">
        <f>SUMIF($CB$4:$JS$4,R$4,$CB12:$JS12)</f>
        <v/>
      </c>
      <c r="S12" s="53">
        <f>SUMIF($CB$4:$JS$4,S$4,$CB12:$JS12)</f>
        <v/>
      </c>
      <c r="T12" s="53">
        <f>SUMIF($CB$4:$JS$4,T$4,$CB12:$JS12)</f>
        <v/>
      </c>
      <c r="U12" s="53">
        <f>SUMIF($CB$4:$JS$4,U$4,$CB12:$JS12)</f>
        <v/>
      </c>
      <c r="V12" s="53">
        <f>SUMIF($CB$4:$JS$4,V$4,$CB12:$JS12)</f>
        <v/>
      </c>
      <c r="W12" s="53">
        <f>SUMIF($CB$4:$JS$4,W$4,$CB12:$JS12)</f>
        <v/>
      </c>
      <c r="X12" s="53">
        <f>SUMIF($CB$4:$JS$4,X$4,$CB12:$JS12)</f>
        <v/>
      </c>
      <c r="Y12" s="53">
        <f>SUMIF($CB$4:$JS$4,Y$4,$CB12:$JS12)</f>
        <v/>
      </c>
      <c r="Z12" s="53">
        <f>SUMIF($CB$4:$JS$4,Z$4,$CB12:$JS12)</f>
        <v/>
      </c>
      <c r="AA12" s="53">
        <f>SUMIF($CB$4:$JS$4,AA$4,$CB12:$JS12)</f>
        <v/>
      </c>
      <c r="AB12" s="53">
        <f>SUMIF($CB$4:$JS$4,AB$4,$CB12:$JS12)</f>
        <v/>
      </c>
      <c r="AC12" s="53">
        <f>SUMIF($CB$4:$JS$4,AC$4,$CB12:$JS12)</f>
        <v/>
      </c>
      <c r="AD12" s="53">
        <f>SUMIF($CB$4:$JS$4,AD$4,$CB12:$JS12)</f>
        <v/>
      </c>
      <c r="AE12" s="53">
        <f>SUMIF($CB$4:$JS$4,AE$4,$CB12:$JS12)</f>
        <v/>
      </c>
      <c r="AF12" s="53">
        <f>SUMIF($CB$4:$JS$4,AF$4,$CB12:$JS12)</f>
        <v/>
      </c>
      <c r="AG12" s="53">
        <f>SUMIF($CB$4:$JS$4,AG$4,$CB12:$JS12)</f>
        <v/>
      </c>
      <c r="AH12" s="53">
        <f>SUMIF($CB$4:$JS$4,AH$4,$CB12:$JS12)</f>
        <v/>
      </c>
      <c r="AI12" s="53">
        <f>SUMIF($CB$4:$JS$4,AI$4,$CB12:$JS12)</f>
        <v/>
      </c>
      <c r="AJ12" s="53">
        <f>SUMIF($CB$4:$JS$4,AJ$4,$CB12:$JS12)</f>
        <v/>
      </c>
      <c r="AK12" s="53">
        <f>SUMIF($CB$4:$JS$4,AK$4,$CB12:$JS12)</f>
        <v/>
      </c>
      <c r="AL12" s="53">
        <f>SUMIF($CB$4:$JS$4,AL$4,$CB12:$JS12)</f>
        <v/>
      </c>
      <c r="AM12" s="53">
        <f>SUMIF($CB$4:$JS$4,AM$4,$CB12:$JS12)</f>
        <v/>
      </c>
      <c r="AN12" s="53">
        <f>SUMIF($CB$4:$JS$4,AN$4,$CB12:$JS12)</f>
        <v/>
      </c>
      <c r="AO12" s="53">
        <f>SUMIF($CB$4:$JS$4,AO$4,$CB12:$JS12)</f>
        <v/>
      </c>
      <c r="AP12" s="53">
        <f>SUMIF($CB$4:$JS$4,AP$4,$CB12:$JS12)</f>
        <v/>
      </c>
      <c r="AQ12" s="53">
        <f>SUMIF($CB$4:$JS$4,AQ$4,$CB12:$JS12)</f>
        <v/>
      </c>
      <c r="AR12" s="53">
        <f>SUMIF($CB$4:$JS$4,AR$4,$CB12:$JS12)</f>
        <v/>
      </c>
      <c r="AS12" s="53">
        <f>SUMIF($CB$4:$JS$4,AS$4,$CB12:$JS12)</f>
        <v/>
      </c>
      <c r="AT12" s="53">
        <f>SUMIF($CB$4:$JS$4,AT$4,$CB12:$JS12)</f>
        <v/>
      </c>
      <c r="AU12" s="53">
        <f>SUMIF($CB$4:$JS$4,AU$4,$CB12:$JS12)</f>
        <v/>
      </c>
      <c r="AV12" s="53">
        <f>SUMIF($CB$4:$JS$4,AV$4,$CB12:$JS12)</f>
        <v/>
      </c>
      <c r="AW12" s="53">
        <f>SUMIF($CB$4:$JS$4,AW$4,$CB12:$JS12)</f>
        <v/>
      </c>
      <c r="AX12" s="53">
        <f>SUMIF($CB$4:$JS$4,AX$4,$CB12:$JS12)</f>
        <v/>
      </c>
      <c r="AY12" s="53">
        <f>SUMIF($CB$4:$JS$4,AY$4,$CB12:$JS12)</f>
        <v/>
      </c>
      <c r="AZ12" s="53">
        <f>SUMIF($CB$4:$JS$4,AZ$4,$CB12:$JS12)</f>
        <v/>
      </c>
      <c r="BA12" s="53">
        <f>SUMIF($CB$4:$JS$4,BA$4,$CB12:$JS12)</f>
        <v/>
      </c>
      <c r="BB12" s="53">
        <f>SUMIF($CB$4:$JS$4,BB$4,$CB12:$JS12)</f>
        <v/>
      </c>
      <c r="BC12" s="53">
        <f>SUMIF($CB$4:$JS$4,BC$4,$CB12:$JS12)</f>
        <v/>
      </c>
      <c r="BD12" s="53">
        <f>SUMIF($CB$4:$JS$4,BD$4,$CB12:$JS12)</f>
        <v/>
      </c>
      <c r="BE12" s="53">
        <f>SUMIF($CB$4:$JS$4,BE$4,$CB12:$JS12)</f>
        <v/>
      </c>
      <c r="BF12" s="53">
        <f>SUMIF($CB$4:$JS$4,BF$4,$CB12:$JS12)</f>
        <v/>
      </c>
      <c r="BG12" s="53">
        <f>SUMIF($CB$4:$JS$4,BG$4,$CB12:$JS12)</f>
        <v/>
      </c>
      <c r="BH12" s="53">
        <f>SUMIF($CB$4:$JS$4,BH$4,$CB12:$JS12)</f>
        <v/>
      </c>
      <c r="BI12" s="53">
        <f>SUMIF($CB$4:$JS$4,BI$4,$CB12:$JS12)</f>
        <v/>
      </c>
      <c r="BJ12" s="53">
        <f>SUMIF($CB$4:$JS$4,BJ$4,$CB12:$JS12)</f>
        <v/>
      </c>
      <c r="BK12" s="53">
        <f>SUMIF($CB$4:$JS$4,BK$4,$CB12:$JS12)</f>
        <v/>
      </c>
      <c r="BL12" s="53">
        <f>SUMIF($CB$4:$JS$4,BL$4,$CB12:$JS12)</f>
        <v/>
      </c>
      <c r="BM12" s="53">
        <f>SUMIF($CB$4:$JS$4,BM$4,$CB12:$JS12)</f>
        <v/>
      </c>
      <c r="BN12" s="53">
        <f>SUMIF($CB$4:$JS$4,BN$4,$CB12:$JS12)</f>
        <v/>
      </c>
      <c r="BO12" s="53">
        <f>SUMIF($CB$4:$JS$4,BO$4,$CB12:$JS12)</f>
        <v/>
      </c>
      <c r="BP12" s="53">
        <f>SUMIF($CB$4:$JS$4,BP$4,$CB12:$JS12)</f>
        <v/>
      </c>
      <c r="BQ12" s="53">
        <f>SUMIF($CB$4:$JS$4,BQ$4,$CB12:$JS12)</f>
        <v/>
      </c>
      <c r="BR12" s="53">
        <f>SUMIF($CB$4:$JS$4,BR$4,$CB12:$JS12)</f>
        <v/>
      </c>
      <c r="BS12" s="53">
        <f>SUMIF($CB$4:$JS$4,BS$4,$CB12:$JS12)</f>
        <v/>
      </c>
      <c r="BT12" s="53">
        <f>SUMIF($CB$4:$JS$4,BT$4,$CB12:$JS12)</f>
        <v/>
      </c>
      <c r="BU12" s="53">
        <f>SUMIF($CB$4:$JS$4,BU$4,$CB12:$JS12)</f>
        <v/>
      </c>
      <c r="BV12" s="53">
        <f>SUMIF($CB$4:$JS$4,BV$4,$CB12:$JS12)</f>
        <v/>
      </c>
      <c r="BW12" s="53">
        <f>SUMIF($CB$4:$JS$4,BW$4,$CB12:$JS12)</f>
        <v/>
      </c>
      <c r="BX12" s="53">
        <f>SUMIF($CB$4:$JS$4,"&gt;"&amp;'VALOR POR PL'!$P$8,$CB12:$JS12)</f>
        <v/>
      </c>
      <c r="BY12" s="53">
        <f>SUM($CB12:$JS12)</f>
        <v/>
      </c>
      <c r="CB12" s="94">
        <f>IF(OR(CB$4="",$B12=""),0,SUMIF('DADOS BRUTOS'!$A$3:$A$500,$B12,'DADOS BRUTOS'!B$3:B$500)+IF($C12="",0,SUMIF('DADOS BRUTOS'!$A$3:$A$500,$C12,'DADOS BRUTOS'!B$3:B$500)))</f>
        <v/>
      </c>
      <c r="CC12" s="94">
        <f>IF(OR(CC$4="",$B12=""),0,SUMIF('DADOS BRUTOS'!$A$3:$A$500,$B12,'DADOS BRUTOS'!C$3:C$500)+IF($C12="",0,SUMIF('DADOS BRUTOS'!$A$3:$A$500,$C12,'DADOS BRUTOS'!C$3:C$500)))</f>
        <v/>
      </c>
      <c r="CD12" s="94">
        <f>IF(OR(CD$4="",$B12=""),0,SUMIF('DADOS BRUTOS'!$A$3:$A$500,$B12,'DADOS BRUTOS'!D$3:D$500)+IF($C12="",0,SUMIF('DADOS BRUTOS'!$A$3:$A$500,$C12,'DADOS BRUTOS'!D$3:D$500)))</f>
        <v/>
      </c>
      <c r="CE12" s="94">
        <f>IF(OR(CE$4="",$B12=""),0,SUMIF('DADOS BRUTOS'!$A$3:$A$500,$B12,'DADOS BRUTOS'!E$3:E$500)+IF($C12="",0,SUMIF('DADOS BRUTOS'!$A$3:$A$500,$C12,'DADOS BRUTOS'!E$3:E$500)))</f>
        <v/>
      </c>
      <c r="CF12" s="94">
        <f>IF(OR(CF$4="",$B12=""),0,SUMIF('DADOS BRUTOS'!$A$3:$A$500,$B12,'DADOS BRUTOS'!F$3:F$500)+IF($C12="",0,SUMIF('DADOS BRUTOS'!$A$3:$A$500,$C12,'DADOS BRUTOS'!F$3:F$500)))</f>
        <v/>
      </c>
      <c r="CG12" s="94">
        <f>IF(OR(CG$4="",$B12=""),0,SUMIF('DADOS BRUTOS'!$A$3:$A$500,$B12,'DADOS BRUTOS'!G$3:G$500)+IF($C12="",0,SUMIF('DADOS BRUTOS'!$A$3:$A$500,$C12,'DADOS BRUTOS'!G$3:G$500)))</f>
        <v/>
      </c>
      <c r="CH12" s="94">
        <f>IF(OR(CH$4="",$B12=""),0,SUMIF('DADOS BRUTOS'!$A$3:$A$500,$B12,'DADOS BRUTOS'!H$3:H$500)+IF($C12="",0,SUMIF('DADOS BRUTOS'!$A$3:$A$500,$C12,'DADOS BRUTOS'!H$3:H$500)))</f>
        <v/>
      </c>
      <c r="CI12" s="94">
        <f>IF(OR(CI$4="",$B12=""),0,SUMIF('DADOS BRUTOS'!$A$3:$A$500,$B12,'DADOS BRUTOS'!I$3:I$500)+IF($C12="",0,SUMIF('DADOS BRUTOS'!$A$3:$A$500,$C12,'DADOS BRUTOS'!I$3:I$500)))</f>
        <v/>
      </c>
      <c r="CJ12" s="94">
        <f>IF(OR(CJ$4="",$B12=""),0,SUMIF('DADOS BRUTOS'!$A$3:$A$500,$B12,'DADOS BRUTOS'!J$3:J$500)+IF($C12="",0,SUMIF('DADOS BRUTOS'!$A$3:$A$500,$C12,'DADOS BRUTOS'!J$3:J$500)))</f>
        <v/>
      </c>
      <c r="CK12" s="94">
        <f>IF(OR(CK$4="",$B12=""),0,SUMIF('DADOS BRUTOS'!$A$3:$A$500,$B12,'DADOS BRUTOS'!K$3:K$500)+IF($C12="",0,SUMIF('DADOS BRUTOS'!$A$3:$A$500,$C12,'DADOS BRUTOS'!K$3:K$500)))</f>
        <v/>
      </c>
      <c r="CL12" s="94">
        <f>IF(OR(CL$4="",$B12=""),0,SUMIF('DADOS BRUTOS'!$A$3:$A$500,$B12,'DADOS BRUTOS'!L$3:L$500)+IF($C12="",0,SUMIF('DADOS BRUTOS'!$A$3:$A$500,$C12,'DADOS BRUTOS'!L$3:L$500)))</f>
        <v/>
      </c>
      <c r="CM12" s="94">
        <f>IF(OR(CM$4="",$B12=""),0,SUMIF('DADOS BRUTOS'!$A$3:$A$500,$B12,'DADOS BRUTOS'!M$3:M$500)+IF($C12="",0,SUMIF('DADOS BRUTOS'!$A$3:$A$500,$C12,'DADOS BRUTOS'!M$3:M$500)))</f>
        <v/>
      </c>
      <c r="CN12" s="94">
        <f>IF(OR(CN$4="",$B12=""),0,SUMIF('DADOS BRUTOS'!$A$3:$A$500,$B12,'DADOS BRUTOS'!N$3:N$500)+IF($C12="",0,SUMIF('DADOS BRUTOS'!$A$3:$A$500,$C12,'DADOS BRUTOS'!N$3:N$500)))</f>
        <v/>
      </c>
      <c r="CO12" s="94">
        <f>IF(OR(CO$4="",$B12=""),0,SUMIF('DADOS BRUTOS'!$A$3:$A$500,$B12,'DADOS BRUTOS'!O$3:O$500)+IF($C12="",0,SUMIF('DADOS BRUTOS'!$A$3:$A$500,$C12,'DADOS BRUTOS'!O$3:O$500)))</f>
        <v/>
      </c>
      <c r="CP12" s="94">
        <f>IF(OR(CP$4="",$B12=""),0,SUMIF('DADOS BRUTOS'!$A$3:$A$500,$B12,'DADOS BRUTOS'!P$3:P$500)+IF($C12="",0,SUMIF('DADOS BRUTOS'!$A$3:$A$500,$C12,'DADOS BRUTOS'!P$3:P$500)))</f>
        <v/>
      </c>
      <c r="CQ12" s="94">
        <f>IF(OR(CQ$4="",$B12=""),0,SUMIF('DADOS BRUTOS'!$A$3:$A$500,$B12,'DADOS BRUTOS'!Q$3:Q$500)+IF($C12="",0,SUMIF('DADOS BRUTOS'!$A$3:$A$500,$C12,'DADOS BRUTOS'!Q$3:Q$500)))</f>
        <v/>
      </c>
      <c r="CR12" s="94">
        <f>IF(OR(CR$4="",$B12=""),0,SUMIF('DADOS BRUTOS'!$A$3:$A$500,$B12,'DADOS BRUTOS'!R$3:R$500)+IF($C12="",0,SUMIF('DADOS BRUTOS'!$A$3:$A$500,$C12,'DADOS BRUTOS'!R$3:R$500)))</f>
        <v/>
      </c>
      <c r="CS12" s="94">
        <f>IF(OR(CS$4="",$B12=""),0,SUMIF('DADOS BRUTOS'!$A$3:$A$500,$B12,'DADOS BRUTOS'!S$3:S$500)+IF($C12="",0,SUMIF('DADOS BRUTOS'!$A$3:$A$500,$C12,'DADOS BRUTOS'!S$3:S$500)))</f>
        <v/>
      </c>
      <c r="CT12" s="94">
        <f>IF(OR(CT$4="",$B12=""),0,SUMIF('DADOS BRUTOS'!$A$3:$A$500,$B12,'DADOS BRUTOS'!T$3:T$500)+IF($C12="",0,SUMIF('DADOS BRUTOS'!$A$3:$A$500,$C12,'DADOS BRUTOS'!T$3:T$500)))</f>
        <v/>
      </c>
      <c r="CU12" s="94">
        <f>IF(OR(CU$4="",$B12=""),0,SUMIF('DADOS BRUTOS'!$A$3:$A$500,$B12,'DADOS BRUTOS'!U$3:U$500)+IF($C12="",0,SUMIF('DADOS BRUTOS'!$A$3:$A$500,$C12,'DADOS BRUTOS'!U$3:U$500)))</f>
        <v/>
      </c>
      <c r="CV12" s="94">
        <f>IF(OR(CV$4="",$B12=""),0,SUMIF('DADOS BRUTOS'!$A$3:$A$500,$B12,'DADOS BRUTOS'!V$3:V$500)+IF($C12="",0,SUMIF('DADOS BRUTOS'!$A$3:$A$500,$C12,'DADOS BRUTOS'!V$3:V$500)))</f>
        <v/>
      </c>
      <c r="CW12" s="94">
        <f>IF(OR(CW$4="",$B12=""),0,SUMIF('DADOS BRUTOS'!$A$3:$A$500,$B12,'DADOS BRUTOS'!W$3:W$500)+IF($C12="",0,SUMIF('DADOS BRUTOS'!$A$3:$A$500,$C12,'DADOS BRUTOS'!W$3:W$500)))</f>
        <v/>
      </c>
      <c r="CX12" s="94">
        <f>IF(OR(CX$4="",$B12=""),0,SUMIF('DADOS BRUTOS'!$A$3:$A$500,$B12,'DADOS BRUTOS'!X$3:X$500)+IF($C12="",0,SUMIF('DADOS BRUTOS'!$A$3:$A$500,$C12,'DADOS BRUTOS'!X$3:X$500)))</f>
        <v/>
      </c>
      <c r="CY12" s="94">
        <f>IF(OR(CY$4="",$B12=""),0,SUMIF('DADOS BRUTOS'!$A$3:$A$500,$B12,'DADOS BRUTOS'!Y$3:Y$500)+IF($C12="",0,SUMIF('DADOS BRUTOS'!$A$3:$A$500,$C12,'DADOS BRUTOS'!Y$3:Y$500)))</f>
        <v/>
      </c>
      <c r="CZ12" s="94">
        <f>IF(OR(CZ$4="",$B12=""),0,SUMIF('DADOS BRUTOS'!$A$3:$A$500,$B12,'DADOS BRUTOS'!Z$3:Z$500)+IF($C12="",0,SUMIF('DADOS BRUTOS'!$A$3:$A$500,$C12,'DADOS BRUTOS'!Z$3:Z$500)))</f>
        <v/>
      </c>
      <c r="DA12" s="94">
        <f>IF(OR(DA$4="",$B12=""),0,SUMIF('DADOS BRUTOS'!$A$3:$A$500,$B12,'DADOS BRUTOS'!AA$3:AA$500)+IF($C12="",0,SUMIF('DADOS BRUTOS'!$A$3:$A$500,$C12,'DADOS BRUTOS'!AA$3:AA$500)))</f>
        <v/>
      </c>
      <c r="DB12" s="94">
        <f>IF(OR(DB$4="",$B12=""),0,SUMIF('DADOS BRUTOS'!$A$3:$A$500,$B12,'DADOS BRUTOS'!AB$3:AB$500)+IF($C12="",0,SUMIF('DADOS BRUTOS'!$A$3:$A$500,$C12,'DADOS BRUTOS'!AB$3:AB$500)))</f>
        <v/>
      </c>
      <c r="DC12" s="94">
        <f>IF(OR(DC$4="",$B12=""),0,SUMIF('DADOS BRUTOS'!$A$3:$A$500,$B12,'DADOS BRUTOS'!AC$3:AC$500)+IF($C12="",0,SUMIF('DADOS BRUTOS'!$A$3:$A$500,$C12,'DADOS BRUTOS'!AC$3:AC$500)))</f>
        <v/>
      </c>
      <c r="DD12" s="94">
        <f>IF(OR(DD$4="",$B12=""),0,SUMIF('DADOS BRUTOS'!$A$3:$A$500,$B12,'DADOS BRUTOS'!AD$3:AD$500)+IF($C12="",0,SUMIF('DADOS BRUTOS'!$A$3:$A$500,$C12,'DADOS BRUTOS'!AD$3:AD$500)))</f>
        <v/>
      </c>
      <c r="DE12" s="94">
        <f>IF(OR(DE$4="",$B12=""),0,SUMIF('DADOS BRUTOS'!$A$3:$A$500,$B12,'DADOS BRUTOS'!AE$3:AE$500)+IF($C12="",0,SUMIF('DADOS BRUTOS'!$A$3:$A$500,$C12,'DADOS BRUTOS'!AE$3:AE$500)))</f>
        <v/>
      </c>
      <c r="DF12" s="94">
        <f>IF(OR(DF$4="",$B12=""),0,SUMIF('DADOS BRUTOS'!$A$3:$A$500,$B12,'DADOS BRUTOS'!AF$3:AF$500)+IF($C12="",0,SUMIF('DADOS BRUTOS'!$A$3:$A$500,$C12,'DADOS BRUTOS'!AF$3:AF$500)))</f>
        <v/>
      </c>
      <c r="DG12" s="94">
        <f>IF(OR(DG$4="",$B12=""),0,SUMIF('DADOS BRUTOS'!$A$3:$A$500,$B12,'DADOS BRUTOS'!AG$3:AG$500)+IF($C12="",0,SUMIF('DADOS BRUTOS'!$A$3:$A$500,$C12,'DADOS BRUTOS'!AG$3:AG$500)))</f>
        <v/>
      </c>
      <c r="DH12" s="94">
        <f>IF(OR(DH$4="",$B12=""),0,SUMIF('DADOS BRUTOS'!$A$3:$A$500,$B12,'DADOS BRUTOS'!AH$3:AH$500)+IF($C12="",0,SUMIF('DADOS BRUTOS'!$A$3:$A$500,$C12,'DADOS BRUTOS'!AH$3:AH$500)))</f>
        <v/>
      </c>
      <c r="DI12" s="94">
        <f>IF(OR(DI$4="",$B12=""),0,SUMIF('DADOS BRUTOS'!$A$3:$A$500,$B12,'DADOS BRUTOS'!AI$3:AI$500)+IF($C12="",0,SUMIF('DADOS BRUTOS'!$A$3:$A$500,$C12,'DADOS BRUTOS'!AI$3:AI$500)))</f>
        <v/>
      </c>
      <c r="DJ12" s="94">
        <f>IF(OR(DJ$4="",$B12=""),0,SUMIF('DADOS BRUTOS'!$A$3:$A$500,$B12,'DADOS BRUTOS'!AJ$3:AJ$500)+IF($C12="",0,SUMIF('DADOS BRUTOS'!$A$3:$A$500,$C12,'DADOS BRUTOS'!AJ$3:AJ$500)))</f>
        <v/>
      </c>
      <c r="DK12" s="94">
        <f>IF(OR(DK$4="",$B12=""),0,SUMIF('DADOS BRUTOS'!$A$3:$A$500,$B12,'DADOS BRUTOS'!AK$3:AK$500)+IF($C12="",0,SUMIF('DADOS BRUTOS'!$A$3:$A$500,$C12,'DADOS BRUTOS'!AK$3:AK$500)))</f>
        <v/>
      </c>
      <c r="DL12" s="94">
        <f>IF(OR(DL$4="",$B12=""),0,SUMIF('DADOS BRUTOS'!$A$3:$A$500,$B12,'DADOS BRUTOS'!AL$3:AL$500)+IF($C12="",0,SUMIF('DADOS BRUTOS'!$A$3:$A$500,$C12,'DADOS BRUTOS'!AL$3:AL$500)))</f>
        <v/>
      </c>
      <c r="DM12" s="94">
        <f>IF(OR(DM$4="",$B12=""),0,SUMIF('DADOS BRUTOS'!$A$3:$A$500,$B12,'DADOS BRUTOS'!AM$3:AM$500)+IF($C12="",0,SUMIF('DADOS BRUTOS'!$A$3:$A$500,$C12,'DADOS BRUTOS'!AM$3:AM$500)))</f>
        <v/>
      </c>
      <c r="DN12" s="94">
        <f>IF(OR(DN$4="",$B12=""),0,SUMIF('DADOS BRUTOS'!$A$3:$A$500,$B12,'DADOS BRUTOS'!AN$3:AN$500)+IF($C12="",0,SUMIF('DADOS BRUTOS'!$A$3:$A$500,$C12,'DADOS BRUTOS'!AN$3:AN$500)))</f>
        <v/>
      </c>
      <c r="DO12" s="94">
        <f>IF(OR(DO$4="",$B12=""),0,SUMIF('DADOS BRUTOS'!$A$3:$A$500,$B12,'DADOS BRUTOS'!AO$3:AO$500)+IF($C12="",0,SUMIF('DADOS BRUTOS'!$A$3:$A$500,$C12,'DADOS BRUTOS'!AO$3:AO$500)))</f>
        <v/>
      </c>
      <c r="DP12" s="94">
        <f>IF(OR(DP$4="",$B12=""),0,SUMIF('DADOS BRUTOS'!$A$3:$A$500,$B12,'DADOS BRUTOS'!AP$3:AP$500)+IF($C12="",0,SUMIF('DADOS BRUTOS'!$A$3:$A$500,$C12,'DADOS BRUTOS'!AP$3:AP$500)))</f>
        <v/>
      </c>
      <c r="DQ12" s="94">
        <f>IF(OR(DQ$4="",$B12=""),0,SUMIF('DADOS BRUTOS'!$A$3:$A$500,$B12,'DADOS BRUTOS'!AQ$3:AQ$500)+IF($C12="",0,SUMIF('DADOS BRUTOS'!$A$3:$A$500,$C12,'DADOS BRUTOS'!AQ$3:AQ$500)))</f>
        <v/>
      </c>
      <c r="DR12" s="94">
        <f>IF(OR(DR$4="",$B12=""),0,SUMIF('DADOS BRUTOS'!$A$3:$A$500,$B12,'DADOS BRUTOS'!AR$3:AR$500)+IF($C12="",0,SUMIF('DADOS BRUTOS'!$A$3:$A$500,$C12,'DADOS BRUTOS'!AR$3:AR$500)))</f>
        <v/>
      </c>
      <c r="DS12" s="94">
        <f>IF(OR(DS$4="",$B12=""),0,SUMIF('DADOS BRUTOS'!$A$3:$A$500,$B12,'DADOS BRUTOS'!AS$3:AS$500)+IF($C12="",0,SUMIF('DADOS BRUTOS'!$A$3:$A$500,$C12,'DADOS BRUTOS'!AS$3:AS$500)))</f>
        <v/>
      </c>
      <c r="DT12" s="94">
        <f>IF(OR(DT$4="",$B12=""),0,SUMIF('DADOS BRUTOS'!$A$3:$A$500,$B12,'DADOS BRUTOS'!AT$3:AT$500)+IF($C12="",0,SUMIF('DADOS BRUTOS'!$A$3:$A$500,$C12,'DADOS BRUTOS'!AT$3:AT$500)))</f>
        <v/>
      </c>
      <c r="DU12" s="94">
        <f>IF(OR(DU$4="",$B12=""),0,SUMIF('DADOS BRUTOS'!$A$3:$A$500,$B12,'DADOS BRUTOS'!AU$3:AU$500)+IF($C12="",0,SUMIF('DADOS BRUTOS'!$A$3:$A$500,$C12,'DADOS BRUTOS'!AU$3:AU$500)))</f>
        <v/>
      </c>
      <c r="DV12" s="94">
        <f>IF(OR(DV$4="",$B12=""),0,SUMIF('DADOS BRUTOS'!$A$3:$A$500,$B12,'DADOS BRUTOS'!AV$3:AV$500)+IF($C12="",0,SUMIF('DADOS BRUTOS'!$A$3:$A$500,$C12,'DADOS BRUTOS'!AV$3:AV$500)))</f>
        <v/>
      </c>
      <c r="DW12" s="94">
        <f>IF(OR(DW$4="",$B12=""),0,SUMIF('DADOS BRUTOS'!$A$3:$A$500,$B12,'DADOS BRUTOS'!AW$3:AW$500)+IF($C12="",0,SUMIF('DADOS BRUTOS'!$A$3:$A$500,$C12,'DADOS BRUTOS'!AW$3:AW$500)))</f>
        <v/>
      </c>
      <c r="DX12" s="94">
        <f>IF(OR(DX$4="",$B12=""),0,SUMIF('DADOS BRUTOS'!$A$3:$A$500,$B12,'DADOS BRUTOS'!AX$3:AX$500)+IF($C12="",0,SUMIF('DADOS BRUTOS'!$A$3:$A$500,$C12,'DADOS BRUTOS'!AX$3:AX$500)))</f>
        <v/>
      </c>
      <c r="DY12" s="94">
        <f>IF(OR(DY$4="",$B12=""),0,SUMIF('DADOS BRUTOS'!$A$3:$A$500,$B12,'DADOS BRUTOS'!AY$3:AY$500)+IF($C12="",0,SUMIF('DADOS BRUTOS'!$A$3:$A$500,$C12,'DADOS BRUTOS'!AY$3:AY$500)))</f>
        <v/>
      </c>
      <c r="DZ12" s="94">
        <f>IF(OR(DZ$4="",$B12=""),0,SUMIF('DADOS BRUTOS'!$A$3:$A$500,$B12,'DADOS BRUTOS'!AZ$3:AZ$500)+IF($C12="",0,SUMIF('DADOS BRUTOS'!$A$3:$A$500,$C12,'DADOS BRUTOS'!AZ$3:AZ$500)))</f>
        <v/>
      </c>
      <c r="EA12" s="94">
        <f>IF(OR(EA$4="",$B12=""),0,SUMIF('DADOS BRUTOS'!$A$3:$A$500,$B12,'DADOS BRUTOS'!BA$3:BA$500)+IF($C12="",0,SUMIF('DADOS BRUTOS'!$A$3:$A$500,$C12,'DADOS BRUTOS'!BA$3:BA$500)))</f>
        <v/>
      </c>
      <c r="EB12" s="94">
        <f>IF(OR(EB$4="",$B12=""),0,SUMIF('DADOS BRUTOS'!$A$3:$A$500,$B12,'DADOS BRUTOS'!BB$3:BB$500)+IF($C12="",0,SUMIF('DADOS BRUTOS'!$A$3:$A$500,$C12,'DADOS BRUTOS'!BB$3:BB$500)))</f>
        <v/>
      </c>
      <c r="EC12" s="94">
        <f>IF(OR(EC$4="",$B12=""),0,SUMIF('DADOS BRUTOS'!$A$3:$A$500,$B12,'DADOS BRUTOS'!BC$3:BC$500)+IF($C12="",0,SUMIF('DADOS BRUTOS'!$A$3:$A$500,$C12,'DADOS BRUTOS'!BC$3:BC$500)))</f>
        <v/>
      </c>
      <c r="ED12" s="94">
        <f>IF(OR(ED$4="",$B12=""),0,SUMIF('DADOS BRUTOS'!$A$3:$A$500,$B12,'DADOS BRUTOS'!BD$3:BD$500)+IF($C12="",0,SUMIF('DADOS BRUTOS'!$A$3:$A$500,$C12,'DADOS BRUTOS'!BD$3:BD$500)))</f>
        <v/>
      </c>
      <c r="EE12" s="94">
        <f>IF(OR(EE$4="",$B12=""),0,SUMIF('DADOS BRUTOS'!$A$3:$A$500,$B12,'DADOS BRUTOS'!BE$3:BE$500)+IF($C12="",0,SUMIF('DADOS BRUTOS'!$A$3:$A$500,$C12,'DADOS BRUTOS'!BE$3:BE$500)))</f>
        <v/>
      </c>
      <c r="EF12" s="94">
        <f>IF(OR(EF$4="",$B12=""),0,SUMIF('DADOS BRUTOS'!$A$3:$A$500,$B12,'DADOS BRUTOS'!BF$3:BF$500)+IF($C12="",0,SUMIF('DADOS BRUTOS'!$A$3:$A$500,$C12,'DADOS BRUTOS'!BF$3:BF$500)))</f>
        <v/>
      </c>
      <c r="EG12" s="94">
        <f>IF(OR(EG$4="",$B12=""),0,SUMIF('DADOS BRUTOS'!$A$3:$A$500,$B12,'DADOS BRUTOS'!BG$3:BG$500)+IF($C12="",0,SUMIF('DADOS BRUTOS'!$A$3:$A$500,$C12,'DADOS BRUTOS'!BG$3:BG$500)))</f>
        <v/>
      </c>
      <c r="EH12" s="94">
        <f>IF(OR(EH$4="",$B12=""),0,SUMIF('DADOS BRUTOS'!$A$3:$A$500,$B12,'DADOS BRUTOS'!BH$3:BH$500)+IF($C12="",0,SUMIF('DADOS BRUTOS'!$A$3:$A$500,$C12,'DADOS BRUTOS'!BH$3:BH$500)))</f>
        <v/>
      </c>
      <c r="EI12" s="94">
        <f>IF(OR(EI$4="",$B12=""),0,SUMIF('DADOS BRUTOS'!$A$3:$A$500,$B12,'DADOS BRUTOS'!BI$3:BI$500)+IF($C12="",0,SUMIF('DADOS BRUTOS'!$A$3:$A$500,$C12,'DADOS BRUTOS'!BI$3:BI$500)))</f>
        <v/>
      </c>
      <c r="EJ12" s="94">
        <f>IF(OR(EJ$4="",$B12=""),0,SUMIF('DADOS BRUTOS'!$A$3:$A$500,$B12,'DADOS BRUTOS'!BJ$3:BJ$500)+IF($C12="",0,SUMIF('DADOS BRUTOS'!$A$3:$A$500,$C12,'DADOS BRUTOS'!BJ$3:BJ$500)))</f>
        <v/>
      </c>
      <c r="EK12" s="94">
        <f>IF(OR(EK$4="",$B12=""),0,SUMIF('DADOS BRUTOS'!$A$3:$A$500,$B12,'DADOS BRUTOS'!BK$3:BK$500)+IF($C12="",0,SUMIF('DADOS BRUTOS'!$A$3:$A$500,$C12,'DADOS BRUTOS'!BK$3:BK$500)))</f>
        <v/>
      </c>
      <c r="EL12" s="94">
        <f>IF(OR(EL$4="",$B12=""),0,SUMIF('DADOS BRUTOS'!$A$3:$A$500,$B12,'DADOS BRUTOS'!BL$3:BL$500)+IF($C12="",0,SUMIF('DADOS BRUTOS'!$A$3:$A$500,$C12,'DADOS BRUTOS'!BL$3:BL$500)))</f>
        <v/>
      </c>
      <c r="EM12" s="94">
        <f>IF(OR(EM$4="",$B12=""),0,SUMIF('DADOS BRUTOS'!$A$3:$A$500,$B12,'DADOS BRUTOS'!BM$3:BM$500)+IF($C12="",0,SUMIF('DADOS BRUTOS'!$A$3:$A$500,$C12,'DADOS BRUTOS'!BM$3:BM$500)))</f>
        <v/>
      </c>
      <c r="EN12" s="94">
        <f>IF(OR(EN$4="",$B12=""),0,SUMIF('DADOS BRUTOS'!$A$3:$A$500,$B12,'DADOS BRUTOS'!BN$3:BN$500)+IF($C12="",0,SUMIF('DADOS BRUTOS'!$A$3:$A$500,$C12,'DADOS BRUTOS'!BN$3:BN$500)))</f>
        <v/>
      </c>
      <c r="EO12" s="94">
        <f>IF(OR(EO$4="",$B12=""),0,SUMIF('DADOS BRUTOS'!$A$3:$A$500,$B12,'DADOS BRUTOS'!BO$3:BO$500)+IF($C12="",0,SUMIF('DADOS BRUTOS'!$A$3:$A$500,$C12,'DADOS BRUTOS'!BO$3:BO$500)))</f>
        <v/>
      </c>
      <c r="EP12" s="94">
        <f>IF(OR(EP$4="",$B12=""),0,SUMIF('DADOS BRUTOS'!$A$3:$A$500,$B12,'DADOS BRUTOS'!BP$3:BP$500)+IF($C12="",0,SUMIF('DADOS BRUTOS'!$A$3:$A$500,$C12,'DADOS BRUTOS'!BP$3:BP$500)))</f>
        <v/>
      </c>
      <c r="EQ12" s="94">
        <f>IF(OR(EQ$4="",$B12=""),0,SUMIF('DADOS BRUTOS'!$A$3:$A$500,$B12,'DADOS BRUTOS'!BQ$3:BQ$500)+IF($C12="",0,SUMIF('DADOS BRUTOS'!$A$3:$A$500,$C12,'DADOS BRUTOS'!BQ$3:BQ$500)))</f>
        <v/>
      </c>
      <c r="ER12" s="94">
        <f>IF(OR(ER$4="",$B12=""),0,SUMIF('DADOS BRUTOS'!$A$3:$A$500,$B12,'DADOS BRUTOS'!BR$3:BR$500)+IF($C12="",0,SUMIF('DADOS BRUTOS'!$A$3:$A$500,$C12,'DADOS BRUTOS'!BR$3:BR$500)))</f>
        <v/>
      </c>
      <c r="ES12" s="94">
        <f>IF(OR(ES$4="",$B12=""),0,SUMIF('DADOS BRUTOS'!$A$3:$A$500,$B12,'DADOS BRUTOS'!BS$3:BS$500)+IF($C12="",0,SUMIF('DADOS BRUTOS'!$A$3:$A$500,$C12,'DADOS BRUTOS'!BS$3:BS$500)))</f>
        <v/>
      </c>
      <c r="ET12" s="94">
        <f>IF(OR(ET$4="",$B12=""),0,SUMIF('DADOS BRUTOS'!$A$3:$A$500,$B12,'DADOS BRUTOS'!BT$3:BT$500)+IF($C12="",0,SUMIF('DADOS BRUTOS'!$A$3:$A$500,$C12,'DADOS BRUTOS'!BT$3:BT$500)))</f>
        <v/>
      </c>
      <c r="EU12" s="94">
        <f>IF(OR(EU$4="",$B12=""),0,SUMIF('DADOS BRUTOS'!$A$3:$A$500,$B12,'DADOS BRUTOS'!BU$3:BU$500)+IF($C12="",0,SUMIF('DADOS BRUTOS'!$A$3:$A$500,$C12,'DADOS BRUTOS'!BU$3:BU$500)))</f>
        <v/>
      </c>
      <c r="EV12" s="94">
        <f>IF(OR(EV$4="",$B12=""),0,SUMIF('DADOS BRUTOS'!$A$3:$A$500,$B12,'DADOS BRUTOS'!BV$3:BV$500)+IF($C12="",0,SUMIF('DADOS BRUTOS'!$A$3:$A$500,$C12,'DADOS BRUTOS'!BV$3:BV$500)))</f>
        <v/>
      </c>
      <c r="EW12" s="94">
        <f>IF(OR(EW$4="",$B12=""),0,SUMIF('DADOS BRUTOS'!$A$3:$A$500,$B12,'DADOS BRUTOS'!BW$3:BW$500)+IF($C12="",0,SUMIF('DADOS BRUTOS'!$A$3:$A$500,$C12,'DADOS BRUTOS'!BW$3:BW$500)))</f>
        <v/>
      </c>
      <c r="EX12" s="94">
        <f>IF(OR(EX$4="",$B12=""),0,SUMIF('DADOS BRUTOS'!$A$3:$A$500,$B12,'DADOS BRUTOS'!BX$3:BX$500)+IF($C12="",0,SUMIF('DADOS BRUTOS'!$A$3:$A$500,$C12,'DADOS BRUTOS'!BX$3:BX$500)))</f>
        <v/>
      </c>
      <c r="EY12" s="94">
        <f>IF(OR(EY$4="",$B12=""),0,SUMIF('DADOS BRUTOS'!$A$3:$A$500,$B12,'DADOS BRUTOS'!BY$3:BY$500)+IF($C12="",0,SUMIF('DADOS BRUTOS'!$A$3:$A$500,$C12,'DADOS BRUTOS'!BY$3:BY$500)))</f>
        <v/>
      </c>
      <c r="EZ12" s="94">
        <f>IF(OR(EZ$4="",$B12=""),0,SUMIF('DADOS BRUTOS'!$A$3:$A$500,$B12,'DADOS BRUTOS'!BZ$3:BZ$500)+IF($C12="",0,SUMIF('DADOS BRUTOS'!$A$3:$A$500,$C12,'DADOS BRUTOS'!BZ$3:BZ$500)))</f>
        <v/>
      </c>
      <c r="FA12" s="94">
        <f>IF(OR(FA$4="",$B12=""),0,SUMIF('DADOS BRUTOS'!$A$3:$A$500,$B12,'DADOS BRUTOS'!CA$3:CA$500)+IF($C12="",0,SUMIF('DADOS BRUTOS'!$A$3:$A$500,$C12,'DADOS BRUTOS'!CA$3:CA$500)))</f>
        <v/>
      </c>
      <c r="FB12" s="94">
        <f>IF(OR(FB$4="",$B12=""),0,SUMIF('DADOS BRUTOS'!$A$3:$A$500,$B12,'DADOS BRUTOS'!CB$3:CB$500)+IF($C12="",0,SUMIF('DADOS BRUTOS'!$A$3:$A$500,$C12,'DADOS BRUTOS'!CB$3:CB$500)))</f>
        <v/>
      </c>
      <c r="FC12" s="94">
        <f>IF(OR(FC$4="",$B12=""),0,SUMIF('DADOS BRUTOS'!$A$3:$A$500,$B12,'DADOS BRUTOS'!CC$3:CC$500)+IF($C12="",0,SUMIF('DADOS BRUTOS'!$A$3:$A$500,$C12,'DADOS BRUTOS'!CC$3:CC$500)))</f>
        <v/>
      </c>
      <c r="FD12" s="94">
        <f>IF(OR(FD$4="",$B12=""),0,SUMIF('DADOS BRUTOS'!$A$3:$A$500,$B12,'DADOS BRUTOS'!CD$3:CD$500)+IF($C12="",0,SUMIF('DADOS BRUTOS'!$A$3:$A$500,$C12,'DADOS BRUTOS'!CD$3:CD$500)))</f>
        <v/>
      </c>
      <c r="FE12" s="94">
        <f>IF(OR(FE$4="",$B12=""),0,SUMIF('DADOS BRUTOS'!$A$3:$A$500,$B12,'DADOS BRUTOS'!CE$3:CE$500)+IF($C12="",0,SUMIF('DADOS BRUTOS'!$A$3:$A$500,$C12,'DADOS BRUTOS'!CE$3:CE$500)))</f>
        <v/>
      </c>
      <c r="FF12" s="94">
        <f>IF(OR(FF$4="",$B12=""),0,SUMIF('DADOS BRUTOS'!$A$3:$A$500,$B12,'DADOS BRUTOS'!CF$3:CF$500)+IF($C12="",0,SUMIF('DADOS BRUTOS'!$A$3:$A$500,$C12,'DADOS BRUTOS'!CF$3:CF$500)))</f>
        <v/>
      </c>
      <c r="FG12" s="94">
        <f>IF(OR(FG$4="",$B12=""),0,SUMIF('DADOS BRUTOS'!$A$3:$A$500,$B12,'DADOS BRUTOS'!CG$3:CG$500)+IF($C12="",0,SUMIF('DADOS BRUTOS'!$A$3:$A$500,$C12,'DADOS BRUTOS'!CG$3:CG$500)))</f>
        <v/>
      </c>
      <c r="FH12" s="94">
        <f>IF(OR(FH$4="",$B12=""),0,SUMIF('DADOS BRUTOS'!$A$3:$A$500,$B12,'DADOS BRUTOS'!CH$3:CH$500)+IF($C12="",0,SUMIF('DADOS BRUTOS'!$A$3:$A$500,$C12,'DADOS BRUTOS'!CH$3:CH$500)))</f>
        <v/>
      </c>
      <c r="FI12" s="94">
        <f>IF(OR(FI$4="",$B12=""),0,SUMIF('DADOS BRUTOS'!$A$3:$A$500,$B12,'DADOS BRUTOS'!CI$3:CI$500)+IF($C12="",0,SUMIF('DADOS BRUTOS'!$A$3:$A$500,$C12,'DADOS BRUTOS'!CI$3:CI$500)))</f>
        <v/>
      </c>
      <c r="FJ12" s="94">
        <f>IF(OR(FJ$4="",$B12=""),0,SUMIF('DADOS BRUTOS'!$A$3:$A$500,$B12,'DADOS BRUTOS'!CJ$3:CJ$500)+IF($C12="",0,SUMIF('DADOS BRUTOS'!$A$3:$A$500,$C12,'DADOS BRUTOS'!CJ$3:CJ$500)))</f>
        <v/>
      </c>
      <c r="FK12" s="94">
        <f>IF(OR(FK$4="",$B12=""),0,SUMIF('DADOS BRUTOS'!$A$3:$A$500,$B12,'DADOS BRUTOS'!CK$3:CK$500)+IF($C12="",0,SUMIF('DADOS BRUTOS'!$A$3:$A$500,$C12,'DADOS BRUTOS'!CK$3:CK$500)))</f>
        <v/>
      </c>
      <c r="FL12" s="94">
        <f>IF(OR(FL$4="",$B12=""),0,SUMIF('DADOS BRUTOS'!$A$3:$A$500,$B12,'DADOS BRUTOS'!CL$3:CL$500)+IF($C12="",0,SUMIF('DADOS BRUTOS'!$A$3:$A$500,$C12,'DADOS BRUTOS'!CL$3:CL$500)))</f>
        <v/>
      </c>
      <c r="FM12" s="94">
        <f>IF(OR(FM$4="",$B12=""),0,SUMIF('DADOS BRUTOS'!$A$3:$A$500,$B12,'DADOS BRUTOS'!CM$3:CM$500)+IF($C12="",0,SUMIF('DADOS BRUTOS'!$A$3:$A$500,$C12,'DADOS BRUTOS'!CM$3:CM$500)))</f>
        <v/>
      </c>
      <c r="FN12" s="94">
        <f>IF(OR(FN$4="",$B12=""),0,SUMIF('DADOS BRUTOS'!$A$3:$A$500,$B12,'DADOS BRUTOS'!CN$3:CN$500)+IF($C12="",0,SUMIF('DADOS BRUTOS'!$A$3:$A$500,$C12,'DADOS BRUTOS'!CN$3:CN$500)))</f>
        <v/>
      </c>
      <c r="FO12" s="94">
        <f>IF(OR(FO$4="",$B12=""),0,SUMIF('DADOS BRUTOS'!$A$3:$A$500,$B12,'DADOS BRUTOS'!CO$3:CO$500)+IF($C12="",0,SUMIF('DADOS BRUTOS'!$A$3:$A$500,$C12,'DADOS BRUTOS'!CO$3:CO$500)))</f>
        <v/>
      </c>
      <c r="FP12" s="94">
        <f>IF(OR(FP$4="",$B12=""),0,SUMIF('DADOS BRUTOS'!$A$3:$A$500,$B12,'DADOS BRUTOS'!CP$3:CP$500)+IF($C12="",0,SUMIF('DADOS BRUTOS'!$A$3:$A$500,$C12,'DADOS BRUTOS'!CP$3:CP$500)))</f>
        <v/>
      </c>
      <c r="FQ12" s="94">
        <f>IF(OR(FQ$4="",$B12=""),0,SUMIF('DADOS BRUTOS'!$A$3:$A$500,$B12,'DADOS BRUTOS'!CQ$3:CQ$500)+IF($C12="",0,SUMIF('DADOS BRUTOS'!$A$3:$A$500,$C12,'DADOS BRUTOS'!CQ$3:CQ$500)))</f>
        <v/>
      </c>
      <c r="FR12" s="94">
        <f>IF(OR(FR$4="",$B12=""),0,SUMIF('DADOS BRUTOS'!$A$3:$A$500,$B12,'DADOS BRUTOS'!CR$3:CR$500)+IF($C12="",0,SUMIF('DADOS BRUTOS'!$A$3:$A$500,$C12,'DADOS BRUTOS'!CR$3:CR$500)))</f>
        <v/>
      </c>
      <c r="FS12" s="94">
        <f>IF(OR(FS$4="",$B12=""),0,SUMIF('DADOS BRUTOS'!$A$3:$A$500,$B12,'DADOS BRUTOS'!CS$3:CS$500)+IF($C12="",0,SUMIF('DADOS BRUTOS'!$A$3:$A$500,$C12,'DADOS BRUTOS'!CS$3:CS$500)))</f>
        <v/>
      </c>
      <c r="FT12" s="94">
        <f>IF(OR(FT$4="",$B12=""),0,SUMIF('DADOS BRUTOS'!$A$3:$A$500,$B12,'DADOS BRUTOS'!CT$3:CT$500)+IF($C12="",0,SUMIF('DADOS BRUTOS'!$A$3:$A$500,$C12,'DADOS BRUTOS'!CT$3:CT$500)))</f>
        <v/>
      </c>
      <c r="FU12" s="94">
        <f>IF(OR(FU$4="",$B12=""),0,SUMIF('DADOS BRUTOS'!$A$3:$A$500,$B12,'DADOS BRUTOS'!CU$3:CU$500)+IF($C12="",0,SUMIF('DADOS BRUTOS'!$A$3:$A$500,$C12,'DADOS BRUTOS'!CU$3:CU$500)))</f>
        <v/>
      </c>
      <c r="FV12" s="94">
        <f>IF(OR(FV$4="",$B12=""),0,SUMIF('DADOS BRUTOS'!$A$3:$A$500,$B12,'DADOS BRUTOS'!CV$3:CV$500)+IF($C12="",0,SUMIF('DADOS BRUTOS'!$A$3:$A$500,$C12,'DADOS BRUTOS'!CV$3:CV$500)))</f>
        <v/>
      </c>
      <c r="FW12" s="94">
        <f>IF(OR(FW$4="",$B12=""),0,SUMIF('DADOS BRUTOS'!$A$3:$A$500,$B12,'DADOS BRUTOS'!CW$3:CW$500)+IF($C12="",0,SUMIF('DADOS BRUTOS'!$A$3:$A$500,$C12,'DADOS BRUTOS'!CW$3:CW$500)))</f>
        <v/>
      </c>
      <c r="FX12" s="94">
        <f>IF(OR(FX$4="",$B12=""),0,SUMIF('DADOS BRUTOS'!$A$3:$A$500,$B12,'DADOS BRUTOS'!CX$3:CX$500)+IF($C12="",0,SUMIF('DADOS BRUTOS'!$A$3:$A$500,$C12,'DADOS BRUTOS'!CX$3:CX$500)))</f>
        <v/>
      </c>
      <c r="FY12" s="94">
        <f>IF(OR(FY$4="",$B12=""),0,SUMIF('DADOS BRUTOS'!$A$3:$A$500,$B12,'DADOS BRUTOS'!CY$3:CY$500)+IF($C12="",0,SUMIF('DADOS BRUTOS'!$A$3:$A$500,$C12,'DADOS BRUTOS'!CY$3:CY$500)))</f>
        <v/>
      </c>
      <c r="FZ12" s="94">
        <f>IF(OR(FZ$4="",$B12=""),0,SUMIF('DADOS BRUTOS'!$A$3:$A$500,$B12,'DADOS BRUTOS'!CZ$3:CZ$500)+IF($C12="",0,SUMIF('DADOS BRUTOS'!$A$3:$A$500,$C12,'DADOS BRUTOS'!CZ$3:CZ$500)))</f>
        <v/>
      </c>
      <c r="GA12" s="94">
        <f>IF(OR(GA$4="",$B12=""),0,SUMIF('DADOS BRUTOS'!$A$3:$A$500,$B12,'DADOS BRUTOS'!DA$3:DA$500)+IF($C12="",0,SUMIF('DADOS BRUTOS'!$A$3:$A$500,$C12,'DADOS BRUTOS'!DA$3:DA$500)))</f>
        <v/>
      </c>
      <c r="GB12" s="94">
        <f>IF(OR(GB$4="",$B12=""),0,SUMIF('DADOS BRUTOS'!$A$3:$A$500,$B12,'DADOS BRUTOS'!DB$3:DB$500)+IF($C12="",0,SUMIF('DADOS BRUTOS'!$A$3:$A$500,$C12,'DADOS BRUTOS'!DB$3:DB$500)))</f>
        <v/>
      </c>
      <c r="GC12" s="94">
        <f>IF(OR(GC$4="",$B12=""),0,SUMIF('DADOS BRUTOS'!$A$3:$A$500,$B12,'DADOS BRUTOS'!DC$3:DC$500)+IF($C12="",0,SUMIF('DADOS BRUTOS'!$A$3:$A$500,$C12,'DADOS BRUTOS'!DC$3:DC$500)))</f>
        <v/>
      </c>
      <c r="GD12" s="94">
        <f>IF(OR(GD$4="",$B12=""),0,SUMIF('DADOS BRUTOS'!$A$3:$A$500,$B12,'DADOS BRUTOS'!DD$3:DD$500)+IF($C12="",0,SUMIF('DADOS BRUTOS'!$A$3:$A$500,$C12,'DADOS BRUTOS'!DD$3:DD$500)))</f>
        <v/>
      </c>
      <c r="GE12" s="94">
        <f>IF(OR(GE$4="",$B12=""),0,SUMIF('DADOS BRUTOS'!$A$3:$A$500,$B12,'DADOS BRUTOS'!DE$3:DE$500)+IF($C12="",0,SUMIF('DADOS BRUTOS'!$A$3:$A$500,$C12,'DADOS BRUTOS'!DE$3:DE$500)))</f>
        <v/>
      </c>
      <c r="GF12" s="94">
        <f>IF(OR(GF$4="",$B12=""),0,SUMIF('DADOS BRUTOS'!$A$3:$A$500,$B12,'DADOS BRUTOS'!DF$3:DF$500)+IF($C12="",0,SUMIF('DADOS BRUTOS'!$A$3:$A$500,$C12,'DADOS BRUTOS'!DF$3:DF$500)))</f>
        <v/>
      </c>
      <c r="GG12" s="94">
        <f>IF(OR(GG$4="",$B12=""),0,SUMIF('DADOS BRUTOS'!$A$3:$A$500,$B12,'DADOS BRUTOS'!DG$3:DG$500)+IF($C12="",0,SUMIF('DADOS BRUTOS'!$A$3:$A$500,$C12,'DADOS BRUTOS'!DG$3:DG$500)))</f>
        <v/>
      </c>
      <c r="GH12" s="94">
        <f>IF(OR(GH$4="",$B12=""),0,SUMIF('DADOS BRUTOS'!$A$3:$A$500,$B12,'DADOS BRUTOS'!DH$3:DH$500)+IF($C12="",0,SUMIF('DADOS BRUTOS'!$A$3:$A$500,$C12,'DADOS BRUTOS'!DH$3:DH$500)))</f>
        <v/>
      </c>
      <c r="GI12" s="94">
        <f>IF(OR(GI$4="",$B12=""),0,SUMIF('DADOS BRUTOS'!$A$3:$A$500,$B12,'DADOS BRUTOS'!DI$3:DI$500)+IF($C12="",0,SUMIF('DADOS BRUTOS'!$A$3:$A$500,$C12,'DADOS BRUTOS'!DI$3:DI$500)))</f>
        <v/>
      </c>
      <c r="GJ12" s="94">
        <f>IF(OR(GJ$4="",$B12=""),0,SUMIF('DADOS BRUTOS'!$A$3:$A$500,$B12,'DADOS BRUTOS'!DJ$3:DJ$500)+IF($C12="",0,SUMIF('DADOS BRUTOS'!$A$3:$A$500,$C12,'DADOS BRUTOS'!DJ$3:DJ$500)))</f>
        <v/>
      </c>
      <c r="GK12" s="94">
        <f>IF(OR(GK$4="",$B12=""),0,SUMIF('DADOS BRUTOS'!$A$3:$A$500,$B12,'DADOS BRUTOS'!DK$3:DK$500)+IF($C12="",0,SUMIF('DADOS BRUTOS'!$A$3:$A$500,$C12,'DADOS BRUTOS'!DK$3:DK$500)))</f>
        <v/>
      </c>
      <c r="GL12" s="94">
        <f>IF(OR(GL$4="",$B12=""),0,SUMIF('DADOS BRUTOS'!$A$3:$A$500,$B12,'DADOS BRUTOS'!DL$3:DL$500)+IF($C12="",0,SUMIF('DADOS BRUTOS'!$A$3:$A$500,$C12,'DADOS BRUTOS'!DL$3:DL$500)))</f>
        <v/>
      </c>
      <c r="GM12" s="94">
        <f>IF(OR(GM$4="",$B12=""),0,SUMIF('DADOS BRUTOS'!$A$3:$A$500,$B12,'DADOS BRUTOS'!DM$3:DM$500)+IF($C12="",0,SUMIF('DADOS BRUTOS'!$A$3:$A$500,$C12,'DADOS BRUTOS'!DM$3:DM$500)))</f>
        <v/>
      </c>
      <c r="GN12" s="94">
        <f>IF(OR(GN$4="",$B12=""),0,SUMIF('DADOS BRUTOS'!$A$3:$A$500,$B12,'DADOS BRUTOS'!DN$3:DN$500)+IF($C12="",0,SUMIF('DADOS BRUTOS'!$A$3:$A$500,$C12,'DADOS BRUTOS'!DN$3:DN$500)))</f>
        <v/>
      </c>
      <c r="GO12" s="94">
        <f>IF(OR(GO$4="",$B12=""),0,SUMIF('DADOS BRUTOS'!$A$3:$A$500,$B12,'DADOS BRUTOS'!DO$3:DO$500)+IF($C12="",0,SUMIF('DADOS BRUTOS'!$A$3:$A$500,$C12,'DADOS BRUTOS'!DO$3:DO$500)))</f>
        <v/>
      </c>
      <c r="GP12" s="94">
        <f>IF(OR(GP$4="",$B12=""),0,SUMIF('DADOS BRUTOS'!$A$3:$A$500,$B12,'DADOS BRUTOS'!DP$3:DP$500)+IF($C12="",0,SUMIF('DADOS BRUTOS'!$A$3:$A$500,$C12,'DADOS BRUTOS'!DP$3:DP$500)))</f>
        <v/>
      </c>
      <c r="GQ12" s="94">
        <f>IF(OR(GQ$4="",$B12=""),0,SUMIF('DADOS BRUTOS'!$A$3:$A$500,$B12,'DADOS BRUTOS'!DQ$3:DQ$500)+IF($C12="",0,SUMIF('DADOS BRUTOS'!$A$3:$A$500,$C12,'DADOS BRUTOS'!DQ$3:DQ$500)))</f>
        <v/>
      </c>
      <c r="GR12" s="94">
        <f>IF(OR(GR$4="",$B12=""),0,SUMIF('DADOS BRUTOS'!$A$3:$A$500,$B12,'DADOS BRUTOS'!DR$3:DR$500)+IF($C12="",0,SUMIF('DADOS BRUTOS'!$A$3:$A$500,$C12,'DADOS BRUTOS'!DR$3:DR$500)))</f>
        <v/>
      </c>
      <c r="GS12" s="94">
        <f>IF(OR(GS$4="",$B12=""),0,SUMIF('DADOS BRUTOS'!$A$3:$A$500,$B12,'DADOS BRUTOS'!DS$3:DS$500)+IF($C12="",0,SUMIF('DADOS BRUTOS'!$A$3:$A$500,$C12,'DADOS BRUTOS'!DS$3:DS$500)))</f>
        <v/>
      </c>
      <c r="GT12" s="94">
        <f>IF(OR(GT$4="",$B12=""),0,SUMIF('DADOS BRUTOS'!$A$3:$A$500,$B12,'DADOS BRUTOS'!DT$3:DT$500)+IF($C12="",0,SUMIF('DADOS BRUTOS'!$A$3:$A$500,$C12,'DADOS BRUTOS'!DT$3:DT$500)))</f>
        <v/>
      </c>
      <c r="GU12" s="94">
        <f>IF(OR(GU$4="",$B12=""),0,SUMIF('DADOS BRUTOS'!$A$3:$A$500,$B12,'DADOS BRUTOS'!DU$3:DU$500)+IF($C12="",0,SUMIF('DADOS BRUTOS'!$A$3:$A$500,$C12,'DADOS BRUTOS'!DU$3:DU$500)))</f>
        <v/>
      </c>
      <c r="GV12" s="94">
        <f>IF(OR(GV$4="",$B12=""),0,SUMIF('DADOS BRUTOS'!$A$3:$A$500,$B12,'DADOS BRUTOS'!DV$3:DV$500)+IF($C12="",0,SUMIF('DADOS BRUTOS'!$A$3:$A$500,$C12,'DADOS BRUTOS'!DV$3:DV$500)))</f>
        <v/>
      </c>
      <c r="GW12" s="94">
        <f>IF(OR(GW$4="",$B12=""),0,SUMIF('DADOS BRUTOS'!$A$3:$A$500,$B12,'DADOS BRUTOS'!DW$3:DW$500)+IF($C12="",0,SUMIF('DADOS BRUTOS'!$A$3:$A$500,$C12,'DADOS BRUTOS'!DW$3:DW$500)))</f>
        <v/>
      </c>
      <c r="GX12" s="94">
        <f>IF(OR(GX$4="",$B12=""),0,SUMIF('DADOS BRUTOS'!$A$3:$A$500,$B12,'DADOS BRUTOS'!DX$3:DX$500)+IF($C12="",0,SUMIF('DADOS BRUTOS'!$A$3:$A$500,$C12,'DADOS BRUTOS'!DX$3:DX$500)))</f>
        <v/>
      </c>
      <c r="GY12" s="94">
        <f>IF(OR(GY$4="",$B12=""),0,SUMIF('DADOS BRUTOS'!$A$3:$A$500,$B12,'DADOS BRUTOS'!DY$3:DY$500)+IF($C12="",0,SUMIF('DADOS BRUTOS'!$A$3:$A$500,$C12,'DADOS BRUTOS'!DY$3:DY$500)))</f>
        <v/>
      </c>
      <c r="GZ12" s="94">
        <f>IF(OR(GZ$4="",$B12=""),0,SUMIF('DADOS BRUTOS'!$A$3:$A$500,$B12,'DADOS BRUTOS'!DZ$3:DZ$500)+IF($C12="",0,SUMIF('DADOS BRUTOS'!$A$3:$A$500,$C12,'DADOS BRUTOS'!DZ$3:DZ$500)))</f>
        <v/>
      </c>
      <c r="HA12" s="94">
        <f>IF(OR(HA$4="",$B12=""),0,SUMIF('DADOS BRUTOS'!$A$3:$A$500,$B12,'DADOS BRUTOS'!EA$3:EA$500)+IF($C12="",0,SUMIF('DADOS BRUTOS'!$A$3:$A$500,$C12,'DADOS BRUTOS'!EA$3:EA$500)))</f>
        <v/>
      </c>
      <c r="HB12" s="94">
        <f>IF(OR(HB$4="",$B12=""),0,SUMIF('DADOS BRUTOS'!$A$3:$A$500,$B12,'DADOS BRUTOS'!EB$3:EB$500)+IF($C12="",0,SUMIF('DADOS BRUTOS'!$A$3:$A$500,$C12,'DADOS BRUTOS'!EB$3:EB$500)))</f>
        <v/>
      </c>
      <c r="HC12" s="94">
        <f>IF(OR(HC$4="",$B12=""),0,SUMIF('DADOS BRUTOS'!$A$3:$A$500,$B12,'DADOS BRUTOS'!EC$3:EC$500)+IF($C12="",0,SUMIF('DADOS BRUTOS'!$A$3:$A$500,$C12,'DADOS BRUTOS'!EC$3:EC$500)))</f>
        <v/>
      </c>
      <c r="HD12" s="94">
        <f>IF(OR(HD$4="",$B12=""),0,SUMIF('DADOS BRUTOS'!$A$3:$A$500,$B12,'DADOS BRUTOS'!ED$3:ED$500)+IF($C12="",0,SUMIF('DADOS BRUTOS'!$A$3:$A$500,$C12,'DADOS BRUTOS'!ED$3:ED$500)))</f>
        <v/>
      </c>
      <c r="HE12" s="94">
        <f>IF(OR(HE$4="",$B12=""),0,SUMIF('DADOS BRUTOS'!$A$3:$A$500,$B12,'DADOS BRUTOS'!EE$3:EE$500)+IF($C12="",0,SUMIF('DADOS BRUTOS'!$A$3:$A$500,$C12,'DADOS BRUTOS'!EE$3:EE$500)))</f>
        <v/>
      </c>
      <c r="HF12" s="94">
        <f>IF(OR(HF$4="",$B12=""),0,SUMIF('DADOS BRUTOS'!$A$3:$A$500,$B12,'DADOS BRUTOS'!EF$3:EF$500)+IF($C12="",0,SUMIF('DADOS BRUTOS'!$A$3:$A$500,$C12,'DADOS BRUTOS'!EF$3:EF$500)))</f>
        <v/>
      </c>
      <c r="HG12" s="94">
        <f>IF(OR(HG$4="",$B12=""),0,SUMIF('DADOS BRUTOS'!$A$3:$A$500,$B12,'DADOS BRUTOS'!EG$3:EG$500)+IF($C12="",0,SUMIF('DADOS BRUTOS'!$A$3:$A$500,$C12,'DADOS BRUTOS'!EG$3:EG$500)))</f>
        <v/>
      </c>
      <c r="HH12" s="94">
        <f>IF(OR(HH$4="",$B12=""),0,SUMIF('DADOS BRUTOS'!$A$3:$A$500,$B12,'DADOS BRUTOS'!EH$3:EH$500)+IF($C12="",0,SUMIF('DADOS BRUTOS'!$A$3:$A$500,$C12,'DADOS BRUTOS'!EH$3:EH$500)))</f>
        <v/>
      </c>
      <c r="HI12" s="94">
        <f>IF(OR(HI$4="",$B12=""),0,SUMIF('DADOS BRUTOS'!$A$3:$A$500,$B12,'DADOS BRUTOS'!EI$3:EI$500)+IF($C12="",0,SUMIF('DADOS BRUTOS'!$A$3:$A$500,$C12,'DADOS BRUTOS'!EI$3:EI$500)))</f>
        <v/>
      </c>
      <c r="HJ12" s="94">
        <f>IF(OR(HJ$4="",$B12=""),0,SUMIF('DADOS BRUTOS'!$A$3:$A$500,$B12,'DADOS BRUTOS'!EJ$3:EJ$500)+IF($C12="",0,SUMIF('DADOS BRUTOS'!$A$3:$A$500,$C12,'DADOS BRUTOS'!EJ$3:EJ$500)))</f>
        <v/>
      </c>
      <c r="HK12" s="94">
        <f>IF(OR(HK$4="",$B12=""),0,SUMIF('DADOS BRUTOS'!$A$3:$A$500,$B12,'DADOS BRUTOS'!EK$3:EK$500)+IF($C12="",0,SUMIF('DADOS BRUTOS'!$A$3:$A$500,$C12,'DADOS BRUTOS'!EK$3:EK$500)))</f>
        <v/>
      </c>
      <c r="HL12" s="94">
        <f>IF(OR(HL$4="",$B12=""),0,SUMIF('DADOS BRUTOS'!$A$3:$A$500,$B12,'DADOS BRUTOS'!EL$3:EL$500)+IF($C12="",0,SUMIF('DADOS BRUTOS'!$A$3:$A$500,$C12,'DADOS BRUTOS'!EL$3:EL$500)))</f>
        <v/>
      </c>
      <c r="HM12" s="94">
        <f>IF(OR(HM$4="",$B12=""),0,SUMIF('DADOS BRUTOS'!$A$3:$A$500,$B12,'DADOS BRUTOS'!EM$3:EM$500)+IF($C12="",0,SUMIF('DADOS BRUTOS'!$A$3:$A$500,$C12,'DADOS BRUTOS'!EM$3:EM$500)))</f>
        <v/>
      </c>
      <c r="HN12" s="94">
        <f>IF(OR(HN$4="",$B12=""),0,SUMIF('DADOS BRUTOS'!$A$3:$A$500,$B12,'DADOS BRUTOS'!EN$3:EN$500)+IF($C12="",0,SUMIF('DADOS BRUTOS'!$A$3:$A$500,$C12,'DADOS BRUTOS'!EN$3:EN$500)))</f>
        <v/>
      </c>
      <c r="HO12" s="94">
        <f>IF(OR(HO$4="",$B12=""),0,SUMIF('DADOS BRUTOS'!$A$3:$A$500,$B12,'DADOS BRUTOS'!EO$3:EO$500)+IF($C12="",0,SUMIF('DADOS BRUTOS'!$A$3:$A$500,$C12,'DADOS BRUTOS'!EO$3:EO$500)))</f>
        <v/>
      </c>
      <c r="HP12" s="94">
        <f>IF(OR(HP$4="",$B12=""),0,SUMIF('DADOS BRUTOS'!$A$3:$A$500,$B12,'DADOS BRUTOS'!EP$3:EP$500)+IF($C12="",0,SUMIF('DADOS BRUTOS'!$A$3:$A$500,$C12,'DADOS BRUTOS'!EP$3:EP$500)))</f>
        <v/>
      </c>
      <c r="HQ12" s="94">
        <f>IF(OR(HQ$4="",$B12=""),0,SUMIF('DADOS BRUTOS'!$A$3:$A$500,$B12,'DADOS BRUTOS'!EQ$3:EQ$500)+IF($C12="",0,SUMIF('DADOS BRUTOS'!$A$3:$A$500,$C12,'DADOS BRUTOS'!EQ$3:EQ$500)))</f>
        <v/>
      </c>
      <c r="HR12" s="94">
        <f>IF(OR(HR$4="",$B12=""),0,SUMIF('DADOS BRUTOS'!$A$3:$A$500,$B12,'DADOS BRUTOS'!ER$3:ER$500)+IF($C12="",0,SUMIF('DADOS BRUTOS'!$A$3:$A$500,$C12,'DADOS BRUTOS'!ER$3:ER$500)))</f>
        <v/>
      </c>
      <c r="HS12" s="94">
        <f>IF(OR(HS$4="",$B12=""),0,SUMIF('DADOS BRUTOS'!$A$3:$A$500,$B12,'DADOS BRUTOS'!ES$3:ES$500)+IF($C12="",0,SUMIF('DADOS BRUTOS'!$A$3:$A$500,$C12,'DADOS BRUTOS'!ES$3:ES$500)))</f>
        <v/>
      </c>
      <c r="HT12" s="94">
        <f>IF(OR(HT$4="",$B12=""),0,SUMIF('DADOS BRUTOS'!$A$3:$A$500,$B12,'DADOS BRUTOS'!ET$3:ET$500)+IF($C12="",0,SUMIF('DADOS BRUTOS'!$A$3:$A$500,$C12,'DADOS BRUTOS'!ET$3:ET$500)))</f>
        <v/>
      </c>
      <c r="HU12" s="94">
        <f>IF(OR(HU$4="",$B12=""),0,SUMIF('DADOS BRUTOS'!$A$3:$A$500,$B12,'DADOS BRUTOS'!EU$3:EU$500)+IF($C12="",0,SUMIF('DADOS BRUTOS'!$A$3:$A$500,$C12,'DADOS BRUTOS'!EU$3:EU$500)))</f>
        <v/>
      </c>
      <c r="HV12" s="94">
        <f>IF(OR(HV$4="",$B12=""),0,SUMIF('DADOS BRUTOS'!$A$3:$A$500,$B12,'DADOS BRUTOS'!EV$3:EV$500)+IF($C12="",0,SUMIF('DADOS BRUTOS'!$A$3:$A$500,$C12,'DADOS BRUTOS'!EV$3:EV$500)))</f>
        <v/>
      </c>
      <c r="HW12" s="94">
        <f>IF(OR(HW$4="",$B12=""),0,SUMIF('DADOS BRUTOS'!$A$3:$A$500,$B12,'DADOS BRUTOS'!EW$3:EW$500)+IF($C12="",0,SUMIF('DADOS BRUTOS'!$A$3:$A$500,$C12,'DADOS BRUTOS'!EW$3:EW$500)))</f>
        <v/>
      </c>
      <c r="HX12" s="94">
        <f>IF(OR(HX$4="",$B12=""),0,SUMIF('DADOS BRUTOS'!$A$3:$A$500,$B12,'DADOS BRUTOS'!EX$3:EX$500)+IF($C12="",0,SUMIF('DADOS BRUTOS'!$A$3:$A$500,$C12,'DADOS BRUTOS'!EX$3:EX$500)))</f>
        <v/>
      </c>
      <c r="HY12" s="94">
        <f>IF(OR(HY$4="",$B12=""),0,SUMIF('DADOS BRUTOS'!$A$3:$A$500,$B12,'DADOS BRUTOS'!EY$3:EY$500)+IF($C12="",0,SUMIF('DADOS BRUTOS'!$A$3:$A$500,$C12,'DADOS BRUTOS'!EY$3:EY$500)))</f>
        <v/>
      </c>
      <c r="HZ12" s="94">
        <f>IF(OR(HZ$4="",$B12=""),0,SUMIF('DADOS BRUTOS'!$A$3:$A$500,$B12,'DADOS BRUTOS'!EZ$3:EZ$500)+IF($C12="",0,SUMIF('DADOS BRUTOS'!$A$3:$A$500,$C12,'DADOS BRUTOS'!EZ$3:EZ$500)))</f>
        <v/>
      </c>
      <c r="IA12" s="94">
        <f>IF(OR(IA$4="",$B12=""),0,SUMIF('DADOS BRUTOS'!$A$3:$A$500,$B12,'DADOS BRUTOS'!FA$3:FA$500)+IF($C12="",0,SUMIF('DADOS BRUTOS'!$A$3:$A$500,$C12,'DADOS BRUTOS'!FA$3:FA$500)))</f>
        <v/>
      </c>
      <c r="IB12" s="94">
        <f>IF(OR(IB$4="",$B12=""),0,SUMIF('DADOS BRUTOS'!$A$3:$A$500,$B12,'DADOS BRUTOS'!FB$3:FB$500)+IF($C12="",0,SUMIF('DADOS BRUTOS'!$A$3:$A$500,$C12,'DADOS BRUTOS'!FB$3:FB$500)))</f>
        <v/>
      </c>
      <c r="IC12" s="94">
        <f>IF(OR(IC$4="",$B12=""),0,SUMIF('DADOS BRUTOS'!$A$3:$A$500,$B12,'DADOS BRUTOS'!FC$3:FC$500)+IF($C12="",0,SUMIF('DADOS BRUTOS'!$A$3:$A$500,$C12,'DADOS BRUTOS'!FC$3:FC$500)))</f>
        <v/>
      </c>
      <c r="ID12" s="94">
        <f>IF(OR(ID$4="",$B12=""),0,SUMIF('DADOS BRUTOS'!$A$3:$A$500,$B12,'DADOS BRUTOS'!FD$3:FD$500)+IF($C12="",0,SUMIF('DADOS BRUTOS'!$A$3:$A$500,$C12,'DADOS BRUTOS'!FD$3:FD$500)))</f>
        <v/>
      </c>
      <c r="IE12" s="94">
        <f>IF(OR(IE$4="",$B12=""),0,SUMIF('DADOS BRUTOS'!$A$3:$A$500,$B12,'DADOS BRUTOS'!FE$3:FE$500)+IF($C12="",0,SUMIF('DADOS BRUTOS'!$A$3:$A$500,$C12,'DADOS BRUTOS'!FE$3:FE$500)))</f>
        <v/>
      </c>
      <c r="IF12" s="94">
        <f>IF(OR(IF$4="",$B12=""),0,SUMIF('DADOS BRUTOS'!$A$3:$A$500,$B12,'DADOS BRUTOS'!FF$3:FF$500)+IF($C12="",0,SUMIF('DADOS BRUTOS'!$A$3:$A$500,$C12,'DADOS BRUTOS'!FF$3:FF$500)))</f>
        <v/>
      </c>
      <c r="IG12" s="94">
        <f>IF(OR(IG$4="",$B12=""),0,SUMIF('DADOS BRUTOS'!$A$3:$A$500,$B12,'DADOS BRUTOS'!FG$3:FG$500)+IF($C12="",0,SUMIF('DADOS BRUTOS'!$A$3:$A$500,$C12,'DADOS BRUTOS'!FG$3:FG$500)))</f>
        <v/>
      </c>
      <c r="IH12" s="94">
        <f>IF(OR(IH$4="",$B12=""),0,SUMIF('DADOS BRUTOS'!$A$3:$A$500,$B12,'DADOS BRUTOS'!FH$3:FH$500)+IF($C12="",0,SUMIF('DADOS BRUTOS'!$A$3:$A$500,$C12,'DADOS BRUTOS'!FH$3:FH$500)))</f>
        <v/>
      </c>
      <c r="II12" s="94">
        <f>IF(OR(II$4="",$B12=""),0,SUMIF('DADOS BRUTOS'!$A$3:$A$500,$B12,'DADOS BRUTOS'!FI$3:FI$500)+IF($C12="",0,SUMIF('DADOS BRUTOS'!$A$3:$A$500,$C12,'DADOS BRUTOS'!FI$3:FI$500)))</f>
        <v/>
      </c>
      <c r="IJ12" s="94">
        <f>IF(OR(IJ$4="",$B12=""),0,SUMIF('DADOS BRUTOS'!$A$3:$A$500,$B12,'DADOS BRUTOS'!FJ$3:FJ$500)+IF($C12="",0,SUMIF('DADOS BRUTOS'!$A$3:$A$500,$C12,'DADOS BRUTOS'!FJ$3:FJ$500)))</f>
        <v/>
      </c>
      <c r="IK12" s="94">
        <f>IF(OR(IK$4="",$B12=""),0,SUMIF('DADOS BRUTOS'!$A$3:$A$500,$B12,'DADOS BRUTOS'!FK$3:FK$500)+IF($C12="",0,SUMIF('DADOS BRUTOS'!$A$3:$A$500,$C12,'DADOS BRUTOS'!FK$3:FK$500)))</f>
        <v/>
      </c>
      <c r="IL12" s="94">
        <f>IF(OR(IL$4="",$B12=""),0,SUMIF('DADOS BRUTOS'!$A$3:$A$500,$B12,'DADOS BRUTOS'!FL$3:FL$500)+IF($C12="",0,SUMIF('DADOS BRUTOS'!$A$3:$A$500,$C12,'DADOS BRUTOS'!FL$3:FL$500)))</f>
        <v/>
      </c>
      <c r="IM12" s="94">
        <f>IF(OR(IM$4="",$B12=""),0,SUMIF('DADOS BRUTOS'!$A$3:$A$500,$B12,'DADOS BRUTOS'!FM$3:FM$500)+IF($C12="",0,SUMIF('DADOS BRUTOS'!$A$3:$A$500,$C12,'DADOS BRUTOS'!FM$3:FM$500)))</f>
        <v/>
      </c>
      <c r="IN12" s="94">
        <f>IF(OR(IN$4="",$B12=""),0,SUMIF('DADOS BRUTOS'!$A$3:$A$500,$B12,'DADOS BRUTOS'!FN$3:FN$500)+IF($C12="",0,SUMIF('DADOS BRUTOS'!$A$3:$A$500,$C12,'DADOS BRUTOS'!FN$3:FN$500)))</f>
        <v/>
      </c>
      <c r="IO12" s="94">
        <f>IF(OR(IO$4="",$B12=""),0,SUMIF('DADOS BRUTOS'!$A$3:$A$500,$B12,'DADOS BRUTOS'!FO$3:FO$500)+IF($C12="",0,SUMIF('DADOS BRUTOS'!$A$3:$A$500,$C12,'DADOS BRUTOS'!FO$3:FO$500)))</f>
        <v/>
      </c>
      <c r="IP12" s="94">
        <f>IF(OR(IP$4="",$B12=""),0,SUMIF('DADOS BRUTOS'!$A$3:$A$500,$B12,'DADOS BRUTOS'!FP$3:FP$500)+IF($C12="",0,SUMIF('DADOS BRUTOS'!$A$3:$A$500,$C12,'DADOS BRUTOS'!FP$3:FP$500)))</f>
        <v/>
      </c>
      <c r="IQ12" s="94">
        <f>IF(OR(IQ$4="",$B12=""),0,SUMIF('DADOS BRUTOS'!$A$3:$A$500,$B12,'DADOS BRUTOS'!FQ$3:FQ$500)+IF($C12="",0,SUMIF('DADOS BRUTOS'!$A$3:$A$500,$C12,'DADOS BRUTOS'!FQ$3:FQ$500)))</f>
        <v/>
      </c>
      <c r="IR12" s="94">
        <f>IF(OR(IR$4="",$B12=""),0,SUMIF('DADOS BRUTOS'!$A$3:$A$500,$B12,'DADOS BRUTOS'!FR$3:FR$500)+IF($C12="",0,SUMIF('DADOS BRUTOS'!$A$3:$A$500,$C12,'DADOS BRUTOS'!FR$3:FR$500)))</f>
        <v/>
      </c>
      <c r="IS12" s="94">
        <f>IF(OR(IS$4="",$B12=""),0,SUMIF('DADOS BRUTOS'!$A$3:$A$500,$B12,'DADOS BRUTOS'!FS$3:FS$500)+IF($C12="",0,SUMIF('DADOS BRUTOS'!$A$3:$A$500,$C12,'DADOS BRUTOS'!FS$3:FS$500)))</f>
        <v/>
      </c>
      <c r="IT12" s="94">
        <f>IF(OR(IT$4="",$B12=""),0,SUMIF('DADOS BRUTOS'!$A$3:$A$500,$B12,'DADOS BRUTOS'!FT$3:FT$500)+IF($C12="",0,SUMIF('DADOS BRUTOS'!$A$3:$A$500,$C12,'DADOS BRUTOS'!FT$3:FT$500)))</f>
        <v/>
      </c>
      <c r="IU12" s="94">
        <f>IF(OR(IU$4="",$B12=""),0,SUMIF('DADOS BRUTOS'!$A$3:$A$500,$B12,'DADOS BRUTOS'!FU$3:FU$500)+IF($C12="",0,SUMIF('DADOS BRUTOS'!$A$3:$A$500,$C12,'DADOS BRUTOS'!FU$3:FU$500)))</f>
        <v/>
      </c>
      <c r="IV12" s="94">
        <f>IF(OR(IV$4="",$B12=""),0,SUMIF('DADOS BRUTOS'!$A$3:$A$500,$B12,'DADOS BRUTOS'!FV$3:FV$500)+IF($C12="",0,SUMIF('DADOS BRUTOS'!$A$3:$A$500,$C12,'DADOS BRUTOS'!FV$3:FV$500)))</f>
        <v/>
      </c>
      <c r="IW12" s="94">
        <f>IF(OR(IW$4="",$B12=""),0,SUMIF('DADOS BRUTOS'!$A$3:$A$500,$B12,'DADOS BRUTOS'!FW$3:FW$500)+IF($C12="",0,SUMIF('DADOS BRUTOS'!$A$3:$A$500,$C12,'DADOS BRUTOS'!FW$3:FW$500)))</f>
        <v/>
      </c>
      <c r="IX12" s="94">
        <f>IF(OR(IX$4="",$B12=""),0,SUMIF('DADOS BRUTOS'!$A$3:$A$500,$B12,'DADOS BRUTOS'!FX$3:FX$500)+IF($C12="",0,SUMIF('DADOS BRUTOS'!$A$3:$A$500,$C12,'DADOS BRUTOS'!FX$3:FX$500)))</f>
        <v/>
      </c>
      <c r="IY12" s="94">
        <f>IF(OR(IY$4="",$B12=""),0,SUMIF('DADOS BRUTOS'!$A$3:$A$500,$B12,'DADOS BRUTOS'!FY$3:FY$500)+IF($C12="",0,SUMIF('DADOS BRUTOS'!$A$3:$A$500,$C12,'DADOS BRUTOS'!FY$3:FY$500)))</f>
        <v/>
      </c>
      <c r="IZ12" s="94">
        <f>IF(OR(IZ$4="",$B12=""),0,SUMIF('DADOS BRUTOS'!$A$3:$A$500,$B12,'DADOS BRUTOS'!FZ$3:FZ$500)+IF($C12="",0,SUMIF('DADOS BRUTOS'!$A$3:$A$500,$C12,'DADOS BRUTOS'!FZ$3:FZ$500)))</f>
        <v/>
      </c>
      <c r="JA12" s="94">
        <f>IF(OR(JA$4="",$B12=""),0,SUMIF('DADOS BRUTOS'!$A$3:$A$500,$B12,'DADOS BRUTOS'!GA$3:GA$500)+IF($C12="",0,SUMIF('DADOS BRUTOS'!$A$3:$A$500,$C12,'DADOS BRUTOS'!GA$3:GA$500)))</f>
        <v/>
      </c>
      <c r="JB12" s="94">
        <f>IF(OR(JB$4="",$B12=""),0,SUMIF('DADOS BRUTOS'!$A$3:$A$500,$B12,'DADOS BRUTOS'!GB$3:GB$500)+IF($C12="",0,SUMIF('DADOS BRUTOS'!$A$3:$A$500,$C12,'DADOS BRUTOS'!GB$3:GB$500)))</f>
        <v/>
      </c>
      <c r="JC12" s="94">
        <f>IF(OR(JC$4="",$B12=""),0,SUMIF('DADOS BRUTOS'!$A$3:$A$500,$B12,'DADOS BRUTOS'!GC$3:GC$500)+IF($C12="",0,SUMIF('DADOS BRUTOS'!$A$3:$A$500,$C12,'DADOS BRUTOS'!GC$3:GC$500)))</f>
        <v/>
      </c>
      <c r="JD12" s="94">
        <f>IF(OR(JD$4="",$B12=""),0,SUMIF('DADOS BRUTOS'!$A$3:$A$500,$B12,'DADOS BRUTOS'!GD$3:GD$500)+IF($C12="",0,SUMIF('DADOS BRUTOS'!$A$3:$A$500,$C12,'DADOS BRUTOS'!GD$3:GD$500)))</f>
        <v/>
      </c>
      <c r="JE12" s="94">
        <f>IF(OR(JE$4="",$B12=""),0,SUMIF('DADOS BRUTOS'!$A$3:$A$500,$B12,'DADOS BRUTOS'!GE$3:GE$500)+IF($C12="",0,SUMIF('DADOS BRUTOS'!$A$3:$A$500,$C12,'DADOS BRUTOS'!GE$3:GE$500)))</f>
        <v/>
      </c>
      <c r="JF12" s="94">
        <f>IF(OR(JF$4="",$B12=""),0,SUMIF('DADOS BRUTOS'!$A$3:$A$500,$B12,'DADOS BRUTOS'!GF$3:GF$500)+IF($C12="",0,SUMIF('DADOS BRUTOS'!$A$3:$A$500,$C12,'DADOS BRUTOS'!GF$3:GF$500)))</f>
        <v/>
      </c>
      <c r="JG12" s="94">
        <f>IF(OR(JG$4="",$B12=""),0,SUMIF('DADOS BRUTOS'!$A$3:$A$500,$B12,'DADOS BRUTOS'!GG$3:GG$500)+IF($C12="",0,SUMIF('DADOS BRUTOS'!$A$3:$A$500,$C12,'DADOS BRUTOS'!GG$3:GG$500)))</f>
        <v/>
      </c>
      <c r="JH12" s="94">
        <f>IF(OR(JH$4="",$B12=""),0,SUMIF('DADOS BRUTOS'!$A$3:$A$500,$B12,'DADOS BRUTOS'!GH$3:GH$500)+IF($C12="",0,SUMIF('DADOS BRUTOS'!$A$3:$A$500,$C12,'DADOS BRUTOS'!GH$3:GH$500)))</f>
        <v/>
      </c>
      <c r="JI12" s="94">
        <f>IF(OR(JI$4="",$B12=""),0,SUMIF('DADOS BRUTOS'!$A$3:$A$500,$B12,'DADOS BRUTOS'!GI$3:GI$500)+IF($C12="",0,SUMIF('DADOS BRUTOS'!$A$3:$A$500,$C12,'DADOS BRUTOS'!GI$3:GI$500)))</f>
        <v/>
      </c>
      <c r="JJ12" s="94">
        <f>IF(OR(JJ$4="",$B12=""),0,SUMIF('DADOS BRUTOS'!$A$3:$A$500,$B12,'DADOS BRUTOS'!GJ$3:GJ$500)+IF($C12="",0,SUMIF('DADOS BRUTOS'!$A$3:$A$500,$C12,'DADOS BRUTOS'!GJ$3:GJ$500)))</f>
        <v/>
      </c>
      <c r="JK12" s="94">
        <f>IF(OR(JK$4="",$B12=""),0,SUMIF('DADOS BRUTOS'!$A$3:$A$500,$B12,'DADOS BRUTOS'!GK$3:GK$500)+IF($C12="",0,SUMIF('DADOS BRUTOS'!$A$3:$A$500,$C12,'DADOS BRUTOS'!GK$3:GK$500)))</f>
        <v/>
      </c>
      <c r="JL12" s="94">
        <f>IF(OR(JL$4="",$B12=""),0,SUMIF('DADOS BRUTOS'!$A$3:$A$500,$B12,'DADOS BRUTOS'!GL$3:GL$500)+IF($C12="",0,SUMIF('DADOS BRUTOS'!$A$3:$A$500,$C12,'DADOS BRUTOS'!GL$3:GL$500)))</f>
        <v/>
      </c>
      <c r="JM12" s="94">
        <f>IF(OR(JM$4="",$B12=""),0,SUMIF('DADOS BRUTOS'!$A$3:$A$500,$B12,'DADOS BRUTOS'!GM$3:GM$500)+IF($C12="",0,SUMIF('DADOS BRUTOS'!$A$3:$A$500,$C12,'DADOS BRUTOS'!GM$3:GM$500)))</f>
        <v/>
      </c>
      <c r="JN12" s="94">
        <f>IF(OR(JN$4="",$B12=""),0,SUMIF('DADOS BRUTOS'!$A$3:$A$500,$B12,'DADOS BRUTOS'!GN$3:GN$500)+IF($C12="",0,SUMIF('DADOS BRUTOS'!$A$3:$A$500,$C12,'DADOS BRUTOS'!GN$3:GN$500)))</f>
        <v/>
      </c>
      <c r="JO12" s="94">
        <f>IF(OR(JO$4="",$B12=""),0,SUMIF('DADOS BRUTOS'!$A$3:$A$500,$B12,'DADOS BRUTOS'!GO$3:GO$500)+IF($C12="",0,SUMIF('DADOS BRUTOS'!$A$3:$A$500,$C12,'DADOS BRUTOS'!GO$3:GO$500)))</f>
        <v/>
      </c>
      <c r="JP12" s="94">
        <f>IF(OR(JP$4="",$B12=""),0,SUMIF('DADOS BRUTOS'!$A$3:$A$500,$B12,'DADOS BRUTOS'!GP$3:GP$500)+IF($C12="",0,SUMIF('DADOS BRUTOS'!$A$3:$A$500,$C12,'DADOS BRUTOS'!GP$3:GP$500)))</f>
        <v/>
      </c>
      <c r="JQ12" s="94">
        <f>IF(OR(JQ$4="",$B12=""),0,SUMIF('DADOS BRUTOS'!$A$3:$A$500,$B12,'DADOS BRUTOS'!GQ$3:GQ$500)+IF($C12="",0,SUMIF('DADOS BRUTOS'!$A$3:$A$500,$C12,'DADOS BRUTOS'!GQ$3:GQ$500)))</f>
        <v/>
      </c>
      <c r="JR12" s="94">
        <f>IF(OR(JR$4="",$B12=""),0,SUMIF('DADOS BRUTOS'!$A$3:$A$500,$B12,'DADOS BRUTOS'!GR$3:GR$500)+IF($C12="",0,SUMIF('DADOS BRUTOS'!$A$3:$A$500,$C12,'DADOS BRUTOS'!GR$3:GR$500)))</f>
        <v/>
      </c>
      <c r="JS12" s="94">
        <f>IF(OR(JS$4="",$B12=""),0,SUMIF('DADOS BRUTOS'!$A$3:$A$500,$B12,'DADOS BRUTOS'!GS$3:GS$500)+IF($C12="",0,SUMIF('DADOS BRUTOS'!$A$3:$A$500,$C12,'DADOS BRUTOS'!GS$3:GS$500)))</f>
        <v/>
      </c>
    </row>
    <row r="13">
      <c r="A13" s="59">
        <f>'VALOR POR PL'!D19</f>
        <v/>
      </c>
      <c r="B13" s="58" t="inlineStr">
        <is>
          <t>CONSULTORIAS (OBRAS)</t>
        </is>
      </c>
      <c r="C13" s="58" t="n"/>
      <c r="D13" s="53">
        <f>SUMIF($CB$4:$JS$4,"&lt;="&amp;D$4,$CB13:$JS13)</f>
        <v/>
      </c>
      <c r="E13" s="53">
        <f>SUMIF($CB$4:$JS$4,E$4,$CB13:$JS13)</f>
        <v/>
      </c>
      <c r="F13" s="53">
        <f>SUMIF($CB$4:$JS$4,F$4,$CB13:$JS13)</f>
        <v/>
      </c>
      <c r="G13" s="53">
        <f>SUMIF($CB$4:$JS$4,G$4,$CB13:$JS13)</f>
        <v/>
      </c>
      <c r="H13" s="53">
        <f>SUMIF($CB$4:$JS$4,H$4,$CB13:$JS13)</f>
        <v/>
      </c>
      <c r="I13" s="53">
        <f>SUMIF($CB$4:$JS$4,I$4,$CB13:$JS13)</f>
        <v/>
      </c>
      <c r="J13" s="53">
        <f>SUMIF($CB$4:$JS$4,J$4,$CB13:$JS13)</f>
        <v/>
      </c>
      <c r="K13" s="53">
        <f>SUMIF($CB$4:$JS$4,K$4,$CB13:$JS13)</f>
        <v/>
      </c>
      <c r="L13" s="53">
        <f>SUMIF($CB$4:$JS$4,L$4,$CB13:$JS13)</f>
        <v/>
      </c>
      <c r="M13" s="53">
        <f>SUMIF($CB$4:$JS$4,M$4,$CB13:$JS13)</f>
        <v/>
      </c>
      <c r="N13" s="53">
        <f>SUMIF($CB$4:$JS$4,N$4,$CB13:$JS13)</f>
        <v/>
      </c>
      <c r="O13" s="53">
        <f>SUMIF($CB$4:$JS$4,O$4,$CB13:$JS13)</f>
        <v/>
      </c>
      <c r="P13" s="53">
        <f>SUMIF($CB$4:$JS$4,P$4,$CB13:$JS13)</f>
        <v/>
      </c>
      <c r="Q13" s="53">
        <f>SUMIF($CB$4:$JS$4,Q$4,$CB13:$JS13)</f>
        <v/>
      </c>
      <c r="R13" s="53">
        <f>SUMIF($CB$4:$JS$4,R$4,$CB13:$JS13)</f>
        <v/>
      </c>
      <c r="S13" s="53">
        <f>SUMIF($CB$4:$JS$4,S$4,$CB13:$JS13)</f>
        <v/>
      </c>
      <c r="T13" s="53">
        <f>SUMIF($CB$4:$JS$4,T$4,$CB13:$JS13)</f>
        <v/>
      </c>
      <c r="U13" s="53">
        <f>SUMIF($CB$4:$JS$4,U$4,$CB13:$JS13)</f>
        <v/>
      </c>
      <c r="V13" s="53">
        <f>SUMIF($CB$4:$JS$4,V$4,$CB13:$JS13)</f>
        <v/>
      </c>
      <c r="W13" s="53">
        <f>SUMIF($CB$4:$JS$4,W$4,$CB13:$JS13)</f>
        <v/>
      </c>
      <c r="X13" s="53">
        <f>SUMIF($CB$4:$JS$4,X$4,$CB13:$JS13)</f>
        <v/>
      </c>
      <c r="Y13" s="53">
        <f>SUMIF($CB$4:$JS$4,Y$4,$CB13:$JS13)</f>
        <v/>
      </c>
      <c r="Z13" s="53">
        <f>SUMIF($CB$4:$JS$4,Z$4,$CB13:$JS13)</f>
        <v/>
      </c>
      <c r="AA13" s="53">
        <f>SUMIF($CB$4:$JS$4,AA$4,$CB13:$JS13)</f>
        <v/>
      </c>
      <c r="AB13" s="53">
        <f>SUMIF($CB$4:$JS$4,AB$4,$CB13:$JS13)</f>
        <v/>
      </c>
      <c r="AC13" s="53">
        <f>SUMIF($CB$4:$JS$4,AC$4,$CB13:$JS13)</f>
        <v/>
      </c>
      <c r="AD13" s="53">
        <f>SUMIF($CB$4:$JS$4,AD$4,$CB13:$JS13)</f>
        <v/>
      </c>
      <c r="AE13" s="53">
        <f>SUMIF($CB$4:$JS$4,AE$4,$CB13:$JS13)</f>
        <v/>
      </c>
      <c r="AF13" s="53">
        <f>SUMIF($CB$4:$JS$4,AF$4,$CB13:$JS13)</f>
        <v/>
      </c>
      <c r="AG13" s="53">
        <f>SUMIF($CB$4:$JS$4,AG$4,$CB13:$JS13)</f>
        <v/>
      </c>
      <c r="AH13" s="53">
        <f>SUMIF($CB$4:$JS$4,AH$4,$CB13:$JS13)</f>
        <v/>
      </c>
      <c r="AI13" s="53">
        <f>SUMIF($CB$4:$JS$4,AI$4,$CB13:$JS13)</f>
        <v/>
      </c>
      <c r="AJ13" s="53">
        <f>SUMIF($CB$4:$JS$4,AJ$4,$CB13:$JS13)</f>
        <v/>
      </c>
      <c r="AK13" s="53">
        <f>SUMIF($CB$4:$JS$4,AK$4,$CB13:$JS13)</f>
        <v/>
      </c>
      <c r="AL13" s="53">
        <f>SUMIF($CB$4:$JS$4,AL$4,$CB13:$JS13)</f>
        <v/>
      </c>
      <c r="AM13" s="53">
        <f>SUMIF($CB$4:$JS$4,AM$4,$CB13:$JS13)</f>
        <v/>
      </c>
      <c r="AN13" s="53">
        <f>SUMIF($CB$4:$JS$4,AN$4,$CB13:$JS13)</f>
        <v/>
      </c>
      <c r="AO13" s="53">
        <f>SUMIF($CB$4:$JS$4,AO$4,$CB13:$JS13)</f>
        <v/>
      </c>
      <c r="AP13" s="53">
        <f>SUMIF($CB$4:$JS$4,AP$4,$CB13:$JS13)</f>
        <v/>
      </c>
      <c r="AQ13" s="53">
        <f>SUMIF($CB$4:$JS$4,AQ$4,$CB13:$JS13)</f>
        <v/>
      </c>
      <c r="AR13" s="53">
        <f>SUMIF($CB$4:$JS$4,AR$4,$CB13:$JS13)</f>
        <v/>
      </c>
      <c r="AS13" s="53">
        <f>SUMIF($CB$4:$JS$4,AS$4,$CB13:$JS13)</f>
        <v/>
      </c>
      <c r="AT13" s="53">
        <f>SUMIF($CB$4:$JS$4,AT$4,$CB13:$JS13)</f>
        <v/>
      </c>
      <c r="AU13" s="53">
        <f>SUMIF($CB$4:$JS$4,AU$4,$CB13:$JS13)</f>
        <v/>
      </c>
      <c r="AV13" s="53">
        <f>SUMIF($CB$4:$JS$4,AV$4,$CB13:$JS13)</f>
        <v/>
      </c>
      <c r="AW13" s="53">
        <f>SUMIF($CB$4:$JS$4,AW$4,$CB13:$JS13)</f>
        <v/>
      </c>
      <c r="AX13" s="53">
        <f>SUMIF($CB$4:$JS$4,AX$4,$CB13:$JS13)</f>
        <v/>
      </c>
      <c r="AY13" s="53">
        <f>SUMIF($CB$4:$JS$4,AY$4,$CB13:$JS13)</f>
        <v/>
      </c>
      <c r="AZ13" s="53">
        <f>SUMIF($CB$4:$JS$4,AZ$4,$CB13:$JS13)</f>
        <v/>
      </c>
      <c r="BA13" s="53">
        <f>SUMIF($CB$4:$JS$4,BA$4,$CB13:$JS13)</f>
        <v/>
      </c>
      <c r="BB13" s="53">
        <f>SUMIF($CB$4:$JS$4,BB$4,$CB13:$JS13)</f>
        <v/>
      </c>
      <c r="BC13" s="53">
        <f>SUMIF($CB$4:$JS$4,BC$4,$CB13:$JS13)</f>
        <v/>
      </c>
      <c r="BD13" s="53">
        <f>SUMIF($CB$4:$JS$4,BD$4,$CB13:$JS13)</f>
        <v/>
      </c>
      <c r="BE13" s="53">
        <f>SUMIF($CB$4:$JS$4,BE$4,$CB13:$JS13)</f>
        <v/>
      </c>
      <c r="BF13" s="53">
        <f>SUMIF($CB$4:$JS$4,BF$4,$CB13:$JS13)</f>
        <v/>
      </c>
      <c r="BG13" s="53">
        <f>SUMIF($CB$4:$JS$4,BG$4,$CB13:$JS13)</f>
        <v/>
      </c>
      <c r="BH13" s="53">
        <f>SUMIF($CB$4:$JS$4,BH$4,$CB13:$JS13)</f>
        <v/>
      </c>
      <c r="BI13" s="53">
        <f>SUMIF($CB$4:$JS$4,BI$4,$CB13:$JS13)</f>
        <v/>
      </c>
      <c r="BJ13" s="53">
        <f>SUMIF($CB$4:$JS$4,BJ$4,$CB13:$JS13)</f>
        <v/>
      </c>
      <c r="BK13" s="53">
        <f>SUMIF($CB$4:$JS$4,BK$4,$CB13:$JS13)</f>
        <v/>
      </c>
      <c r="BL13" s="53">
        <f>SUMIF($CB$4:$JS$4,BL$4,$CB13:$JS13)</f>
        <v/>
      </c>
      <c r="BM13" s="53">
        <f>SUMIF($CB$4:$JS$4,BM$4,$CB13:$JS13)</f>
        <v/>
      </c>
      <c r="BN13" s="53">
        <f>SUMIF($CB$4:$JS$4,BN$4,$CB13:$JS13)</f>
        <v/>
      </c>
      <c r="BO13" s="53">
        <f>SUMIF($CB$4:$JS$4,BO$4,$CB13:$JS13)</f>
        <v/>
      </c>
      <c r="BP13" s="53">
        <f>SUMIF($CB$4:$JS$4,BP$4,$CB13:$JS13)</f>
        <v/>
      </c>
      <c r="BQ13" s="53">
        <f>SUMIF($CB$4:$JS$4,BQ$4,$CB13:$JS13)</f>
        <v/>
      </c>
      <c r="BR13" s="53">
        <f>SUMIF($CB$4:$JS$4,BR$4,$CB13:$JS13)</f>
        <v/>
      </c>
      <c r="BS13" s="53">
        <f>SUMIF($CB$4:$JS$4,BS$4,$CB13:$JS13)</f>
        <v/>
      </c>
      <c r="BT13" s="53">
        <f>SUMIF($CB$4:$JS$4,BT$4,$CB13:$JS13)</f>
        <v/>
      </c>
      <c r="BU13" s="53">
        <f>SUMIF($CB$4:$JS$4,BU$4,$CB13:$JS13)</f>
        <v/>
      </c>
      <c r="BV13" s="53">
        <f>SUMIF($CB$4:$JS$4,BV$4,$CB13:$JS13)</f>
        <v/>
      </c>
      <c r="BW13" s="53">
        <f>SUMIF($CB$4:$JS$4,BW$4,$CB13:$JS13)</f>
        <v/>
      </c>
      <c r="BX13" s="53">
        <f>SUMIF($CB$4:$JS$4,"&gt;"&amp;'VALOR POR PL'!$P$8,$CB13:$JS13)</f>
        <v/>
      </c>
      <c r="BY13" s="53">
        <f>SUM($CB13:$JS13)</f>
        <v/>
      </c>
      <c r="CB13" s="94">
        <f>IF(OR(CB$4="",$B13=""),0,SUMIF('DADOS BRUTOS'!$A$3:$A$500,$B13,'DADOS BRUTOS'!B$3:B$500)+IF($C13="",0,SUMIF('DADOS BRUTOS'!$A$3:$A$500,$C13,'DADOS BRUTOS'!B$3:B$500)))</f>
        <v/>
      </c>
      <c r="CC13" s="94">
        <f>IF(OR(CC$4="",$B13=""),0,SUMIF('DADOS BRUTOS'!$A$3:$A$500,$B13,'DADOS BRUTOS'!C$3:C$500)+IF($C13="",0,SUMIF('DADOS BRUTOS'!$A$3:$A$500,$C13,'DADOS BRUTOS'!C$3:C$500)))</f>
        <v/>
      </c>
      <c r="CD13" s="94">
        <f>IF(OR(CD$4="",$B13=""),0,SUMIF('DADOS BRUTOS'!$A$3:$A$500,$B13,'DADOS BRUTOS'!D$3:D$500)+IF($C13="",0,SUMIF('DADOS BRUTOS'!$A$3:$A$500,$C13,'DADOS BRUTOS'!D$3:D$500)))</f>
        <v/>
      </c>
      <c r="CE13" s="94">
        <f>IF(OR(CE$4="",$B13=""),0,SUMIF('DADOS BRUTOS'!$A$3:$A$500,$B13,'DADOS BRUTOS'!E$3:E$500)+IF($C13="",0,SUMIF('DADOS BRUTOS'!$A$3:$A$500,$C13,'DADOS BRUTOS'!E$3:E$500)))</f>
        <v/>
      </c>
      <c r="CF13" s="94">
        <f>IF(OR(CF$4="",$B13=""),0,SUMIF('DADOS BRUTOS'!$A$3:$A$500,$B13,'DADOS BRUTOS'!F$3:F$500)+IF($C13="",0,SUMIF('DADOS BRUTOS'!$A$3:$A$500,$C13,'DADOS BRUTOS'!F$3:F$500)))</f>
        <v/>
      </c>
      <c r="CG13" s="94">
        <f>IF(OR(CG$4="",$B13=""),0,SUMIF('DADOS BRUTOS'!$A$3:$A$500,$B13,'DADOS BRUTOS'!G$3:G$500)+IF($C13="",0,SUMIF('DADOS BRUTOS'!$A$3:$A$500,$C13,'DADOS BRUTOS'!G$3:G$500)))</f>
        <v/>
      </c>
      <c r="CH13" s="94">
        <f>IF(OR(CH$4="",$B13=""),0,SUMIF('DADOS BRUTOS'!$A$3:$A$500,$B13,'DADOS BRUTOS'!H$3:H$500)+IF($C13="",0,SUMIF('DADOS BRUTOS'!$A$3:$A$500,$C13,'DADOS BRUTOS'!H$3:H$500)))</f>
        <v/>
      </c>
      <c r="CI13" s="94">
        <f>IF(OR(CI$4="",$B13=""),0,SUMIF('DADOS BRUTOS'!$A$3:$A$500,$B13,'DADOS BRUTOS'!I$3:I$500)+IF($C13="",0,SUMIF('DADOS BRUTOS'!$A$3:$A$500,$C13,'DADOS BRUTOS'!I$3:I$500)))</f>
        <v/>
      </c>
      <c r="CJ13" s="94">
        <f>IF(OR(CJ$4="",$B13=""),0,SUMIF('DADOS BRUTOS'!$A$3:$A$500,$B13,'DADOS BRUTOS'!J$3:J$500)+IF($C13="",0,SUMIF('DADOS BRUTOS'!$A$3:$A$500,$C13,'DADOS BRUTOS'!J$3:J$500)))</f>
        <v/>
      </c>
      <c r="CK13" s="94">
        <f>IF(OR(CK$4="",$B13=""),0,SUMIF('DADOS BRUTOS'!$A$3:$A$500,$B13,'DADOS BRUTOS'!K$3:K$500)+IF($C13="",0,SUMIF('DADOS BRUTOS'!$A$3:$A$500,$C13,'DADOS BRUTOS'!K$3:K$500)))</f>
        <v/>
      </c>
      <c r="CL13" s="94">
        <f>IF(OR(CL$4="",$B13=""),0,SUMIF('DADOS BRUTOS'!$A$3:$A$500,$B13,'DADOS BRUTOS'!L$3:L$500)+IF($C13="",0,SUMIF('DADOS BRUTOS'!$A$3:$A$500,$C13,'DADOS BRUTOS'!L$3:L$500)))</f>
        <v/>
      </c>
      <c r="CM13" s="94">
        <f>IF(OR(CM$4="",$B13=""),0,SUMIF('DADOS BRUTOS'!$A$3:$A$500,$B13,'DADOS BRUTOS'!M$3:M$500)+IF($C13="",0,SUMIF('DADOS BRUTOS'!$A$3:$A$500,$C13,'DADOS BRUTOS'!M$3:M$500)))</f>
        <v/>
      </c>
      <c r="CN13" s="94">
        <f>IF(OR(CN$4="",$B13=""),0,SUMIF('DADOS BRUTOS'!$A$3:$A$500,$B13,'DADOS BRUTOS'!N$3:N$500)+IF($C13="",0,SUMIF('DADOS BRUTOS'!$A$3:$A$500,$C13,'DADOS BRUTOS'!N$3:N$500)))</f>
        <v/>
      </c>
      <c r="CO13" s="94">
        <f>IF(OR(CO$4="",$B13=""),0,SUMIF('DADOS BRUTOS'!$A$3:$A$500,$B13,'DADOS BRUTOS'!O$3:O$500)+IF($C13="",0,SUMIF('DADOS BRUTOS'!$A$3:$A$500,$C13,'DADOS BRUTOS'!O$3:O$500)))</f>
        <v/>
      </c>
      <c r="CP13" s="94">
        <f>IF(OR(CP$4="",$B13=""),0,SUMIF('DADOS BRUTOS'!$A$3:$A$500,$B13,'DADOS BRUTOS'!P$3:P$500)+IF($C13="",0,SUMIF('DADOS BRUTOS'!$A$3:$A$500,$C13,'DADOS BRUTOS'!P$3:P$500)))</f>
        <v/>
      </c>
      <c r="CQ13" s="94">
        <f>IF(OR(CQ$4="",$B13=""),0,SUMIF('DADOS BRUTOS'!$A$3:$A$500,$B13,'DADOS BRUTOS'!Q$3:Q$500)+IF($C13="",0,SUMIF('DADOS BRUTOS'!$A$3:$A$500,$C13,'DADOS BRUTOS'!Q$3:Q$500)))</f>
        <v/>
      </c>
      <c r="CR13" s="94">
        <f>IF(OR(CR$4="",$B13=""),0,SUMIF('DADOS BRUTOS'!$A$3:$A$500,$B13,'DADOS BRUTOS'!R$3:R$500)+IF($C13="",0,SUMIF('DADOS BRUTOS'!$A$3:$A$500,$C13,'DADOS BRUTOS'!R$3:R$500)))</f>
        <v/>
      </c>
      <c r="CS13" s="94">
        <f>IF(OR(CS$4="",$B13=""),0,SUMIF('DADOS BRUTOS'!$A$3:$A$500,$B13,'DADOS BRUTOS'!S$3:S$500)+IF($C13="",0,SUMIF('DADOS BRUTOS'!$A$3:$A$500,$C13,'DADOS BRUTOS'!S$3:S$500)))</f>
        <v/>
      </c>
      <c r="CT13" s="94">
        <f>IF(OR(CT$4="",$B13=""),0,SUMIF('DADOS BRUTOS'!$A$3:$A$500,$B13,'DADOS BRUTOS'!T$3:T$500)+IF($C13="",0,SUMIF('DADOS BRUTOS'!$A$3:$A$500,$C13,'DADOS BRUTOS'!T$3:T$500)))</f>
        <v/>
      </c>
      <c r="CU13" s="94">
        <f>IF(OR(CU$4="",$B13=""),0,SUMIF('DADOS BRUTOS'!$A$3:$A$500,$B13,'DADOS BRUTOS'!U$3:U$500)+IF($C13="",0,SUMIF('DADOS BRUTOS'!$A$3:$A$500,$C13,'DADOS BRUTOS'!U$3:U$500)))</f>
        <v/>
      </c>
      <c r="CV13" s="94">
        <f>IF(OR(CV$4="",$B13=""),0,SUMIF('DADOS BRUTOS'!$A$3:$A$500,$B13,'DADOS BRUTOS'!V$3:V$500)+IF($C13="",0,SUMIF('DADOS BRUTOS'!$A$3:$A$500,$C13,'DADOS BRUTOS'!V$3:V$500)))</f>
        <v/>
      </c>
      <c r="CW13" s="94">
        <f>IF(OR(CW$4="",$B13=""),0,SUMIF('DADOS BRUTOS'!$A$3:$A$500,$B13,'DADOS BRUTOS'!W$3:W$500)+IF($C13="",0,SUMIF('DADOS BRUTOS'!$A$3:$A$500,$C13,'DADOS BRUTOS'!W$3:W$500)))</f>
        <v/>
      </c>
      <c r="CX13" s="94">
        <f>IF(OR(CX$4="",$B13=""),0,SUMIF('DADOS BRUTOS'!$A$3:$A$500,$B13,'DADOS BRUTOS'!X$3:X$500)+IF($C13="",0,SUMIF('DADOS BRUTOS'!$A$3:$A$500,$C13,'DADOS BRUTOS'!X$3:X$500)))</f>
        <v/>
      </c>
      <c r="CY13" s="94">
        <f>IF(OR(CY$4="",$B13=""),0,SUMIF('DADOS BRUTOS'!$A$3:$A$500,$B13,'DADOS BRUTOS'!Y$3:Y$500)+IF($C13="",0,SUMIF('DADOS BRUTOS'!$A$3:$A$500,$C13,'DADOS BRUTOS'!Y$3:Y$500)))</f>
        <v/>
      </c>
      <c r="CZ13" s="94">
        <f>IF(OR(CZ$4="",$B13=""),0,SUMIF('DADOS BRUTOS'!$A$3:$A$500,$B13,'DADOS BRUTOS'!Z$3:Z$500)+IF($C13="",0,SUMIF('DADOS BRUTOS'!$A$3:$A$500,$C13,'DADOS BRUTOS'!Z$3:Z$500)))</f>
        <v/>
      </c>
      <c r="DA13" s="94">
        <f>IF(OR(DA$4="",$B13=""),0,SUMIF('DADOS BRUTOS'!$A$3:$A$500,$B13,'DADOS BRUTOS'!AA$3:AA$500)+IF($C13="",0,SUMIF('DADOS BRUTOS'!$A$3:$A$500,$C13,'DADOS BRUTOS'!AA$3:AA$500)))</f>
        <v/>
      </c>
      <c r="DB13" s="94">
        <f>IF(OR(DB$4="",$B13=""),0,SUMIF('DADOS BRUTOS'!$A$3:$A$500,$B13,'DADOS BRUTOS'!AB$3:AB$500)+IF($C13="",0,SUMIF('DADOS BRUTOS'!$A$3:$A$500,$C13,'DADOS BRUTOS'!AB$3:AB$500)))</f>
        <v/>
      </c>
      <c r="DC13" s="94">
        <f>IF(OR(DC$4="",$B13=""),0,SUMIF('DADOS BRUTOS'!$A$3:$A$500,$B13,'DADOS BRUTOS'!AC$3:AC$500)+IF($C13="",0,SUMIF('DADOS BRUTOS'!$A$3:$A$500,$C13,'DADOS BRUTOS'!AC$3:AC$500)))</f>
        <v/>
      </c>
      <c r="DD13" s="94">
        <f>IF(OR(DD$4="",$B13=""),0,SUMIF('DADOS BRUTOS'!$A$3:$A$500,$B13,'DADOS BRUTOS'!AD$3:AD$500)+IF($C13="",0,SUMIF('DADOS BRUTOS'!$A$3:$A$500,$C13,'DADOS BRUTOS'!AD$3:AD$500)))</f>
        <v/>
      </c>
      <c r="DE13" s="94">
        <f>IF(OR(DE$4="",$B13=""),0,SUMIF('DADOS BRUTOS'!$A$3:$A$500,$B13,'DADOS BRUTOS'!AE$3:AE$500)+IF($C13="",0,SUMIF('DADOS BRUTOS'!$A$3:$A$500,$C13,'DADOS BRUTOS'!AE$3:AE$500)))</f>
        <v/>
      </c>
      <c r="DF13" s="94">
        <f>IF(OR(DF$4="",$B13=""),0,SUMIF('DADOS BRUTOS'!$A$3:$A$500,$B13,'DADOS BRUTOS'!AF$3:AF$500)+IF($C13="",0,SUMIF('DADOS BRUTOS'!$A$3:$A$500,$C13,'DADOS BRUTOS'!AF$3:AF$500)))</f>
        <v/>
      </c>
      <c r="DG13" s="94">
        <f>IF(OR(DG$4="",$B13=""),0,SUMIF('DADOS BRUTOS'!$A$3:$A$500,$B13,'DADOS BRUTOS'!AG$3:AG$500)+IF($C13="",0,SUMIF('DADOS BRUTOS'!$A$3:$A$500,$C13,'DADOS BRUTOS'!AG$3:AG$500)))</f>
        <v/>
      </c>
      <c r="DH13" s="94">
        <f>IF(OR(DH$4="",$B13=""),0,SUMIF('DADOS BRUTOS'!$A$3:$A$500,$B13,'DADOS BRUTOS'!AH$3:AH$500)+IF($C13="",0,SUMIF('DADOS BRUTOS'!$A$3:$A$500,$C13,'DADOS BRUTOS'!AH$3:AH$500)))</f>
        <v/>
      </c>
      <c r="DI13" s="94">
        <f>IF(OR(DI$4="",$B13=""),0,SUMIF('DADOS BRUTOS'!$A$3:$A$500,$B13,'DADOS BRUTOS'!AI$3:AI$500)+IF($C13="",0,SUMIF('DADOS BRUTOS'!$A$3:$A$500,$C13,'DADOS BRUTOS'!AI$3:AI$500)))</f>
        <v/>
      </c>
      <c r="DJ13" s="94">
        <f>IF(OR(DJ$4="",$B13=""),0,SUMIF('DADOS BRUTOS'!$A$3:$A$500,$B13,'DADOS BRUTOS'!AJ$3:AJ$500)+IF($C13="",0,SUMIF('DADOS BRUTOS'!$A$3:$A$500,$C13,'DADOS BRUTOS'!AJ$3:AJ$500)))</f>
        <v/>
      </c>
      <c r="DK13" s="94">
        <f>IF(OR(DK$4="",$B13=""),0,SUMIF('DADOS BRUTOS'!$A$3:$A$500,$B13,'DADOS BRUTOS'!AK$3:AK$500)+IF($C13="",0,SUMIF('DADOS BRUTOS'!$A$3:$A$500,$C13,'DADOS BRUTOS'!AK$3:AK$500)))</f>
        <v/>
      </c>
      <c r="DL13" s="94">
        <f>IF(OR(DL$4="",$B13=""),0,SUMIF('DADOS BRUTOS'!$A$3:$A$500,$B13,'DADOS BRUTOS'!AL$3:AL$500)+IF($C13="",0,SUMIF('DADOS BRUTOS'!$A$3:$A$500,$C13,'DADOS BRUTOS'!AL$3:AL$500)))</f>
        <v/>
      </c>
      <c r="DM13" s="94">
        <f>IF(OR(DM$4="",$B13=""),0,SUMIF('DADOS BRUTOS'!$A$3:$A$500,$B13,'DADOS BRUTOS'!AM$3:AM$500)+IF($C13="",0,SUMIF('DADOS BRUTOS'!$A$3:$A$500,$C13,'DADOS BRUTOS'!AM$3:AM$500)))</f>
        <v/>
      </c>
      <c r="DN13" s="94">
        <f>IF(OR(DN$4="",$B13=""),0,SUMIF('DADOS BRUTOS'!$A$3:$A$500,$B13,'DADOS BRUTOS'!AN$3:AN$500)+IF($C13="",0,SUMIF('DADOS BRUTOS'!$A$3:$A$500,$C13,'DADOS BRUTOS'!AN$3:AN$500)))</f>
        <v/>
      </c>
      <c r="DO13" s="94">
        <f>IF(OR(DO$4="",$B13=""),0,SUMIF('DADOS BRUTOS'!$A$3:$A$500,$B13,'DADOS BRUTOS'!AO$3:AO$500)+IF($C13="",0,SUMIF('DADOS BRUTOS'!$A$3:$A$500,$C13,'DADOS BRUTOS'!AO$3:AO$500)))</f>
        <v/>
      </c>
      <c r="DP13" s="94">
        <f>IF(OR(DP$4="",$B13=""),0,SUMIF('DADOS BRUTOS'!$A$3:$A$500,$B13,'DADOS BRUTOS'!AP$3:AP$500)+IF($C13="",0,SUMIF('DADOS BRUTOS'!$A$3:$A$500,$C13,'DADOS BRUTOS'!AP$3:AP$500)))</f>
        <v/>
      </c>
      <c r="DQ13" s="94">
        <f>IF(OR(DQ$4="",$B13=""),0,SUMIF('DADOS BRUTOS'!$A$3:$A$500,$B13,'DADOS BRUTOS'!AQ$3:AQ$500)+IF($C13="",0,SUMIF('DADOS BRUTOS'!$A$3:$A$500,$C13,'DADOS BRUTOS'!AQ$3:AQ$500)))</f>
        <v/>
      </c>
      <c r="DR13" s="94">
        <f>IF(OR(DR$4="",$B13=""),0,SUMIF('DADOS BRUTOS'!$A$3:$A$500,$B13,'DADOS BRUTOS'!AR$3:AR$500)+IF($C13="",0,SUMIF('DADOS BRUTOS'!$A$3:$A$500,$C13,'DADOS BRUTOS'!AR$3:AR$500)))</f>
        <v/>
      </c>
      <c r="DS13" s="94">
        <f>IF(OR(DS$4="",$B13=""),0,SUMIF('DADOS BRUTOS'!$A$3:$A$500,$B13,'DADOS BRUTOS'!AS$3:AS$500)+IF($C13="",0,SUMIF('DADOS BRUTOS'!$A$3:$A$500,$C13,'DADOS BRUTOS'!AS$3:AS$500)))</f>
        <v/>
      </c>
      <c r="DT13" s="94">
        <f>IF(OR(DT$4="",$B13=""),0,SUMIF('DADOS BRUTOS'!$A$3:$A$500,$B13,'DADOS BRUTOS'!AT$3:AT$500)+IF($C13="",0,SUMIF('DADOS BRUTOS'!$A$3:$A$500,$C13,'DADOS BRUTOS'!AT$3:AT$500)))</f>
        <v/>
      </c>
      <c r="DU13" s="94">
        <f>IF(OR(DU$4="",$B13=""),0,SUMIF('DADOS BRUTOS'!$A$3:$A$500,$B13,'DADOS BRUTOS'!AU$3:AU$500)+IF($C13="",0,SUMIF('DADOS BRUTOS'!$A$3:$A$500,$C13,'DADOS BRUTOS'!AU$3:AU$500)))</f>
        <v/>
      </c>
      <c r="DV13" s="94">
        <f>IF(OR(DV$4="",$B13=""),0,SUMIF('DADOS BRUTOS'!$A$3:$A$500,$B13,'DADOS BRUTOS'!AV$3:AV$500)+IF($C13="",0,SUMIF('DADOS BRUTOS'!$A$3:$A$500,$C13,'DADOS BRUTOS'!AV$3:AV$500)))</f>
        <v/>
      </c>
      <c r="DW13" s="94">
        <f>IF(OR(DW$4="",$B13=""),0,SUMIF('DADOS BRUTOS'!$A$3:$A$500,$B13,'DADOS BRUTOS'!AW$3:AW$500)+IF($C13="",0,SUMIF('DADOS BRUTOS'!$A$3:$A$500,$C13,'DADOS BRUTOS'!AW$3:AW$500)))</f>
        <v/>
      </c>
      <c r="DX13" s="94">
        <f>IF(OR(DX$4="",$B13=""),0,SUMIF('DADOS BRUTOS'!$A$3:$A$500,$B13,'DADOS BRUTOS'!AX$3:AX$500)+IF($C13="",0,SUMIF('DADOS BRUTOS'!$A$3:$A$500,$C13,'DADOS BRUTOS'!AX$3:AX$500)))</f>
        <v/>
      </c>
      <c r="DY13" s="94">
        <f>IF(OR(DY$4="",$B13=""),0,SUMIF('DADOS BRUTOS'!$A$3:$A$500,$B13,'DADOS BRUTOS'!AY$3:AY$500)+IF($C13="",0,SUMIF('DADOS BRUTOS'!$A$3:$A$500,$C13,'DADOS BRUTOS'!AY$3:AY$500)))</f>
        <v/>
      </c>
      <c r="DZ13" s="94">
        <f>IF(OR(DZ$4="",$B13=""),0,SUMIF('DADOS BRUTOS'!$A$3:$A$500,$B13,'DADOS BRUTOS'!AZ$3:AZ$500)+IF($C13="",0,SUMIF('DADOS BRUTOS'!$A$3:$A$500,$C13,'DADOS BRUTOS'!AZ$3:AZ$500)))</f>
        <v/>
      </c>
      <c r="EA13" s="94">
        <f>IF(OR(EA$4="",$B13=""),0,SUMIF('DADOS BRUTOS'!$A$3:$A$500,$B13,'DADOS BRUTOS'!BA$3:BA$500)+IF($C13="",0,SUMIF('DADOS BRUTOS'!$A$3:$A$500,$C13,'DADOS BRUTOS'!BA$3:BA$500)))</f>
        <v/>
      </c>
      <c r="EB13" s="94">
        <f>IF(OR(EB$4="",$B13=""),0,SUMIF('DADOS BRUTOS'!$A$3:$A$500,$B13,'DADOS BRUTOS'!BB$3:BB$500)+IF($C13="",0,SUMIF('DADOS BRUTOS'!$A$3:$A$500,$C13,'DADOS BRUTOS'!BB$3:BB$500)))</f>
        <v/>
      </c>
      <c r="EC13" s="94">
        <f>IF(OR(EC$4="",$B13=""),0,SUMIF('DADOS BRUTOS'!$A$3:$A$500,$B13,'DADOS BRUTOS'!BC$3:BC$500)+IF($C13="",0,SUMIF('DADOS BRUTOS'!$A$3:$A$500,$C13,'DADOS BRUTOS'!BC$3:BC$500)))</f>
        <v/>
      </c>
      <c r="ED13" s="94">
        <f>IF(OR(ED$4="",$B13=""),0,SUMIF('DADOS BRUTOS'!$A$3:$A$500,$B13,'DADOS BRUTOS'!BD$3:BD$500)+IF($C13="",0,SUMIF('DADOS BRUTOS'!$A$3:$A$500,$C13,'DADOS BRUTOS'!BD$3:BD$500)))</f>
        <v/>
      </c>
      <c r="EE13" s="94">
        <f>IF(OR(EE$4="",$B13=""),0,SUMIF('DADOS BRUTOS'!$A$3:$A$500,$B13,'DADOS BRUTOS'!BE$3:BE$500)+IF($C13="",0,SUMIF('DADOS BRUTOS'!$A$3:$A$500,$C13,'DADOS BRUTOS'!BE$3:BE$500)))</f>
        <v/>
      </c>
      <c r="EF13" s="94">
        <f>IF(OR(EF$4="",$B13=""),0,SUMIF('DADOS BRUTOS'!$A$3:$A$500,$B13,'DADOS BRUTOS'!BF$3:BF$500)+IF($C13="",0,SUMIF('DADOS BRUTOS'!$A$3:$A$500,$C13,'DADOS BRUTOS'!BF$3:BF$500)))</f>
        <v/>
      </c>
      <c r="EG13" s="94">
        <f>IF(OR(EG$4="",$B13=""),0,SUMIF('DADOS BRUTOS'!$A$3:$A$500,$B13,'DADOS BRUTOS'!BG$3:BG$500)+IF($C13="",0,SUMIF('DADOS BRUTOS'!$A$3:$A$500,$C13,'DADOS BRUTOS'!BG$3:BG$500)))</f>
        <v/>
      </c>
      <c r="EH13" s="94">
        <f>IF(OR(EH$4="",$B13=""),0,SUMIF('DADOS BRUTOS'!$A$3:$A$500,$B13,'DADOS BRUTOS'!BH$3:BH$500)+IF($C13="",0,SUMIF('DADOS BRUTOS'!$A$3:$A$500,$C13,'DADOS BRUTOS'!BH$3:BH$500)))</f>
        <v/>
      </c>
      <c r="EI13" s="94">
        <f>IF(OR(EI$4="",$B13=""),0,SUMIF('DADOS BRUTOS'!$A$3:$A$500,$B13,'DADOS BRUTOS'!BI$3:BI$500)+IF($C13="",0,SUMIF('DADOS BRUTOS'!$A$3:$A$500,$C13,'DADOS BRUTOS'!BI$3:BI$500)))</f>
        <v/>
      </c>
      <c r="EJ13" s="94">
        <f>IF(OR(EJ$4="",$B13=""),0,SUMIF('DADOS BRUTOS'!$A$3:$A$500,$B13,'DADOS BRUTOS'!BJ$3:BJ$500)+IF($C13="",0,SUMIF('DADOS BRUTOS'!$A$3:$A$500,$C13,'DADOS BRUTOS'!BJ$3:BJ$500)))</f>
        <v/>
      </c>
      <c r="EK13" s="94">
        <f>IF(OR(EK$4="",$B13=""),0,SUMIF('DADOS BRUTOS'!$A$3:$A$500,$B13,'DADOS BRUTOS'!BK$3:BK$500)+IF($C13="",0,SUMIF('DADOS BRUTOS'!$A$3:$A$500,$C13,'DADOS BRUTOS'!BK$3:BK$500)))</f>
        <v/>
      </c>
      <c r="EL13" s="94">
        <f>IF(OR(EL$4="",$B13=""),0,SUMIF('DADOS BRUTOS'!$A$3:$A$500,$B13,'DADOS BRUTOS'!BL$3:BL$500)+IF($C13="",0,SUMIF('DADOS BRUTOS'!$A$3:$A$500,$C13,'DADOS BRUTOS'!BL$3:BL$500)))</f>
        <v/>
      </c>
      <c r="EM13" s="94">
        <f>IF(OR(EM$4="",$B13=""),0,SUMIF('DADOS BRUTOS'!$A$3:$A$500,$B13,'DADOS BRUTOS'!BM$3:BM$500)+IF($C13="",0,SUMIF('DADOS BRUTOS'!$A$3:$A$500,$C13,'DADOS BRUTOS'!BM$3:BM$500)))</f>
        <v/>
      </c>
      <c r="EN13" s="94">
        <f>IF(OR(EN$4="",$B13=""),0,SUMIF('DADOS BRUTOS'!$A$3:$A$500,$B13,'DADOS BRUTOS'!BN$3:BN$500)+IF($C13="",0,SUMIF('DADOS BRUTOS'!$A$3:$A$500,$C13,'DADOS BRUTOS'!BN$3:BN$500)))</f>
        <v/>
      </c>
      <c r="EO13" s="94">
        <f>IF(OR(EO$4="",$B13=""),0,SUMIF('DADOS BRUTOS'!$A$3:$A$500,$B13,'DADOS BRUTOS'!BO$3:BO$500)+IF($C13="",0,SUMIF('DADOS BRUTOS'!$A$3:$A$500,$C13,'DADOS BRUTOS'!BO$3:BO$500)))</f>
        <v/>
      </c>
      <c r="EP13" s="94">
        <f>IF(OR(EP$4="",$B13=""),0,SUMIF('DADOS BRUTOS'!$A$3:$A$500,$B13,'DADOS BRUTOS'!BP$3:BP$500)+IF($C13="",0,SUMIF('DADOS BRUTOS'!$A$3:$A$500,$C13,'DADOS BRUTOS'!BP$3:BP$500)))</f>
        <v/>
      </c>
      <c r="EQ13" s="94">
        <f>IF(OR(EQ$4="",$B13=""),0,SUMIF('DADOS BRUTOS'!$A$3:$A$500,$B13,'DADOS BRUTOS'!BQ$3:BQ$500)+IF($C13="",0,SUMIF('DADOS BRUTOS'!$A$3:$A$500,$C13,'DADOS BRUTOS'!BQ$3:BQ$500)))</f>
        <v/>
      </c>
      <c r="ER13" s="94">
        <f>IF(OR(ER$4="",$B13=""),0,SUMIF('DADOS BRUTOS'!$A$3:$A$500,$B13,'DADOS BRUTOS'!BR$3:BR$500)+IF($C13="",0,SUMIF('DADOS BRUTOS'!$A$3:$A$500,$C13,'DADOS BRUTOS'!BR$3:BR$500)))</f>
        <v/>
      </c>
      <c r="ES13" s="94">
        <f>IF(OR(ES$4="",$B13=""),0,SUMIF('DADOS BRUTOS'!$A$3:$A$500,$B13,'DADOS BRUTOS'!BS$3:BS$500)+IF($C13="",0,SUMIF('DADOS BRUTOS'!$A$3:$A$500,$C13,'DADOS BRUTOS'!BS$3:BS$500)))</f>
        <v/>
      </c>
      <c r="ET13" s="94">
        <f>IF(OR(ET$4="",$B13=""),0,SUMIF('DADOS BRUTOS'!$A$3:$A$500,$B13,'DADOS BRUTOS'!BT$3:BT$500)+IF($C13="",0,SUMIF('DADOS BRUTOS'!$A$3:$A$500,$C13,'DADOS BRUTOS'!BT$3:BT$500)))</f>
        <v/>
      </c>
      <c r="EU13" s="94">
        <f>IF(OR(EU$4="",$B13=""),0,SUMIF('DADOS BRUTOS'!$A$3:$A$500,$B13,'DADOS BRUTOS'!BU$3:BU$500)+IF($C13="",0,SUMIF('DADOS BRUTOS'!$A$3:$A$500,$C13,'DADOS BRUTOS'!BU$3:BU$500)))</f>
        <v/>
      </c>
      <c r="EV13" s="94">
        <f>IF(OR(EV$4="",$B13=""),0,SUMIF('DADOS BRUTOS'!$A$3:$A$500,$B13,'DADOS BRUTOS'!BV$3:BV$500)+IF($C13="",0,SUMIF('DADOS BRUTOS'!$A$3:$A$500,$C13,'DADOS BRUTOS'!BV$3:BV$500)))</f>
        <v/>
      </c>
      <c r="EW13" s="94">
        <f>IF(OR(EW$4="",$B13=""),0,SUMIF('DADOS BRUTOS'!$A$3:$A$500,$B13,'DADOS BRUTOS'!BW$3:BW$500)+IF($C13="",0,SUMIF('DADOS BRUTOS'!$A$3:$A$500,$C13,'DADOS BRUTOS'!BW$3:BW$500)))</f>
        <v/>
      </c>
      <c r="EX13" s="94">
        <f>IF(OR(EX$4="",$B13=""),0,SUMIF('DADOS BRUTOS'!$A$3:$A$500,$B13,'DADOS BRUTOS'!BX$3:BX$500)+IF($C13="",0,SUMIF('DADOS BRUTOS'!$A$3:$A$500,$C13,'DADOS BRUTOS'!BX$3:BX$500)))</f>
        <v/>
      </c>
      <c r="EY13" s="94">
        <f>IF(OR(EY$4="",$B13=""),0,SUMIF('DADOS BRUTOS'!$A$3:$A$500,$B13,'DADOS BRUTOS'!BY$3:BY$500)+IF($C13="",0,SUMIF('DADOS BRUTOS'!$A$3:$A$500,$C13,'DADOS BRUTOS'!BY$3:BY$500)))</f>
        <v/>
      </c>
      <c r="EZ13" s="94">
        <f>IF(OR(EZ$4="",$B13=""),0,SUMIF('DADOS BRUTOS'!$A$3:$A$500,$B13,'DADOS BRUTOS'!BZ$3:BZ$500)+IF($C13="",0,SUMIF('DADOS BRUTOS'!$A$3:$A$500,$C13,'DADOS BRUTOS'!BZ$3:BZ$500)))</f>
        <v/>
      </c>
      <c r="FA13" s="94">
        <f>IF(OR(FA$4="",$B13=""),0,SUMIF('DADOS BRUTOS'!$A$3:$A$500,$B13,'DADOS BRUTOS'!CA$3:CA$500)+IF($C13="",0,SUMIF('DADOS BRUTOS'!$A$3:$A$500,$C13,'DADOS BRUTOS'!CA$3:CA$500)))</f>
        <v/>
      </c>
      <c r="FB13" s="94">
        <f>IF(OR(FB$4="",$B13=""),0,SUMIF('DADOS BRUTOS'!$A$3:$A$500,$B13,'DADOS BRUTOS'!CB$3:CB$500)+IF($C13="",0,SUMIF('DADOS BRUTOS'!$A$3:$A$500,$C13,'DADOS BRUTOS'!CB$3:CB$500)))</f>
        <v/>
      </c>
      <c r="FC13" s="94">
        <f>IF(OR(FC$4="",$B13=""),0,SUMIF('DADOS BRUTOS'!$A$3:$A$500,$B13,'DADOS BRUTOS'!CC$3:CC$500)+IF($C13="",0,SUMIF('DADOS BRUTOS'!$A$3:$A$500,$C13,'DADOS BRUTOS'!CC$3:CC$500)))</f>
        <v/>
      </c>
      <c r="FD13" s="94">
        <f>IF(OR(FD$4="",$B13=""),0,SUMIF('DADOS BRUTOS'!$A$3:$A$500,$B13,'DADOS BRUTOS'!CD$3:CD$500)+IF($C13="",0,SUMIF('DADOS BRUTOS'!$A$3:$A$500,$C13,'DADOS BRUTOS'!CD$3:CD$500)))</f>
        <v/>
      </c>
      <c r="FE13" s="94">
        <f>IF(OR(FE$4="",$B13=""),0,SUMIF('DADOS BRUTOS'!$A$3:$A$500,$B13,'DADOS BRUTOS'!CE$3:CE$500)+IF($C13="",0,SUMIF('DADOS BRUTOS'!$A$3:$A$500,$C13,'DADOS BRUTOS'!CE$3:CE$500)))</f>
        <v/>
      </c>
      <c r="FF13" s="94">
        <f>IF(OR(FF$4="",$B13=""),0,SUMIF('DADOS BRUTOS'!$A$3:$A$500,$B13,'DADOS BRUTOS'!CF$3:CF$500)+IF($C13="",0,SUMIF('DADOS BRUTOS'!$A$3:$A$500,$C13,'DADOS BRUTOS'!CF$3:CF$500)))</f>
        <v/>
      </c>
      <c r="FG13" s="94">
        <f>IF(OR(FG$4="",$B13=""),0,SUMIF('DADOS BRUTOS'!$A$3:$A$500,$B13,'DADOS BRUTOS'!CG$3:CG$500)+IF($C13="",0,SUMIF('DADOS BRUTOS'!$A$3:$A$500,$C13,'DADOS BRUTOS'!CG$3:CG$500)))</f>
        <v/>
      </c>
      <c r="FH13" s="94">
        <f>IF(OR(FH$4="",$B13=""),0,SUMIF('DADOS BRUTOS'!$A$3:$A$500,$B13,'DADOS BRUTOS'!CH$3:CH$500)+IF($C13="",0,SUMIF('DADOS BRUTOS'!$A$3:$A$500,$C13,'DADOS BRUTOS'!CH$3:CH$500)))</f>
        <v/>
      </c>
      <c r="FI13" s="94">
        <f>IF(OR(FI$4="",$B13=""),0,SUMIF('DADOS BRUTOS'!$A$3:$A$500,$B13,'DADOS BRUTOS'!CI$3:CI$500)+IF($C13="",0,SUMIF('DADOS BRUTOS'!$A$3:$A$500,$C13,'DADOS BRUTOS'!CI$3:CI$500)))</f>
        <v/>
      </c>
      <c r="FJ13" s="94">
        <f>IF(OR(FJ$4="",$B13=""),0,SUMIF('DADOS BRUTOS'!$A$3:$A$500,$B13,'DADOS BRUTOS'!CJ$3:CJ$500)+IF($C13="",0,SUMIF('DADOS BRUTOS'!$A$3:$A$500,$C13,'DADOS BRUTOS'!CJ$3:CJ$500)))</f>
        <v/>
      </c>
      <c r="FK13" s="94">
        <f>IF(OR(FK$4="",$B13=""),0,SUMIF('DADOS BRUTOS'!$A$3:$A$500,$B13,'DADOS BRUTOS'!CK$3:CK$500)+IF($C13="",0,SUMIF('DADOS BRUTOS'!$A$3:$A$500,$C13,'DADOS BRUTOS'!CK$3:CK$500)))</f>
        <v/>
      </c>
      <c r="FL13" s="94">
        <f>IF(OR(FL$4="",$B13=""),0,SUMIF('DADOS BRUTOS'!$A$3:$A$500,$B13,'DADOS BRUTOS'!CL$3:CL$500)+IF($C13="",0,SUMIF('DADOS BRUTOS'!$A$3:$A$500,$C13,'DADOS BRUTOS'!CL$3:CL$500)))</f>
        <v/>
      </c>
      <c r="FM13" s="94">
        <f>IF(OR(FM$4="",$B13=""),0,SUMIF('DADOS BRUTOS'!$A$3:$A$500,$B13,'DADOS BRUTOS'!CM$3:CM$500)+IF($C13="",0,SUMIF('DADOS BRUTOS'!$A$3:$A$500,$C13,'DADOS BRUTOS'!CM$3:CM$500)))</f>
        <v/>
      </c>
      <c r="FN13" s="94">
        <f>IF(OR(FN$4="",$B13=""),0,SUMIF('DADOS BRUTOS'!$A$3:$A$500,$B13,'DADOS BRUTOS'!CN$3:CN$500)+IF($C13="",0,SUMIF('DADOS BRUTOS'!$A$3:$A$500,$C13,'DADOS BRUTOS'!CN$3:CN$500)))</f>
        <v/>
      </c>
      <c r="FO13" s="94">
        <f>IF(OR(FO$4="",$B13=""),0,SUMIF('DADOS BRUTOS'!$A$3:$A$500,$B13,'DADOS BRUTOS'!CO$3:CO$500)+IF($C13="",0,SUMIF('DADOS BRUTOS'!$A$3:$A$500,$C13,'DADOS BRUTOS'!CO$3:CO$500)))</f>
        <v/>
      </c>
      <c r="FP13" s="94">
        <f>IF(OR(FP$4="",$B13=""),0,SUMIF('DADOS BRUTOS'!$A$3:$A$500,$B13,'DADOS BRUTOS'!CP$3:CP$500)+IF($C13="",0,SUMIF('DADOS BRUTOS'!$A$3:$A$500,$C13,'DADOS BRUTOS'!CP$3:CP$500)))</f>
        <v/>
      </c>
      <c r="FQ13" s="94">
        <f>IF(OR(FQ$4="",$B13=""),0,SUMIF('DADOS BRUTOS'!$A$3:$A$500,$B13,'DADOS BRUTOS'!CQ$3:CQ$500)+IF($C13="",0,SUMIF('DADOS BRUTOS'!$A$3:$A$500,$C13,'DADOS BRUTOS'!CQ$3:CQ$500)))</f>
        <v/>
      </c>
      <c r="FR13" s="94">
        <f>IF(OR(FR$4="",$B13=""),0,SUMIF('DADOS BRUTOS'!$A$3:$A$500,$B13,'DADOS BRUTOS'!CR$3:CR$500)+IF($C13="",0,SUMIF('DADOS BRUTOS'!$A$3:$A$500,$C13,'DADOS BRUTOS'!CR$3:CR$500)))</f>
        <v/>
      </c>
      <c r="FS13" s="94">
        <f>IF(OR(FS$4="",$B13=""),0,SUMIF('DADOS BRUTOS'!$A$3:$A$500,$B13,'DADOS BRUTOS'!CS$3:CS$500)+IF($C13="",0,SUMIF('DADOS BRUTOS'!$A$3:$A$500,$C13,'DADOS BRUTOS'!CS$3:CS$500)))</f>
        <v/>
      </c>
      <c r="FT13" s="94">
        <f>IF(OR(FT$4="",$B13=""),0,SUMIF('DADOS BRUTOS'!$A$3:$A$500,$B13,'DADOS BRUTOS'!CT$3:CT$500)+IF($C13="",0,SUMIF('DADOS BRUTOS'!$A$3:$A$500,$C13,'DADOS BRUTOS'!CT$3:CT$500)))</f>
        <v/>
      </c>
      <c r="FU13" s="94">
        <f>IF(OR(FU$4="",$B13=""),0,SUMIF('DADOS BRUTOS'!$A$3:$A$500,$B13,'DADOS BRUTOS'!CU$3:CU$500)+IF($C13="",0,SUMIF('DADOS BRUTOS'!$A$3:$A$500,$C13,'DADOS BRUTOS'!CU$3:CU$500)))</f>
        <v/>
      </c>
      <c r="FV13" s="94">
        <f>IF(OR(FV$4="",$B13=""),0,SUMIF('DADOS BRUTOS'!$A$3:$A$500,$B13,'DADOS BRUTOS'!CV$3:CV$500)+IF($C13="",0,SUMIF('DADOS BRUTOS'!$A$3:$A$500,$C13,'DADOS BRUTOS'!CV$3:CV$500)))</f>
        <v/>
      </c>
      <c r="FW13" s="94">
        <f>IF(OR(FW$4="",$B13=""),0,SUMIF('DADOS BRUTOS'!$A$3:$A$500,$B13,'DADOS BRUTOS'!CW$3:CW$500)+IF($C13="",0,SUMIF('DADOS BRUTOS'!$A$3:$A$500,$C13,'DADOS BRUTOS'!CW$3:CW$500)))</f>
        <v/>
      </c>
      <c r="FX13" s="94">
        <f>IF(OR(FX$4="",$B13=""),0,SUMIF('DADOS BRUTOS'!$A$3:$A$500,$B13,'DADOS BRUTOS'!CX$3:CX$500)+IF($C13="",0,SUMIF('DADOS BRUTOS'!$A$3:$A$500,$C13,'DADOS BRUTOS'!CX$3:CX$500)))</f>
        <v/>
      </c>
      <c r="FY13" s="94">
        <f>IF(OR(FY$4="",$B13=""),0,SUMIF('DADOS BRUTOS'!$A$3:$A$500,$B13,'DADOS BRUTOS'!CY$3:CY$500)+IF($C13="",0,SUMIF('DADOS BRUTOS'!$A$3:$A$500,$C13,'DADOS BRUTOS'!CY$3:CY$500)))</f>
        <v/>
      </c>
      <c r="FZ13" s="94">
        <f>IF(OR(FZ$4="",$B13=""),0,SUMIF('DADOS BRUTOS'!$A$3:$A$500,$B13,'DADOS BRUTOS'!CZ$3:CZ$500)+IF($C13="",0,SUMIF('DADOS BRUTOS'!$A$3:$A$500,$C13,'DADOS BRUTOS'!CZ$3:CZ$500)))</f>
        <v/>
      </c>
      <c r="GA13" s="94">
        <f>IF(OR(GA$4="",$B13=""),0,SUMIF('DADOS BRUTOS'!$A$3:$A$500,$B13,'DADOS BRUTOS'!DA$3:DA$500)+IF($C13="",0,SUMIF('DADOS BRUTOS'!$A$3:$A$500,$C13,'DADOS BRUTOS'!DA$3:DA$500)))</f>
        <v/>
      </c>
      <c r="GB13" s="94">
        <f>IF(OR(GB$4="",$B13=""),0,SUMIF('DADOS BRUTOS'!$A$3:$A$500,$B13,'DADOS BRUTOS'!DB$3:DB$500)+IF($C13="",0,SUMIF('DADOS BRUTOS'!$A$3:$A$500,$C13,'DADOS BRUTOS'!DB$3:DB$500)))</f>
        <v/>
      </c>
      <c r="GC13" s="94">
        <f>IF(OR(GC$4="",$B13=""),0,SUMIF('DADOS BRUTOS'!$A$3:$A$500,$B13,'DADOS BRUTOS'!DC$3:DC$500)+IF($C13="",0,SUMIF('DADOS BRUTOS'!$A$3:$A$500,$C13,'DADOS BRUTOS'!DC$3:DC$500)))</f>
        <v/>
      </c>
      <c r="GD13" s="94">
        <f>IF(OR(GD$4="",$B13=""),0,SUMIF('DADOS BRUTOS'!$A$3:$A$500,$B13,'DADOS BRUTOS'!DD$3:DD$500)+IF($C13="",0,SUMIF('DADOS BRUTOS'!$A$3:$A$500,$C13,'DADOS BRUTOS'!DD$3:DD$500)))</f>
        <v/>
      </c>
      <c r="GE13" s="94">
        <f>IF(OR(GE$4="",$B13=""),0,SUMIF('DADOS BRUTOS'!$A$3:$A$500,$B13,'DADOS BRUTOS'!DE$3:DE$500)+IF($C13="",0,SUMIF('DADOS BRUTOS'!$A$3:$A$500,$C13,'DADOS BRUTOS'!DE$3:DE$500)))</f>
        <v/>
      </c>
      <c r="GF13" s="94">
        <f>IF(OR(GF$4="",$B13=""),0,SUMIF('DADOS BRUTOS'!$A$3:$A$500,$B13,'DADOS BRUTOS'!DF$3:DF$500)+IF($C13="",0,SUMIF('DADOS BRUTOS'!$A$3:$A$500,$C13,'DADOS BRUTOS'!DF$3:DF$500)))</f>
        <v/>
      </c>
      <c r="GG13" s="94">
        <f>IF(OR(GG$4="",$B13=""),0,SUMIF('DADOS BRUTOS'!$A$3:$A$500,$B13,'DADOS BRUTOS'!DG$3:DG$500)+IF($C13="",0,SUMIF('DADOS BRUTOS'!$A$3:$A$500,$C13,'DADOS BRUTOS'!DG$3:DG$500)))</f>
        <v/>
      </c>
      <c r="GH13" s="94">
        <f>IF(OR(GH$4="",$B13=""),0,SUMIF('DADOS BRUTOS'!$A$3:$A$500,$B13,'DADOS BRUTOS'!DH$3:DH$500)+IF($C13="",0,SUMIF('DADOS BRUTOS'!$A$3:$A$500,$C13,'DADOS BRUTOS'!DH$3:DH$500)))</f>
        <v/>
      </c>
      <c r="GI13" s="94">
        <f>IF(OR(GI$4="",$B13=""),0,SUMIF('DADOS BRUTOS'!$A$3:$A$500,$B13,'DADOS BRUTOS'!DI$3:DI$500)+IF($C13="",0,SUMIF('DADOS BRUTOS'!$A$3:$A$500,$C13,'DADOS BRUTOS'!DI$3:DI$500)))</f>
        <v/>
      </c>
      <c r="GJ13" s="94">
        <f>IF(OR(GJ$4="",$B13=""),0,SUMIF('DADOS BRUTOS'!$A$3:$A$500,$B13,'DADOS BRUTOS'!DJ$3:DJ$500)+IF($C13="",0,SUMIF('DADOS BRUTOS'!$A$3:$A$500,$C13,'DADOS BRUTOS'!DJ$3:DJ$500)))</f>
        <v/>
      </c>
      <c r="GK13" s="94">
        <f>IF(OR(GK$4="",$B13=""),0,SUMIF('DADOS BRUTOS'!$A$3:$A$500,$B13,'DADOS BRUTOS'!DK$3:DK$500)+IF($C13="",0,SUMIF('DADOS BRUTOS'!$A$3:$A$500,$C13,'DADOS BRUTOS'!DK$3:DK$500)))</f>
        <v/>
      </c>
      <c r="GL13" s="94">
        <f>IF(OR(GL$4="",$B13=""),0,SUMIF('DADOS BRUTOS'!$A$3:$A$500,$B13,'DADOS BRUTOS'!DL$3:DL$500)+IF($C13="",0,SUMIF('DADOS BRUTOS'!$A$3:$A$500,$C13,'DADOS BRUTOS'!DL$3:DL$500)))</f>
        <v/>
      </c>
      <c r="GM13" s="94">
        <f>IF(OR(GM$4="",$B13=""),0,SUMIF('DADOS BRUTOS'!$A$3:$A$500,$B13,'DADOS BRUTOS'!DM$3:DM$500)+IF($C13="",0,SUMIF('DADOS BRUTOS'!$A$3:$A$500,$C13,'DADOS BRUTOS'!DM$3:DM$500)))</f>
        <v/>
      </c>
      <c r="GN13" s="94">
        <f>IF(OR(GN$4="",$B13=""),0,SUMIF('DADOS BRUTOS'!$A$3:$A$500,$B13,'DADOS BRUTOS'!DN$3:DN$500)+IF($C13="",0,SUMIF('DADOS BRUTOS'!$A$3:$A$500,$C13,'DADOS BRUTOS'!DN$3:DN$500)))</f>
        <v/>
      </c>
      <c r="GO13" s="94">
        <f>IF(OR(GO$4="",$B13=""),0,SUMIF('DADOS BRUTOS'!$A$3:$A$500,$B13,'DADOS BRUTOS'!DO$3:DO$500)+IF($C13="",0,SUMIF('DADOS BRUTOS'!$A$3:$A$500,$C13,'DADOS BRUTOS'!DO$3:DO$500)))</f>
        <v/>
      </c>
      <c r="GP13" s="94">
        <f>IF(OR(GP$4="",$B13=""),0,SUMIF('DADOS BRUTOS'!$A$3:$A$500,$B13,'DADOS BRUTOS'!DP$3:DP$500)+IF($C13="",0,SUMIF('DADOS BRUTOS'!$A$3:$A$500,$C13,'DADOS BRUTOS'!DP$3:DP$500)))</f>
        <v/>
      </c>
      <c r="GQ13" s="94">
        <f>IF(OR(GQ$4="",$B13=""),0,SUMIF('DADOS BRUTOS'!$A$3:$A$500,$B13,'DADOS BRUTOS'!DQ$3:DQ$500)+IF($C13="",0,SUMIF('DADOS BRUTOS'!$A$3:$A$500,$C13,'DADOS BRUTOS'!DQ$3:DQ$500)))</f>
        <v/>
      </c>
      <c r="GR13" s="94">
        <f>IF(OR(GR$4="",$B13=""),0,SUMIF('DADOS BRUTOS'!$A$3:$A$500,$B13,'DADOS BRUTOS'!DR$3:DR$500)+IF($C13="",0,SUMIF('DADOS BRUTOS'!$A$3:$A$500,$C13,'DADOS BRUTOS'!DR$3:DR$500)))</f>
        <v/>
      </c>
      <c r="GS13" s="94">
        <f>IF(OR(GS$4="",$B13=""),0,SUMIF('DADOS BRUTOS'!$A$3:$A$500,$B13,'DADOS BRUTOS'!DS$3:DS$500)+IF($C13="",0,SUMIF('DADOS BRUTOS'!$A$3:$A$500,$C13,'DADOS BRUTOS'!DS$3:DS$500)))</f>
        <v/>
      </c>
      <c r="GT13" s="94">
        <f>IF(OR(GT$4="",$B13=""),0,SUMIF('DADOS BRUTOS'!$A$3:$A$500,$B13,'DADOS BRUTOS'!DT$3:DT$500)+IF($C13="",0,SUMIF('DADOS BRUTOS'!$A$3:$A$500,$C13,'DADOS BRUTOS'!DT$3:DT$500)))</f>
        <v/>
      </c>
      <c r="GU13" s="94">
        <f>IF(OR(GU$4="",$B13=""),0,SUMIF('DADOS BRUTOS'!$A$3:$A$500,$B13,'DADOS BRUTOS'!DU$3:DU$500)+IF($C13="",0,SUMIF('DADOS BRUTOS'!$A$3:$A$500,$C13,'DADOS BRUTOS'!DU$3:DU$500)))</f>
        <v/>
      </c>
      <c r="GV13" s="94">
        <f>IF(OR(GV$4="",$B13=""),0,SUMIF('DADOS BRUTOS'!$A$3:$A$500,$B13,'DADOS BRUTOS'!DV$3:DV$500)+IF($C13="",0,SUMIF('DADOS BRUTOS'!$A$3:$A$500,$C13,'DADOS BRUTOS'!DV$3:DV$500)))</f>
        <v/>
      </c>
      <c r="GW13" s="94">
        <f>IF(OR(GW$4="",$B13=""),0,SUMIF('DADOS BRUTOS'!$A$3:$A$500,$B13,'DADOS BRUTOS'!DW$3:DW$500)+IF($C13="",0,SUMIF('DADOS BRUTOS'!$A$3:$A$500,$C13,'DADOS BRUTOS'!DW$3:DW$500)))</f>
        <v/>
      </c>
      <c r="GX13" s="94">
        <f>IF(OR(GX$4="",$B13=""),0,SUMIF('DADOS BRUTOS'!$A$3:$A$500,$B13,'DADOS BRUTOS'!DX$3:DX$500)+IF($C13="",0,SUMIF('DADOS BRUTOS'!$A$3:$A$500,$C13,'DADOS BRUTOS'!DX$3:DX$500)))</f>
        <v/>
      </c>
      <c r="GY13" s="94">
        <f>IF(OR(GY$4="",$B13=""),0,SUMIF('DADOS BRUTOS'!$A$3:$A$500,$B13,'DADOS BRUTOS'!DY$3:DY$500)+IF($C13="",0,SUMIF('DADOS BRUTOS'!$A$3:$A$500,$C13,'DADOS BRUTOS'!DY$3:DY$500)))</f>
        <v/>
      </c>
      <c r="GZ13" s="94">
        <f>IF(OR(GZ$4="",$B13=""),0,SUMIF('DADOS BRUTOS'!$A$3:$A$500,$B13,'DADOS BRUTOS'!DZ$3:DZ$500)+IF($C13="",0,SUMIF('DADOS BRUTOS'!$A$3:$A$500,$C13,'DADOS BRUTOS'!DZ$3:DZ$500)))</f>
        <v/>
      </c>
      <c r="HA13" s="94">
        <f>IF(OR(HA$4="",$B13=""),0,SUMIF('DADOS BRUTOS'!$A$3:$A$500,$B13,'DADOS BRUTOS'!EA$3:EA$500)+IF($C13="",0,SUMIF('DADOS BRUTOS'!$A$3:$A$500,$C13,'DADOS BRUTOS'!EA$3:EA$500)))</f>
        <v/>
      </c>
      <c r="HB13" s="94">
        <f>IF(OR(HB$4="",$B13=""),0,SUMIF('DADOS BRUTOS'!$A$3:$A$500,$B13,'DADOS BRUTOS'!EB$3:EB$500)+IF($C13="",0,SUMIF('DADOS BRUTOS'!$A$3:$A$500,$C13,'DADOS BRUTOS'!EB$3:EB$500)))</f>
        <v/>
      </c>
      <c r="HC13" s="94">
        <f>IF(OR(HC$4="",$B13=""),0,SUMIF('DADOS BRUTOS'!$A$3:$A$500,$B13,'DADOS BRUTOS'!EC$3:EC$500)+IF($C13="",0,SUMIF('DADOS BRUTOS'!$A$3:$A$500,$C13,'DADOS BRUTOS'!EC$3:EC$500)))</f>
        <v/>
      </c>
      <c r="HD13" s="94">
        <f>IF(OR(HD$4="",$B13=""),0,SUMIF('DADOS BRUTOS'!$A$3:$A$500,$B13,'DADOS BRUTOS'!ED$3:ED$500)+IF($C13="",0,SUMIF('DADOS BRUTOS'!$A$3:$A$500,$C13,'DADOS BRUTOS'!ED$3:ED$500)))</f>
        <v/>
      </c>
      <c r="HE13" s="94">
        <f>IF(OR(HE$4="",$B13=""),0,SUMIF('DADOS BRUTOS'!$A$3:$A$500,$B13,'DADOS BRUTOS'!EE$3:EE$500)+IF($C13="",0,SUMIF('DADOS BRUTOS'!$A$3:$A$500,$C13,'DADOS BRUTOS'!EE$3:EE$500)))</f>
        <v/>
      </c>
      <c r="HF13" s="94">
        <f>IF(OR(HF$4="",$B13=""),0,SUMIF('DADOS BRUTOS'!$A$3:$A$500,$B13,'DADOS BRUTOS'!EF$3:EF$500)+IF($C13="",0,SUMIF('DADOS BRUTOS'!$A$3:$A$500,$C13,'DADOS BRUTOS'!EF$3:EF$500)))</f>
        <v/>
      </c>
      <c r="HG13" s="94">
        <f>IF(OR(HG$4="",$B13=""),0,SUMIF('DADOS BRUTOS'!$A$3:$A$500,$B13,'DADOS BRUTOS'!EG$3:EG$500)+IF($C13="",0,SUMIF('DADOS BRUTOS'!$A$3:$A$500,$C13,'DADOS BRUTOS'!EG$3:EG$500)))</f>
        <v/>
      </c>
      <c r="HH13" s="94">
        <f>IF(OR(HH$4="",$B13=""),0,SUMIF('DADOS BRUTOS'!$A$3:$A$500,$B13,'DADOS BRUTOS'!EH$3:EH$500)+IF($C13="",0,SUMIF('DADOS BRUTOS'!$A$3:$A$500,$C13,'DADOS BRUTOS'!EH$3:EH$500)))</f>
        <v/>
      </c>
      <c r="HI13" s="94">
        <f>IF(OR(HI$4="",$B13=""),0,SUMIF('DADOS BRUTOS'!$A$3:$A$500,$B13,'DADOS BRUTOS'!EI$3:EI$500)+IF($C13="",0,SUMIF('DADOS BRUTOS'!$A$3:$A$500,$C13,'DADOS BRUTOS'!EI$3:EI$500)))</f>
        <v/>
      </c>
      <c r="HJ13" s="94">
        <f>IF(OR(HJ$4="",$B13=""),0,SUMIF('DADOS BRUTOS'!$A$3:$A$500,$B13,'DADOS BRUTOS'!EJ$3:EJ$500)+IF($C13="",0,SUMIF('DADOS BRUTOS'!$A$3:$A$500,$C13,'DADOS BRUTOS'!EJ$3:EJ$500)))</f>
        <v/>
      </c>
      <c r="HK13" s="94">
        <f>IF(OR(HK$4="",$B13=""),0,SUMIF('DADOS BRUTOS'!$A$3:$A$500,$B13,'DADOS BRUTOS'!EK$3:EK$500)+IF($C13="",0,SUMIF('DADOS BRUTOS'!$A$3:$A$500,$C13,'DADOS BRUTOS'!EK$3:EK$500)))</f>
        <v/>
      </c>
      <c r="HL13" s="94">
        <f>IF(OR(HL$4="",$B13=""),0,SUMIF('DADOS BRUTOS'!$A$3:$A$500,$B13,'DADOS BRUTOS'!EL$3:EL$500)+IF($C13="",0,SUMIF('DADOS BRUTOS'!$A$3:$A$500,$C13,'DADOS BRUTOS'!EL$3:EL$500)))</f>
        <v/>
      </c>
      <c r="HM13" s="94">
        <f>IF(OR(HM$4="",$B13=""),0,SUMIF('DADOS BRUTOS'!$A$3:$A$500,$B13,'DADOS BRUTOS'!EM$3:EM$500)+IF($C13="",0,SUMIF('DADOS BRUTOS'!$A$3:$A$500,$C13,'DADOS BRUTOS'!EM$3:EM$500)))</f>
        <v/>
      </c>
      <c r="HN13" s="94">
        <f>IF(OR(HN$4="",$B13=""),0,SUMIF('DADOS BRUTOS'!$A$3:$A$500,$B13,'DADOS BRUTOS'!EN$3:EN$500)+IF($C13="",0,SUMIF('DADOS BRUTOS'!$A$3:$A$500,$C13,'DADOS BRUTOS'!EN$3:EN$500)))</f>
        <v/>
      </c>
      <c r="HO13" s="94">
        <f>IF(OR(HO$4="",$B13=""),0,SUMIF('DADOS BRUTOS'!$A$3:$A$500,$B13,'DADOS BRUTOS'!EO$3:EO$500)+IF($C13="",0,SUMIF('DADOS BRUTOS'!$A$3:$A$500,$C13,'DADOS BRUTOS'!EO$3:EO$500)))</f>
        <v/>
      </c>
      <c r="HP13" s="94">
        <f>IF(OR(HP$4="",$B13=""),0,SUMIF('DADOS BRUTOS'!$A$3:$A$500,$B13,'DADOS BRUTOS'!EP$3:EP$500)+IF($C13="",0,SUMIF('DADOS BRUTOS'!$A$3:$A$500,$C13,'DADOS BRUTOS'!EP$3:EP$500)))</f>
        <v/>
      </c>
      <c r="HQ13" s="94">
        <f>IF(OR(HQ$4="",$B13=""),0,SUMIF('DADOS BRUTOS'!$A$3:$A$500,$B13,'DADOS BRUTOS'!EQ$3:EQ$500)+IF($C13="",0,SUMIF('DADOS BRUTOS'!$A$3:$A$500,$C13,'DADOS BRUTOS'!EQ$3:EQ$500)))</f>
        <v/>
      </c>
      <c r="HR13" s="94">
        <f>IF(OR(HR$4="",$B13=""),0,SUMIF('DADOS BRUTOS'!$A$3:$A$500,$B13,'DADOS BRUTOS'!ER$3:ER$500)+IF($C13="",0,SUMIF('DADOS BRUTOS'!$A$3:$A$500,$C13,'DADOS BRUTOS'!ER$3:ER$500)))</f>
        <v/>
      </c>
      <c r="HS13" s="94">
        <f>IF(OR(HS$4="",$B13=""),0,SUMIF('DADOS BRUTOS'!$A$3:$A$500,$B13,'DADOS BRUTOS'!ES$3:ES$500)+IF($C13="",0,SUMIF('DADOS BRUTOS'!$A$3:$A$500,$C13,'DADOS BRUTOS'!ES$3:ES$500)))</f>
        <v/>
      </c>
      <c r="HT13" s="94">
        <f>IF(OR(HT$4="",$B13=""),0,SUMIF('DADOS BRUTOS'!$A$3:$A$500,$B13,'DADOS BRUTOS'!ET$3:ET$500)+IF($C13="",0,SUMIF('DADOS BRUTOS'!$A$3:$A$500,$C13,'DADOS BRUTOS'!ET$3:ET$500)))</f>
        <v/>
      </c>
      <c r="HU13" s="94">
        <f>IF(OR(HU$4="",$B13=""),0,SUMIF('DADOS BRUTOS'!$A$3:$A$500,$B13,'DADOS BRUTOS'!EU$3:EU$500)+IF($C13="",0,SUMIF('DADOS BRUTOS'!$A$3:$A$500,$C13,'DADOS BRUTOS'!EU$3:EU$500)))</f>
        <v/>
      </c>
      <c r="HV13" s="94">
        <f>IF(OR(HV$4="",$B13=""),0,SUMIF('DADOS BRUTOS'!$A$3:$A$500,$B13,'DADOS BRUTOS'!EV$3:EV$500)+IF($C13="",0,SUMIF('DADOS BRUTOS'!$A$3:$A$500,$C13,'DADOS BRUTOS'!EV$3:EV$500)))</f>
        <v/>
      </c>
      <c r="HW13" s="94">
        <f>IF(OR(HW$4="",$B13=""),0,SUMIF('DADOS BRUTOS'!$A$3:$A$500,$B13,'DADOS BRUTOS'!EW$3:EW$500)+IF($C13="",0,SUMIF('DADOS BRUTOS'!$A$3:$A$500,$C13,'DADOS BRUTOS'!EW$3:EW$500)))</f>
        <v/>
      </c>
      <c r="HX13" s="94">
        <f>IF(OR(HX$4="",$B13=""),0,SUMIF('DADOS BRUTOS'!$A$3:$A$500,$B13,'DADOS BRUTOS'!EX$3:EX$500)+IF($C13="",0,SUMIF('DADOS BRUTOS'!$A$3:$A$500,$C13,'DADOS BRUTOS'!EX$3:EX$500)))</f>
        <v/>
      </c>
      <c r="HY13" s="94">
        <f>IF(OR(HY$4="",$B13=""),0,SUMIF('DADOS BRUTOS'!$A$3:$A$500,$B13,'DADOS BRUTOS'!EY$3:EY$500)+IF($C13="",0,SUMIF('DADOS BRUTOS'!$A$3:$A$500,$C13,'DADOS BRUTOS'!EY$3:EY$500)))</f>
        <v/>
      </c>
      <c r="HZ13" s="94">
        <f>IF(OR(HZ$4="",$B13=""),0,SUMIF('DADOS BRUTOS'!$A$3:$A$500,$B13,'DADOS BRUTOS'!EZ$3:EZ$500)+IF($C13="",0,SUMIF('DADOS BRUTOS'!$A$3:$A$500,$C13,'DADOS BRUTOS'!EZ$3:EZ$500)))</f>
        <v/>
      </c>
      <c r="IA13" s="94">
        <f>IF(OR(IA$4="",$B13=""),0,SUMIF('DADOS BRUTOS'!$A$3:$A$500,$B13,'DADOS BRUTOS'!FA$3:FA$500)+IF($C13="",0,SUMIF('DADOS BRUTOS'!$A$3:$A$500,$C13,'DADOS BRUTOS'!FA$3:FA$500)))</f>
        <v/>
      </c>
      <c r="IB13" s="94">
        <f>IF(OR(IB$4="",$B13=""),0,SUMIF('DADOS BRUTOS'!$A$3:$A$500,$B13,'DADOS BRUTOS'!FB$3:FB$500)+IF($C13="",0,SUMIF('DADOS BRUTOS'!$A$3:$A$500,$C13,'DADOS BRUTOS'!FB$3:FB$500)))</f>
        <v/>
      </c>
      <c r="IC13" s="94">
        <f>IF(OR(IC$4="",$B13=""),0,SUMIF('DADOS BRUTOS'!$A$3:$A$500,$B13,'DADOS BRUTOS'!FC$3:FC$500)+IF($C13="",0,SUMIF('DADOS BRUTOS'!$A$3:$A$500,$C13,'DADOS BRUTOS'!FC$3:FC$500)))</f>
        <v/>
      </c>
      <c r="ID13" s="94">
        <f>IF(OR(ID$4="",$B13=""),0,SUMIF('DADOS BRUTOS'!$A$3:$A$500,$B13,'DADOS BRUTOS'!FD$3:FD$500)+IF($C13="",0,SUMIF('DADOS BRUTOS'!$A$3:$A$500,$C13,'DADOS BRUTOS'!FD$3:FD$500)))</f>
        <v/>
      </c>
      <c r="IE13" s="94">
        <f>IF(OR(IE$4="",$B13=""),0,SUMIF('DADOS BRUTOS'!$A$3:$A$500,$B13,'DADOS BRUTOS'!FE$3:FE$500)+IF($C13="",0,SUMIF('DADOS BRUTOS'!$A$3:$A$500,$C13,'DADOS BRUTOS'!FE$3:FE$500)))</f>
        <v/>
      </c>
      <c r="IF13" s="94">
        <f>IF(OR(IF$4="",$B13=""),0,SUMIF('DADOS BRUTOS'!$A$3:$A$500,$B13,'DADOS BRUTOS'!FF$3:FF$500)+IF($C13="",0,SUMIF('DADOS BRUTOS'!$A$3:$A$500,$C13,'DADOS BRUTOS'!FF$3:FF$500)))</f>
        <v/>
      </c>
      <c r="IG13" s="94">
        <f>IF(OR(IG$4="",$B13=""),0,SUMIF('DADOS BRUTOS'!$A$3:$A$500,$B13,'DADOS BRUTOS'!FG$3:FG$500)+IF($C13="",0,SUMIF('DADOS BRUTOS'!$A$3:$A$500,$C13,'DADOS BRUTOS'!FG$3:FG$500)))</f>
        <v/>
      </c>
      <c r="IH13" s="94">
        <f>IF(OR(IH$4="",$B13=""),0,SUMIF('DADOS BRUTOS'!$A$3:$A$500,$B13,'DADOS BRUTOS'!FH$3:FH$500)+IF($C13="",0,SUMIF('DADOS BRUTOS'!$A$3:$A$500,$C13,'DADOS BRUTOS'!FH$3:FH$500)))</f>
        <v/>
      </c>
      <c r="II13" s="94">
        <f>IF(OR(II$4="",$B13=""),0,SUMIF('DADOS BRUTOS'!$A$3:$A$500,$B13,'DADOS BRUTOS'!FI$3:FI$500)+IF($C13="",0,SUMIF('DADOS BRUTOS'!$A$3:$A$500,$C13,'DADOS BRUTOS'!FI$3:FI$500)))</f>
        <v/>
      </c>
      <c r="IJ13" s="94">
        <f>IF(OR(IJ$4="",$B13=""),0,SUMIF('DADOS BRUTOS'!$A$3:$A$500,$B13,'DADOS BRUTOS'!FJ$3:FJ$500)+IF($C13="",0,SUMIF('DADOS BRUTOS'!$A$3:$A$500,$C13,'DADOS BRUTOS'!FJ$3:FJ$500)))</f>
        <v/>
      </c>
      <c r="IK13" s="94">
        <f>IF(OR(IK$4="",$B13=""),0,SUMIF('DADOS BRUTOS'!$A$3:$A$500,$B13,'DADOS BRUTOS'!FK$3:FK$500)+IF($C13="",0,SUMIF('DADOS BRUTOS'!$A$3:$A$500,$C13,'DADOS BRUTOS'!FK$3:FK$500)))</f>
        <v/>
      </c>
      <c r="IL13" s="94">
        <f>IF(OR(IL$4="",$B13=""),0,SUMIF('DADOS BRUTOS'!$A$3:$A$500,$B13,'DADOS BRUTOS'!FL$3:FL$500)+IF($C13="",0,SUMIF('DADOS BRUTOS'!$A$3:$A$500,$C13,'DADOS BRUTOS'!FL$3:FL$500)))</f>
        <v/>
      </c>
      <c r="IM13" s="94">
        <f>IF(OR(IM$4="",$B13=""),0,SUMIF('DADOS BRUTOS'!$A$3:$A$500,$B13,'DADOS BRUTOS'!FM$3:FM$500)+IF($C13="",0,SUMIF('DADOS BRUTOS'!$A$3:$A$500,$C13,'DADOS BRUTOS'!FM$3:FM$500)))</f>
        <v/>
      </c>
      <c r="IN13" s="94">
        <f>IF(OR(IN$4="",$B13=""),0,SUMIF('DADOS BRUTOS'!$A$3:$A$500,$B13,'DADOS BRUTOS'!FN$3:FN$500)+IF($C13="",0,SUMIF('DADOS BRUTOS'!$A$3:$A$500,$C13,'DADOS BRUTOS'!FN$3:FN$500)))</f>
        <v/>
      </c>
      <c r="IO13" s="94">
        <f>IF(OR(IO$4="",$B13=""),0,SUMIF('DADOS BRUTOS'!$A$3:$A$500,$B13,'DADOS BRUTOS'!FO$3:FO$500)+IF($C13="",0,SUMIF('DADOS BRUTOS'!$A$3:$A$500,$C13,'DADOS BRUTOS'!FO$3:FO$500)))</f>
        <v/>
      </c>
      <c r="IP13" s="94">
        <f>IF(OR(IP$4="",$B13=""),0,SUMIF('DADOS BRUTOS'!$A$3:$A$500,$B13,'DADOS BRUTOS'!FP$3:FP$500)+IF($C13="",0,SUMIF('DADOS BRUTOS'!$A$3:$A$500,$C13,'DADOS BRUTOS'!FP$3:FP$500)))</f>
        <v/>
      </c>
      <c r="IQ13" s="94">
        <f>IF(OR(IQ$4="",$B13=""),0,SUMIF('DADOS BRUTOS'!$A$3:$A$500,$B13,'DADOS BRUTOS'!FQ$3:FQ$500)+IF($C13="",0,SUMIF('DADOS BRUTOS'!$A$3:$A$500,$C13,'DADOS BRUTOS'!FQ$3:FQ$500)))</f>
        <v/>
      </c>
      <c r="IR13" s="94">
        <f>IF(OR(IR$4="",$B13=""),0,SUMIF('DADOS BRUTOS'!$A$3:$A$500,$B13,'DADOS BRUTOS'!FR$3:FR$500)+IF($C13="",0,SUMIF('DADOS BRUTOS'!$A$3:$A$500,$C13,'DADOS BRUTOS'!FR$3:FR$500)))</f>
        <v/>
      </c>
      <c r="IS13" s="94">
        <f>IF(OR(IS$4="",$B13=""),0,SUMIF('DADOS BRUTOS'!$A$3:$A$500,$B13,'DADOS BRUTOS'!FS$3:FS$500)+IF($C13="",0,SUMIF('DADOS BRUTOS'!$A$3:$A$500,$C13,'DADOS BRUTOS'!FS$3:FS$500)))</f>
        <v/>
      </c>
      <c r="IT13" s="94">
        <f>IF(OR(IT$4="",$B13=""),0,SUMIF('DADOS BRUTOS'!$A$3:$A$500,$B13,'DADOS BRUTOS'!FT$3:FT$500)+IF($C13="",0,SUMIF('DADOS BRUTOS'!$A$3:$A$500,$C13,'DADOS BRUTOS'!FT$3:FT$500)))</f>
        <v/>
      </c>
      <c r="IU13" s="94">
        <f>IF(OR(IU$4="",$B13=""),0,SUMIF('DADOS BRUTOS'!$A$3:$A$500,$B13,'DADOS BRUTOS'!FU$3:FU$500)+IF($C13="",0,SUMIF('DADOS BRUTOS'!$A$3:$A$500,$C13,'DADOS BRUTOS'!FU$3:FU$500)))</f>
        <v/>
      </c>
      <c r="IV13" s="94">
        <f>IF(OR(IV$4="",$B13=""),0,SUMIF('DADOS BRUTOS'!$A$3:$A$500,$B13,'DADOS BRUTOS'!FV$3:FV$500)+IF($C13="",0,SUMIF('DADOS BRUTOS'!$A$3:$A$500,$C13,'DADOS BRUTOS'!FV$3:FV$500)))</f>
        <v/>
      </c>
      <c r="IW13" s="94">
        <f>IF(OR(IW$4="",$B13=""),0,SUMIF('DADOS BRUTOS'!$A$3:$A$500,$B13,'DADOS BRUTOS'!FW$3:FW$500)+IF($C13="",0,SUMIF('DADOS BRUTOS'!$A$3:$A$500,$C13,'DADOS BRUTOS'!FW$3:FW$500)))</f>
        <v/>
      </c>
      <c r="IX13" s="94">
        <f>IF(OR(IX$4="",$B13=""),0,SUMIF('DADOS BRUTOS'!$A$3:$A$500,$B13,'DADOS BRUTOS'!FX$3:FX$500)+IF($C13="",0,SUMIF('DADOS BRUTOS'!$A$3:$A$500,$C13,'DADOS BRUTOS'!FX$3:FX$500)))</f>
        <v/>
      </c>
      <c r="IY13" s="94">
        <f>IF(OR(IY$4="",$B13=""),0,SUMIF('DADOS BRUTOS'!$A$3:$A$500,$B13,'DADOS BRUTOS'!FY$3:FY$500)+IF($C13="",0,SUMIF('DADOS BRUTOS'!$A$3:$A$500,$C13,'DADOS BRUTOS'!FY$3:FY$500)))</f>
        <v/>
      </c>
      <c r="IZ13" s="94">
        <f>IF(OR(IZ$4="",$B13=""),0,SUMIF('DADOS BRUTOS'!$A$3:$A$500,$B13,'DADOS BRUTOS'!FZ$3:FZ$500)+IF($C13="",0,SUMIF('DADOS BRUTOS'!$A$3:$A$500,$C13,'DADOS BRUTOS'!FZ$3:FZ$500)))</f>
        <v/>
      </c>
      <c r="JA13" s="94">
        <f>IF(OR(JA$4="",$B13=""),0,SUMIF('DADOS BRUTOS'!$A$3:$A$500,$B13,'DADOS BRUTOS'!GA$3:GA$500)+IF($C13="",0,SUMIF('DADOS BRUTOS'!$A$3:$A$500,$C13,'DADOS BRUTOS'!GA$3:GA$500)))</f>
        <v/>
      </c>
      <c r="JB13" s="94">
        <f>IF(OR(JB$4="",$B13=""),0,SUMIF('DADOS BRUTOS'!$A$3:$A$500,$B13,'DADOS BRUTOS'!GB$3:GB$500)+IF($C13="",0,SUMIF('DADOS BRUTOS'!$A$3:$A$500,$C13,'DADOS BRUTOS'!GB$3:GB$500)))</f>
        <v/>
      </c>
      <c r="JC13" s="94">
        <f>IF(OR(JC$4="",$B13=""),0,SUMIF('DADOS BRUTOS'!$A$3:$A$500,$B13,'DADOS BRUTOS'!GC$3:GC$500)+IF($C13="",0,SUMIF('DADOS BRUTOS'!$A$3:$A$500,$C13,'DADOS BRUTOS'!GC$3:GC$500)))</f>
        <v/>
      </c>
      <c r="JD13" s="94">
        <f>IF(OR(JD$4="",$B13=""),0,SUMIF('DADOS BRUTOS'!$A$3:$A$500,$B13,'DADOS BRUTOS'!GD$3:GD$500)+IF($C13="",0,SUMIF('DADOS BRUTOS'!$A$3:$A$500,$C13,'DADOS BRUTOS'!GD$3:GD$500)))</f>
        <v/>
      </c>
      <c r="JE13" s="94">
        <f>IF(OR(JE$4="",$B13=""),0,SUMIF('DADOS BRUTOS'!$A$3:$A$500,$B13,'DADOS BRUTOS'!GE$3:GE$500)+IF($C13="",0,SUMIF('DADOS BRUTOS'!$A$3:$A$500,$C13,'DADOS BRUTOS'!GE$3:GE$500)))</f>
        <v/>
      </c>
      <c r="JF13" s="94">
        <f>IF(OR(JF$4="",$B13=""),0,SUMIF('DADOS BRUTOS'!$A$3:$A$500,$B13,'DADOS BRUTOS'!GF$3:GF$500)+IF($C13="",0,SUMIF('DADOS BRUTOS'!$A$3:$A$500,$C13,'DADOS BRUTOS'!GF$3:GF$500)))</f>
        <v/>
      </c>
      <c r="JG13" s="94">
        <f>IF(OR(JG$4="",$B13=""),0,SUMIF('DADOS BRUTOS'!$A$3:$A$500,$B13,'DADOS BRUTOS'!GG$3:GG$500)+IF($C13="",0,SUMIF('DADOS BRUTOS'!$A$3:$A$500,$C13,'DADOS BRUTOS'!GG$3:GG$500)))</f>
        <v/>
      </c>
      <c r="JH13" s="94">
        <f>IF(OR(JH$4="",$B13=""),0,SUMIF('DADOS BRUTOS'!$A$3:$A$500,$B13,'DADOS BRUTOS'!GH$3:GH$500)+IF($C13="",0,SUMIF('DADOS BRUTOS'!$A$3:$A$500,$C13,'DADOS BRUTOS'!GH$3:GH$500)))</f>
        <v/>
      </c>
      <c r="JI13" s="94">
        <f>IF(OR(JI$4="",$B13=""),0,SUMIF('DADOS BRUTOS'!$A$3:$A$500,$B13,'DADOS BRUTOS'!GI$3:GI$500)+IF($C13="",0,SUMIF('DADOS BRUTOS'!$A$3:$A$500,$C13,'DADOS BRUTOS'!GI$3:GI$500)))</f>
        <v/>
      </c>
      <c r="JJ13" s="94">
        <f>IF(OR(JJ$4="",$B13=""),0,SUMIF('DADOS BRUTOS'!$A$3:$A$500,$B13,'DADOS BRUTOS'!GJ$3:GJ$500)+IF($C13="",0,SUMIF('DADOS BRUTOS'!$A$3:$A$500,$C13,'DADOS BRUTOS'!GJ$3:GJ$500)))</f>
        <v/>
      </c>
      <c r="JK13" s="94">
        <f>IF(OR(JK$4="",$B13=""),0,SUMIF('DADOS BRUTOS'!$A$3:$A$500,$B13,'DADOS BRUTOS'!GK$3:GK$500)+IF($C13="",0,SUMIF('DADOS BRUTOS'!$A$3:$A$500,$C13,'DADOS BRUTOS'!GK$3:GK$500)))</f>
        <v/>
      </c>
      <c r="JL13" s="94">
        <f>IF(OR(JL$4="",$B13=""),0,SUMIF('DADOS BRUTOS'!$A$3:$A$500,$B13,'DADOS BRUTOS'!GL$3:GL$500)+IF($C13="",0,SUMIF('DADOS BRUTOS'!$A$3:$A$500,$C13,'DADOS BRUTOS'!GL$3:GL$500)))</f>
        <v/>
      </c>
      <c r="JM13" s="94">
        <f>IF(OR(JM$4="",$B13=""),0,SUMIF('DADOS BRUTOS'!$A$3:$A$500,$B13,'DADOS BRUTOS'!GM$3:GM$500)+IF($C13="",0,SUMIF('DADOS BRUTOS'!$A$3:$A$500,$C13,'DADOS BRUTOS'!GM$3:GM$500)))</f>
        <v/>
      </c>
      <c r="JN13" s="94">
        <f>IF(OR(JN$4="",$B13=""),0,SUMIF('DADOS BRUTOS'!$A$3:$A$500,$B13,'DADOS BRUTOS'!GN$3:GN$500)+IF($C13="",0,SUMIF('DADOS BRUTOS'!$A$3:$A$500,$C13,'DADOS BRUTOS'!GN$3:GN$500)))</f>
        <v/>
      </c>
      <c r="JO13" s="94">
        <f>IF(OR(JO$4="",$B13=""),0,SUMIF('DADOS BRUTOS'!$A$3:$A$500,$B13,'DADOS BRUTOS'!GO$3:GO$500)+IF($C13="",0,SUMIF('DADOS BRUTOS'!$A$3:$A$500,$C13,'DADOS BRUTOS'!GO$3:GO$500)))</f>
        <v/>
      </c>
      <c r="JP13" s="94">
        <f>IF(OR(JP$4="",$B13=""),0,SUMIF('DADOS BRUTOS'!$A$3:$A$500,$B13,'DADOS BRUTOS'!GP$3:GP$500)+IF($C13="",0,SUMIF('DADOS BRUTOS'!$A$3:$A$500,$C13,'DADOS BRUTOS'!GP$3:GP$500)))</f>
        <v/>
      </c>
      <c r="JQ13" s="94">
        <f>IF(OR(JQ$4="",$B13=""),0,SUMIF('DADOS BRUTOS'!$A$3:$A$500,$B13,'DADOS BRUTOS'!GQ$3:GQ$500)+IF($C13="",0,SUMIF('DADOS BRUTOS'!$A$3:$A$500,$C13,'DADOS BRUTOS'!GQ$3:GQ$500)))</f>
        <v/>
      </c>
      <c r="JR13" s="94">
        <f>IF(OR(JR$4="",$B13=""),0,SUMIF('DADOS BRUTOS'!$A$3:$A$500,$B13,'DADOS BRUTOS'!GR$3:GR$500)+IF($C13="",0,SUMIF('DADOS BRUTOS'!$A$3:$A$500,$C13,'DADOS BRUTOS'!GR$3:GR$500)))</f>
        <v/>
      </c>
      <c r="JS13" s="94">
        <f>IF(OR(JS$4="",$B13=""),0,SUMIF('DADOS BRUTOS'!$A$3:$A$500,$B13,'DADOS BRUTOS'!GS$3:GS$500)+IF($C13="",0,SUMIF('DADOS BRUTOS'!$A$3:$A$500,$C13,'DADOS BRUTOS'!GS$3:GS$500)))</f>
        <v/>
      </c>
    </row>
    <row r="14">
      <c r="A14" s="59">
        <f>'VALOR POR PL'!D20</f>
        <v/>
      </c>
      <c r="B14" s="58" t="inlineStr">
        <is>
          <t>MÃO DE OBRA PRÓPRIA</t>
        </is>
      </c>
      <c r="C14" s="58" t="n"/>
      <c r="D14" s="53">
        <f>SUMIF($CB$4:$JS$4,"&lt;="&amp;D$4,$CB14:$JS14)</f>
        <v/>
      </c>
      <c r="E14" s="53">
        <f>SUMIF($CB$4:$JS$4,E$4,$CB14:$JS14)</f>
        <v/>
      </c>
      <c r="F14" s="53">
        <f>SUMIF($CB$4:$JS$4,F$4,$CB14:$JS14)</f>
        <v/>
      </c>
      <c r="G14" s="53">
        <f>SUMIF($CB$4:$JS$4,G$4,$CB14:$JS14)</f>
        <v/>
      </c>
      <c r="H14" s="53">
        <f>SUMIF($CB$4:$JS$4,H$4,$CB14:$JS14)</f>
        <v/>
      </c>
      <c r="I14" s="53">
        <f>SUMIF($CB$4:$JS$4,I$4,$CB14:$JS14)</f>
        <v/>
      </c>
      <c r="J14" s="53">
        <f>SUMIF($CB$4:$JS$4,J$4,$CB14:$JS14)</f>
        <v/>
      </c>
      <c r="K14" s="53">
        <f>SUMIF($CB$4:$JS$4,K$4,$CB14:$JS14)</f>
        <v/>
      </c>
      <c r="L14" s="53">
        <f>SUMIF($CB$4:$JS$4,L$4,$CB14:$JS14)</f>
        <v/>
      </c>
      <c r="M14" s="53">
        <f>SUMIF($CB$4:$JS$4,M$4,$CB14:$JS14)</f>
        <v/>
      </c>
      <c r="N14" s="53">
        <f>SUMIF($CB$4:$JS$4,N$4,$CB14:$JS14)</f>
        <v/>
      </c>
      <c r="O14" s="53">
        <f>SUMIF($CB$4:$JS$4,O$4,$CB14:$JS14)</f>
        <v/>
      </c>
      <c r="P14" s="53">
        <f>SUMIF($CB$4:$JS$4,P$4,$CB14:$JS14)</f>
        <v/>
      </c>
      <c r="Q14" s="53">
        <f>SUMIF($CB$4:$JS$4,Q$4,$CB14:$JS14)</f>
        <v/>
      </c>
      <c r="R14" s="53">
        <f>SUMIF($CB$4:$JS$4,R$4,$CB14:$JS14)</f>
        <v/>
      </c>
      <c r="S14" s="53">
        <f>SUMIF($CB$4:$JS$4,S$4,$CB14:$JS14)</f>
        <v/>
      </c>
      <c r="T14" s="53">
        <f>SUMIF($CB$4:$JS$4,T$4,$CB14:$JS14)</f>
        <v/>
      </c>
      <c r="U14" s="53">
        <f>SUMIF($CB$4:$JS$4,U$4,$CB14:$JS14)</f>
        <v/>
      </c>
      <c r="V14" s="53">
        <f>SUMIF($CB$4:$JS$4,V$4,$CB14:$JS14)</f>
        <v/>
      </c>
      <c r="W14" s="53">
        <f>SUMIF($CB$4:$JS$4,W$4,$CB14:$JS14)</f>
        <v/>
      </c>
      <c r="X14" s="53">
        <f>SUMIF($CB$4:$JS$4,X$4,$CB14:$JS14)</f>
        <v/>
      </c>
      <c r="Y14" s="53">
        <f>SUMIF($CB$4:$JS$4,Y$4,$CB14:$JS14)</f>
        <v/>
      </c>
      <c r="Z14" s="53">
        <f>SUMIF($CB$4:$JS$4,Z$4,$CB14:$JS14)</f>
        <v/>
      </c>
      <c r="AA14" s="53">
        <f>SUMIF($CB$4:$JS$4,AA$4,$CB14:$JS14)</f>
        <v/>
      </c>
      <c r="AB14" s="53">
        <f>SUMIF($CB$4:$JS$4,AB$4,$CB14:$JS14)</f>
        <v/>
      </c>
      <c r="AC14" s="53">
        <f>SUMIF($CB$4:$JS$4,AC$4,$CB14:$JS14)</f>
        <v/>
      </c>
      <c r="AD14" s="53">
        <f>SUMIF($CB$4:$JS$4,AD$4,$CB14:$JS14)</f>
        <v/>
      </c>
      <c r="AE14" s="53">
        <f>SUMIF($CB$4:$JS$4,AE$4,$CB14:$JS14)</f>
        <v/>
      </c>
      <c r="AF14" s="53">
        <f>SUMIF($CB$4:$JS$4,AF$4,$CB14:$JS14)</f>
        <v/>
      </c>
      <c r="AG14" s="53">
        <f>SUMIF($CB$4:$JS$4,AG$4,$CB14:$JS14)</f>
        <v/>
      </c>
      <c r="AH14" s="53">
        <f>SUMIF($CB$4:$JS$4,AH$4,$CB14:$JS14)</f>
        <v/>
      </c>
      <c r="AI14" s="53">
        <f>SUMIF($CB$4:$JS$4,AI$4,$CB14:$JS14)</f>
        <v/>
      </c>
      <c r="AJ14" s="53">
        <f>SUMIF($CB$4:$JS$4,AJ$4,$CB14:$JS14)</f>
        <v/>
      </c>
      <c r="AK14" s="53">
        <f>SUMIF($CB$4:$JS$4,AK$4,$CB14:$JS14)</f>
        <v/>
      </c>
      <c r="AL14" s="53">
        <f>SUMIF($CB$4:$JS$4,AL$4,$CB14:$JS14)</f>
        <v/>
      </c>
      <c r="AM14" s="53">
        <f>SUMIF($CB$4:$JS$4,AM$4,$CB14:$JS14)</f>
        <v/>
      </c>
      <c r="AN14" s="53">
        <f>SUMIF($CB$4:$JS$4,AN$4,$CB14:$JS14)</f>
        <v/>
      </c>
      <c r="AO14" s="53">
        <f>SUMIF($CB$4:$JS$4,AO$4,$CB14:$JS14)</f>
        <v/>
      </c>
      <c r="AP14" s="53">
        <f>SUMIF($CB$4:$JS$4,AP$4,$CB14:$JS14)</f>
        <v/>
      </c>
      <c r="AQ14" s="53">
        <f>SUMIF($CB$4:$JS$4,AQ$4,$CB14:$JS14)</f>
        <v/>
      </c>
      <c r="AR14" s="53">
        <f>SUMIF($CB$4:$JS$4,AR$4,$CB14:$JS14)</f>
        <v/>
      </c>
      <c r="AS14" s="53">
        <f>SUMIF($CB$4:$JS$4,AS$4,$CB14:$JS14)</f>
        <v/>
      </c>
      <c r="AT14" s="53">
        <f>SUMIF($CB$4:$JS$4,AT$4,$CB14:$JS14)</f>
        <v/>
      </c>
      <c r="AU14" s="53">
        <f>SUMIF($CB$4:$JS$4,AU$4,$CB14:$JS14)</f>
        <v/>
      </c>
      <c r="AV14" s="53">
        <f>SUMIF($CB$4:$JS$4,AV$4,$CB14:$JS14)</f>
        <v/>
      </c>
      <c r="AW14" s="53">
        <f>SUMIF($CB$4:$JS$4,AW$4,$CB14:$JS14)</f>
        <v/>
      </c>
      <c r="AX14" s="53">
        <f>SUMIF($CB$4:$JS$4,AX$4,$CB14:$JS14)</f>
        <v/>
      </c>
      <c r="AY14" s="53">
        <f>SUMIF($CB$4:$JS$4,AY$4,$CB14:$JS14)</f>
        <v/>
      </c>
      <c r="AZ14" s="53">
        <f>SUMIF($CB$4:$JS$4,AZ$4,$CB14:$JS14)</f>
        <v/>
      </c>
      <c r="BA14" s="53">
        <f>SUMIF($CB$4:$JS$4,BA$4,$CB14:$JS14)</f>
        <v/>
      </c>
      <c r="BB14" s="53">
        <f>SUMIF($CB$4:$JS$4,BB$4,$CB14:$JS14)</f>
        <v/>
      </c>
      <c r="BC14" s="53">
        <f>SUMIF($CB$4:$JS$4,BC$4,$CB14:$JS14)</f>
        <v/>
      </c>
      <c r="BD14" s="53">
        <f>SUMIF($CB$4:$JS$4,BD$4,$CB14:$JS14)</f>
        <v/>
      </c>
      <c r="BE14" s="53">
        <f>SUMIF($CB$4:$JS$4,BE$4,$CB14:$JS14)</f>
        <v/>
      </c>
      <c r="BF14" s="53">
        <f>SUMIF($CB$4:$JS$4,BF$4,$CB14:$JS14)</f>
        <v/>
      </c>
      <c r="BG14" s="53">
        <f>SUMIF($CB$4:$JS$4,BG$4,$CB14:$JS14)</f>
        <v/>
      </c>
      <c r="BH14" s="53">
        <f>SUMIF($CB$4:$JS$4,BH$4,$CB14:$JS14)</f>
        <v/>
      </c>
      <c r="BI14" s="53">
        <f>SUMIF($CB$4:$JS$4,BI$4,$CB14:$JS14)</f>
        <v/>
      </c>
      <c r="BJ14" s="53">
        <f>SUMIF($CB$4:$JS$4,BJ$4,$CB14:$JS14)</f>
        <v/>
      </c>
      <c r="BK14" s="53">
        <f>SUMIF($CB$4:$JS$4,BK$4,$CB14:$JS14)</f>
        <v/>
      </c>
      <c r="BL14" s="53">
        <f>SUMIF($CB$4:$JS$4,BL$4,$CB14:$JS14)</f>
        <v/>
      </c>
      <c r="BM14" s="53">
        <f>SUMIF($CB$4:$JS$4,BM$4,$CB14:$JS14)</f>
        <v/>
      </c>
      <c r="BN14" s="53">
        <f>SUMIF($CB$4:$JS$4,BN$4,$CB14:$JS14)</f>
        <v/>
      </c>
      <c r="BO14" s="53">
        <f>SUMIF($CB$4:$JS$4,BO$4,$CB14:$JS14)</f>
        <v/>
      </c>
      <c r="BP14" s="53">
        <f>SUMIF($CB$4:$JS$4,BP$4,$CB14:$JS14)</f>
        <v/>
      </c>
      <c r="BQ14" s="53">
        <f>SUMIF($CB$4:$JS$4,BQ$4,$CB14:$JS14)</f>
        <v/>
      </c>
      <c r="BR14" s="53">
        <f>SUMIF($CB$4:$JS$4,BR$4,$CB14:$JS14)</f>
        <v/>
      </c>
      <c r="BS14" s="53">
        <f>SUMIF($CB$4:$JS$4,BS$4,$CB14:$JS14)</f>
        <v/>
      </c>
      <c r="BT14" s="53">
        <f>SUMIF($CB$4:$JS$4,BT$4,$CB14:$JS14)</f>
        <v/>
      </c>
      <c r="BU14" s="53">
        <f>SUMIF($CB$4:$JS$4,BU$4,$CB14:$JS14)</f>
        <v/>
      </c>
      <c r="BV14" s="53">
        <f>SUMIF($CB$4:$JS$4,BV$4,$CB14:$JS14)</f>
        <v/>
      </c>
      <c r="BW14" s="53">
        <f>SUMIF($CB$4:$JS$4,BW$4,$CB14:$JS14)</f>
        <v/>
      </c>
      <c r="BX14" s="53">
        <f>SUMIF($CB$4:$JS$4,"&gt;"&amp;'VALOR POR PL'!$P$8,$CB14:$JS14)</f>
        <v/>
      </c>
      <c r="BY14" s="53">
        <f>SUM($CB14:$JS14)</f>
        <v/>
      </c>
      <c r="CB14" s="94">
        <f>IF(OR(CB$4="",$B14=""),0,SUMIF('DADOS BRUTOS'!$A$3:$A$500,$B14,'DADOS BRUTOS'!B$3:B$500)+IF($C14="",0,SUMIF('DADOS BRUTOS'!$A$3:$A$500,$C14,'DADOS BRUTOS'!B$3:B$500)))</f>
        <v/>
      </c>
      <c r="CC14" s="94">
        <f>IF(OR(CC$4="",$B14=""),0,SUMIF('DADOS BRUTOS'!$A$3:$A$500,$B14,'DADOS BRUTOS'!C$3:C$500)+IF($C14="",0,SUMIF('DADOS BRUTOS'!$A$3:$A$500,$C14,'DADOS BRUTOS'!C$3:C$500)))</f>
        <v/>
      </c>
      <c r="CD14" s="94">
        <f>IF(OR(CD$4="",$B14=""),0,SUMIF('DADOS BRUTOS'!$A$3:$A$500,$B14,'DADOS BRUTOS'!D$3:D$500)+IF($C14="",0,SUMIF('DADOS BRUTOS'!$A$3:$A$500,$C14,'DADOS BRUTOS'!D$3:D$500)))</f>
        <v/>
      </c>
      <c r="CE14" s="94">
        <f>IF(OR(CE$4="",$B14=""),0,SUMIF('DADOS BRUTOS'!$A$3:$A$500,$B14,'DADOS BRUTOS'!E$3:E$500)+IF($C14="",0,SUMIF('DADOS BRUTOS'!$A$3:$A$500,$C14,'DADOS BRUTOS'!E$3:E$500)))</f>
        <v/>
      </c>
      <c r="CF14" s="94">
        <f>IF(OR(CF$4="",$B14=""),0,SUMIF('DADOS BRUTOS'!$A$3:$A$500,$B14,'DADOS BRUTOS'!F$3:F$500)+IF($C14="",0,SUMIF('DADOS BRUTOS'!$A$3:$A$500,$C14,'DADOS BRUTOS'!F$3:F$500)))</f>
        <v/>
      </c>
      <c r="CG14" s="94">
        <f>IF(OR(CG$4="",$B14=""),0,SUMIF('DADOS BRUTOS'!$A$3:$A$500,$B14,'DADOS BRUTOS'!G$3:G$500)+IF($C14="",0,SUMIF('DADOS BRUTOS'!$A$3:$A$500,$C14,'DADOS BRUTOS'!G$3:G$500)))</f>
        <v/>
      </c>
      <c r="CH14" s="94">
        <f>IF(OR(CH$4="",$B14=""),0,SUMIF('DADOS BRUTOS'!$A$3:$A$500,$B14,'DADOS BRUTOS'!H$3:H$500)+IF($C14="",0,SUMIF('DADOS BRUTOS'!$A$3:$A$500,$C14,'DADOS BRUTOS'!H$3:H$500)))</f>
        <v/>
      </c>
      <c r="CI14" s="94">
        <f>IF(OR(CI$4="",$B14=""),0,SUMIF('DADOS BRUTOS'!$A$3:$A$500,$B14,'DADOS BRUTOS'!I$3:I$500)+IF($C14="",0,SUMIF('DADOS BRUTOS'!$A$3:$A$500,$C14,'DADOS BRUTOS'!I$3:I$500)))</f>
        <v/>
      </c>
      <c r="CJ14" s="94">
        <f>IF(OR(CJ$4="",$B14=""),0,SUMIF('DADOS BRUTOS'!$A$3:$A$500,$B14,'DADOS BRUTOS'!J$3:J$500)+IF($C14="",0,SUMIF('DADOS BRUTOS'!$A$3:$A$500,$C14,'DADOS BRUTOS'!J$3:J$500)))</f>
        <v/>
      </c>
      <c r="CK14" s="94">
        <f>IF(OR(CK$4="",$B14=""),0,SUMIF('DADOS BRUTOS'!$A$3:$A$500,$B14,'DADOS BRUTOS'!K$3:K$500)+IF($C14="",0,SUMIF('DADOS BRUTOS'!$A$3:$A$500,$C14,'DADOS BRUTOS'!K$3:K$500)))</f>
        <v/>
      </c>
      <c r="CL14" s="94">
        <f>IF(OR(CL$4="",$B14=""),0,SUMIF('DADOS BRUTOS'!$A$3:$A$500,$B14,'DADOS BRUTOS'!L$3:L$500)+IF($C14="",0,SUMIF('DADOS BRUTOS'!$A$3:$A$500,$C14,'DADOS BRUTOS'!L$3:L$500)))</f>
        <v/>
      </c>
      <c r="CM14" s="94">
        <f>IF(OR(CM$4="",$B14=""),0,SUMIF('DADOS BRUTOS'!$A$3:$A$500,$B14,'DADOS BRUTOS'!M$3:M$500)+IF($C14="",0,SUMIF('DADOS BRUTOS'!$A$3:$A$500,$C14,'DADOS BRUTOS'!M$3:M$500)))</f>
        <v/>
      </c>
      <c r="CN14" s="94">
        <f>IF(OR(CN$4="",$B14=""),0,SUMIF('DADOS BRUTOS'!$A$3:$A$500,$B14,'DADOS BRUTOS'!N$3:N$500)+IF($C14="",0,SUMIF('DADOS BRUTOS'!$A$3:$A$500,$C14,'DADOS BRUTOS'!N$3:N$500)))</f>
        <v/>
      </c>
      <c r="CO14" s="94">
        <f>IF(OR(CO$4="",$B14=""),0,SUMIF('DADOS BRUTOS'!$A$3:$A$500,$B14,'DADOS BRUTOS'!O$3:O$500)+IF($C14="",0,SUMIF('DADOS BRUTOS'!$A$3:$A$500,$C14,'DADOS BRUTOS'!O$3:O$500)))</f>
        <v/>
      </c>
      <c r="CP14" s="94">
        <f>IF(OR(CP$4="",$B14=""),0,SUMIF('DADOS BRUTOS'!$A$3:$A$500,$B14,'DADOS BRUTOS'!P$3:P$500)+IF($C14="",0,SUMIF('DADOS BRUTOS'!$A$3:$A$500,$C14,'DADOS BRUTOS'!P$3:P$500)))</f>
        <v/>
      </c>
      <c r="CQ14" s="94">
        <f>IF(OR(CQ$4="",$B14=""),0,SUMIF('DADOS BRUTOS'!$A$3:$A$500,$B14,'DADOS BRUTOS'!Q$3:Q$500)+IF($C14="",0,SUMIF('DADOS BRUTOS'!$A$3:$A$500,$C14,'DADOS BRUTOS'!Q$3:Q$500)))</f>
        <v/>
      </c>
      <c r="CR14" s="94">
        <f>IF(OR(CR$4="",$B14=""),0,SUMIF('DADOS BRUTOS'!$A$3:$A$500,$B14,'DADOS BRUTOS'!R$3:R$500)+IF($C14="",0,SUMIF('DADOS BRUTOS'!$A$3:$A$500,$C14,'DADOS BRUTOS'!R$3:R$500)))</f>
        <v/>
      </c>
      <c r="CS14" s="94">
        <f>IF(OR(CS$4="",$B14=""),0,SUMIF('DADOS BRUTOS'!$A$3:$A$500,$B14,'DADOS BRUTOS'!S$3:S$500)+IF($C14="",0,SUMIF('DADOS BRUTOS'!$A$3:$A$500,$C14,'DADOS BRUTOS'!S$3:S$500)))</f>
        <v/>
      </c>
      <c r="CT14" s="94">
        <f>IF(OR(CT$4="",$B14=""),0,SUMIF('DADOS BRUTOS'!$A$3:$A$500,$B14,'DADOS BRUTOS'!T$3:T$500)+IF($C14="",0,SUMIF('DADOS BRUTOS'!$A$3:$A$500,$C14,'DADOS BRUTOS'!T$3:T$500)))</f>
        <v/>
      </c>
      <c r="CU14" s="94">
        <f>IF(OR(CU$4="",$B14=""),0,SUMIF('DADOS BRUTOS'!$A$3:$A$500,$B14,'DADOS BRUTOS'!U$3:U$500)+IF($C14="",0,SUMIF('DADOS BRUTOS'!$A$3:$A$500,$C14,'DADOS BRUTOS'!U$3:U$500)))</f>
        <v/>
      </c>
      <c r="CV14" s="94">
        <f>IF(OR(CV$4="",$B14=""),0,SUMIF('DADOS BRUTOS'!$A$3:$A$500,$B14,'DADOS BRUTOS'!V$3:V$500)+IF($C14="",0,SUMIF('DADOS BRUTOS'!$A$3:$A$500,$C14,'DADOS BRUTOS'!V$3:V$500)))</f>
        <v/>
      </c>
      <c r="CW14" s="94">
        <f>IF(OR(CW$4="",$B14=""),0,SUMIF('DADOS BRUTOS'!$A$3:$A$500,$B14,'DADOS BRUTOS'!W$3:W$500)+IF($C14="",0,SUMIF('DADOS BRUTOS'!$A$3:$A$500,$C14,'DADOS BRUTOS'!W$3:W$500)))</f>
        <v/>
      </c>
      <c r="CX14" s="94">
        <f>IF(OR(CX$4="",$B14=""),0,SUMIF('DADOS BRUTOS'!$A$3:$A$500,$B14,'DADOS BRUTOS'!X$3:X$500)+IF($C14="",0,SUMIF('DADOS BRUTOS'!$A$3:$A$500,$C14,'DADOS BRUTOS'!X$3:X$500)))</f>
        <v/>
      </c>
      <c r="CY14" s="94">
        <f>IF(OR(CY$4="",$B14=""),0,SUMIF('DADOS BRUTOS'!$A$3:$A$500,$B14,'DADOS BRUTOS'!Y$3:Y$500)+IF($C14="",0,SUMIF('DADOS BRUTOS'!$A$3:$A$500,$C14,'DADOS BRUTOS'!Y$3:Y$500)))</f>
        <v/>
      </c>
      <c r="CZ14" s="94">
        <f>IF(OR(CZ$4="",$B14=""),0,SUMIF('DADOS BRUTOS'!$A$3:$A$500,$B14,'DADOS BRUTOS'!Z$3:Z$500)+IF($C14="",0,SUMIF('DADOS BRUTOS'!$A$3:$A$500,$C14,'DADOS BRUTOS'!Z$3:Z$500)))</f>
        <v/>
      </c>
      <c r="DA14" s="94">
        <f>IF(OR(DA$4="",$B14=""),0,SUMIF('DADOS BRUTOS'!$A$3:$A$500,$B14,'DADOS BRUTOS'!AA$3:AA$500)+IF($C14="",0,SUMIF('DADOS BRUTOS'!$A$3:$A$500,$C14,'DADOS BRUTOS'!AA$3:AA$500)))</f>
        <v/>
      </c>
      <c r="DB14" s="94">
        <f>IF(OR(DB$4="",$B14=""),0,SUMIF('DADOS BRUTOS'!$A$3:$A$500,$B14,'DADOS BRUTOS'!AB$3:AB$500)+IF($C14="",0,SUMIF('DADOS BRUTOS'!$A$3:$A$500,$C14,'DADOS BRUTOS'!AB$3:AB$500)))</f>
        <v/>
      </c>
      <c r="DC14" s="94">
        <f>IF(OR(DC$4="",$B14=""),0,SUMIF('DADOS BRUTOS'!$A$3:$A$500,$B14,'DADOS BRUTOS'!AC$3:AC$500)+IF($C14="",0,SUMIF('DADOS BRUTOS'!$A$3:$A$500,$C14,'DADOS BRUTOS'!AC$3:AC$500)))</f>
        <v/>
      </c>
      <c r="DD14" s="94">
        <f>IF(OR(DD$4="",$B14=""),0,SUMIF('DADOS BRUTOS'!$A$3:$A$500,$B14,'DADOS BRUTOS'!AD$3:AD$500)+IF($C14="",0,SUMIF('DADOS BRUTOS'!$A$3:$A$500,$C14,'DADOS BRUTOS'!AD$3:AD$500)))</f>
        <v/>
      </c>
      <c r="DE14" s="94">
        <f>IF(OR(DE$4="",$B14=""),0,SUMIF('DADOS BRUTOS'!$A$3:$A$500,$B14,'DADOS BRUTOS'!AE$3:AE$500)+IF($C14="",0,SUMIF('DADOS BRUTOS'!$A$3:$A$500,$C14,'DADOS BRUTOS'!AE$3:AE$500)))</f>
        <v/>
      </c>
      <c r="DF14" s="94">
        <f>IF(OR(DF$4="",$B14=""),0,SUMIF('DADOS BRUTOS'!$A$3:$A$500,$B14,'DADOS BRUTOS'!AF$3:AF$500)+IF($C14="",0,SUMIF('DADOS BRUTOS'!$A$3:$A$500,$C14,'DADOS BRUTOS'!AF$3:AF$500)))</f>
        <v/>
      </c>
      <c r="DG14" s="94">
        <f>IF(OR(DG$4="",$B14=""),0,SUMIF('DADOS BRUTOS'!$A$3:$A$500,$B14,'DADOS BRUTOS'!AG$3:AG$500)+IF($C14="",0,SUMIF('DADOS BRUTOS'!$A$3:$A$500,$C14,'DADOS BRUTOS'!AG$3:AG$500)))</f>
        <v/>
      </c>
      <c r="DH14" s="94">
        <f>IF(OR(DH$4="",$B14=""),0,SUMIF('DADOS BRUTOS'!$A$3:$A$500,$B14,'DADOS BRUTOS'!AH$3:AH$500)+IF($C14="",0,SUMIF('DADOS BRUTOS'!$A$3:$A$500,$C14,'DADOS BRUTOS'!AH$3:AH$500)))</f>
        <v/>
      </c>
      <c r="DI14" s="94">
        <f>IF(OR(DI$4="",$B14=""),0,SUMIF('DADOS BRUTOS'!$A$3:$A$500,$B14,'DADOS BRUTOS'!AI$3:AI$500)+IF($C14="",0,SUMIF('DADOS BRUTOS'!$A$3:$A$500,$C14,'DADOS BRUTOS'!AI$3:AI$500)))</f>
        <v/>
      </c>
      <c r="DJ14" s="94">
        <f>IF(OR(DJ$4="",$B14=""),0,SUMIF('DADOS BRUTOS'!$A$3:$A$500,$B14,'DADOS BRUTOS'!AJ$3:AJ$500)+IF($C14="",0,SUMIF('DADOS BRUTOS'!$A$3:$A$500,$C14,'DADOS BRUTOS'!AJ$3:AJ$500)))</f>
        <v/>
      </c>
      <c r="DK14" s="94">
        <f>IF(OR(DK$4="",$B14=""),0,SUMIF('DADOS BRUTOS'!$A$3:$A$500,$B14,'DADOS BRUTOS'!AK$3:AK$500)+IF($C14="",0,SUMIF('DADOS BRUTOS'!$A$3:$A$500,$C14,'DADOS BRUTOS'!AK$3:AK$500)))</f>
        <v/>
      </c>
      <c r="DL14" s="94">
        <f>IF(OR(DL$4="",$B14=""),0,SUMIF('DADOS BRUTOS'!$A$3:$A$500,$B14,'DADOS BRUTOS'!AL$3:AL$500)+IF($C14="",0,SUMIF('DADOS BRUTOS'!$A$3:$A$500,$C14,'DADOS BRUTOS'!AL$3:AL$500)))</f>
        <v/>
      </c>
      <c r="DM14" s="94">
        <f>IF(OR(DM$4="",$B14=""),0,SUMIF('DADOS BRUTOS'!$A$3:$A$500,$B14,'DADOS BRUTOS'!AM$3:AM$500)+IF($C14="",0,SUMIF('DADOS BRUTOS'!$A$3:$A$500,$C14,'DADOS BRUTOS'!AM$3:AM$500)))</f>
        <v/>
      </c>
      <c r="DN14" s="94">
        <f>IF(OR(DN$4="",$B14=""),0,SUMIF('DADOS BRUTOS'!$A$3:$A$500,$B14,'DADOS BRUTOS'!AN$3:AN$500)+IF($C14="",0,SUMIF('DADOS BRUTOS'!$A$3:$A$500,$C14,'DADOS BRUTOS'!AN$3:AN$500)))</f>
        <v/>
      </c>
      <c r="DO14" s="94">
        <f>IF(OR(DO$4="",$B14=""),0,SUMIF('DADOS BRUTOS'!$A$3:$A$500,$B14,'DADOS BRUTOS'!AO$3:AO$500)+IF($C14="",0,SUMIF('DADOS BRUTOS'!$A$3:$A$500,$C14,'DADOS BRUTOS'!AO$3:AO$500)))</f>
        <v/>
      </c>
      <c r="DP14" s="94">
        <f>IF(OR(DP$4="",$B14=""),0,SUMIF('DADOS BRUTOS'!$A$3:$A$500,$B14,'DADOS BRUTOS'!AP$3:AP$500)+IF($C14="",0,SUMIF('DADOS BRUTOS'!$A$3:$A$500,$C14,'DADOS BRUTOS'!AP$3:AP$500)))</f>
        <v/>
      </c>
      <c r="DQ14" s="94">
        <f>IF(OR(DQ$4="",$B14=""),0,SUMIF('DADOS BRUTOS'!$A$3:$A$500,$B14,'DADOS BRUTOS'!AQ$3:AQ$500)+IF($C14="",0,SUMIF('DADOS BRUTOS'!$A$3:$A$500,$C14,'DADOS BRUTOS'!AQ$3:AQ$500)))</f>
        <v/>
      </c>
      <c r="DR14" s="94">
        <f>IF(OR(DR$4="",$B14=""),0,SUMIF('DADOS BRUTOS'!$A$3:$A$500,$B14,'DADOS BRUTOS'!AR$3:AR$500)+IF($C14="",0,SUMIF('DADOS BRUTOS'!$A$3:$A$500,$C14,'DADOS BRUTOS'!AR$3:AR$500)))</f>
        <v/>
      </c>
      <c r="DS14" s="94">
        <f>IF(OR(DS$4="",$B14=""),0,SUMIF('DADOS BRUTOS'!$A$3:$A$500,$B14,'DADOS BRUTOS'!AS$3:AS$500)+IF($C14="",0,SUMIF('DADOS BRUTOS'!$A$3:$A$500,$C14,'DADOS BRUTOS'!AS$3:AS$500)))</f>
        <v/>
      </c>
      <c r="DT14" s="94">
        <f>IF(OR(DT$4="",$B14=""),0,SUMIF('DADOS BRUTOS'!$A$3:$A$500,$B14,'DADOS BRUTOS'!AT$3:AT$500)+IF($C14="",0,SUMIF('DADOS BRUTOS'!$A$3:$A$500,$C14,'DADOS BRUTOS'!AT$3:AT$500)))</f>
        <v/>
      </c>
      <c r="DU14" s="94">
        <f>IF(OR(DU$4="",$B14=""),0,SUMIF('DADOS BRUTOS'!$A$3:$A$500,$B14,'DADOS BRUTOS'!AU$3:AU$500)+IF($C14="",0,SUMIF('DADOS BRUTOS'!$A$3:$A$500,$C14,'DADOS BRUTOS'!AU$3:AU$500)))</f>
        <v/>
      </c>
      <c r="DV14" s="94">
        <f>IF(OR(DV$4="",$B14=""),0,SUMIF('DADOS BRUTOS'!$A$3:$A$500,$B14,'DADOS BRUTOS'!AV$3:AV$500)+IF($C14="",0,SUMIF('DADOS BRUTOS'!$A$3:$A$500,$C14,'DADOS BRUTOS'!AV$3:AV$500)))</f>
        <v/>
      </c>
      <c r="DW14" s="94">
        <f>IF(OR(DW$4="",$B14=""),0,SUMIF('DADOS BRUTOS'!$A$3:$A$500,$B14,'DADOS BRUTOS'!AW$3:AW$500)+IF($C14="",0,SUMIF('DADOS BRUTOS'!$A$3:$A$500,$C14,'DADOS BRUTOS'!AW$3:AW$500)))</f>
        <v/>
      </c>
      <c r="DX14" s="94">
        <f>IF(OR(DX$4="",$B14=""),0,SUMIF('DADOS BRUTOS'!$A$3:$A$500,$B14,'DADOS BRUTOS'!AX$3:AX$500)+IF($C14="",0,SUMIF('DADOS BRUTOS'!$A$3:$A$500,$C14,'DADOS BRUTOS'!AX$3:AX$500)))</f>
        <v/>
      </c>
      <c r="DY14" s="94">
        <f>IF(OR(DY$4="",$B14=""),0,SUMIF('DADOS BRUTOS'!$A$3:$A$500,$B14,'DADOS BRUTOS'!AY$3:AY$500)+IF($C14="",0,SUMIF('DADOS BRUTOS'!$A$3:$A$500,$C14,'DADOS BRUTOS'!AY$3:AY$500)))</f>
        <v/>
      </c>
      <c r="DZ14" s="94">
        <f>IF(OR(DZ$4="",$B14=""),0,SUMIF('DADOS BRUTOS'!$A$3:$A$500,$B14,'DADOS BRUTOS'!AZ$3:AZ$500)+IF($C14="",0,SUMIF('DADOS BRUTOS'!$A$3:$A$500,$C14,'DADOS BRUTOS'!AZ$3:AZ$500)))</f>
        <v/>
      </c>
      <c r="EA14" s="94">
        <f>IF(OR(EA$4="",$B14=""),0,SUMIF('DADOS BRUTOS'!$A$3:$A$500,$B14,'DADOS BRUTOS'!BA$3:BA$500)+IF($C14="",0,SUMIF('DADOS BRUTOS'!$A$3:$A$500,$C14,'DADOS BRUTOS'!BA$3:BA$500)))</f>
        <v/>
      </c>
      <c r="EB14" s="94">
        <f>IF(OR(EB$4="",$B14=""),0,SUMIF('DADOS BRUTOS'!$A$3:$A$500,$B14,'DADOS BRUTOS'!BB$3:BB$500)+IF($C14="",0,SUMIF('DADOS BRUTOS'!$A$3:$A$500,$C14,'DADOS BRUTOS'!BB$3:BB$500)))</f>
        <v/>
      </c>
      <c r="EC14" s="94">
        <f>IF(OR(EC$4="",$B14=""),0,SUMIF('DADOS BRUTOS'!$A$3:$A$500,$B14,'DADOS BRUTOS'!BC$3:BC$500)+IF($C14="",0,SUMIF('DADOS BRUTOS'!$A$3:$A$500,$C14,'DADOS BRUTOS'!BC$3:BC$500)))</f>
        <v/>
      </c>
      <c r="ED14" s="94">
        <f>IF(OR(ED$4="",$B14=""),0,SUMIF('DADOS BRUTOS'!$A$3:$A$500,$B14,'DADOS BRUTOS'!BD$3:BD$500)+IF($C14="",0,SUMIF('DADOS BRUTOS'!$A$3:$A$500,$C14,'DADOS BRUTOS'!BD$3:BD$500)))</f>
        <v/>
      </c>
      <c r="EE14" s="94">
        <f>IF(OR(EE$4="",$B14=""),0,SUMIF('DADOS BRUTOS'!$A$3:$A$500,$B14,'DADOS BRUTOS'!BE$3:BE$500)+IF($C14="",0,SUMIF('DADOS BRUTOS'!$A$3:$A$500,$C14,'DADOS BRUTOS'!BE$3:BE$500)))</f>
        <v/>
      </c>
      <c r="EF14" s="94">
        <f>IF(OR(EF$4="",$B14=""),0,SUMIF('DADOS BRUTOS'!$A$3:$A$500,$B14,'DADOS BRUTOS'!BF$3:BF$500)+IF($C14="",0,SUMIF('DADOS BRUTOS'!$A$3:$A$500,$C14,'DADOS BRUTOS'!BF$3:BF$500)))</f>
        <v/>
      </c>
      <c r="EG14" s="94">
        <f>IF(OR(EG$4="",$B14=""),0,SUMIF('DADOS BRUTOS'!$A$3:$A$500,$B14,'DADOS BRUTOS'!BG$3:BG$500)+IF($C14="",0,SUMIF('DADOS BRUTOS'!$A$3:$A$500,$C14,'DADOS BRUTOS'!BG$3:BG$500)))</f>
        <v/>
      </c>
      <c r="EH14" s="94">
        <f>IF(OR(EH$4="",$B14=""),0,SUMIF('DADOS BRUTOS'!$A$3:$A$500,$B14,'DADOS BRUTOS'!BH$3:BH$500)+IF($C14="",0,SUMIF('DADOS BRUTOS'!$A$3:$A$500,$C14,'DADOS BRUTOS'!BH$3:BH$500)))</f>
        <v/>
      </c>
      <c r="EI14" s="94">
        <f>IF(OR(EI$4="",$B14=""),0,SUMIF('DADOS BRUTOS'!$A$3:$A$500,$B14,'DADOS BRUTOS'!BI$3:BI$500)+IF($C14="",0,SUMIF('DADOS BRUTOS'!$A$3:$A$500,$C14,'DADOS BRUTOS'!BI$3:BI$500)))</f>
        <v/>
      </c>
      <c r="EJ14" s="94">
        <f>IF(OR(EJ$4="",$B14=""),0,SUMIF('DADOS BRUTOS'!$A$3:$A$500,$B14,'DADOS BRUTOS'!BJ$3:BJ$500)+IF($C14="",0,SUMIF('DADOS BRUTOS'!$A$3:$A$500,$C14,'DADOS BRUTOS'!BJ$3:BJ$500)))</f>
        <v/>
      </c>
      <c r="EK14" s="94">
        <f>IF(OR(EK$4="",$B14=""),0,SUMIF('DADOS BRUTOS'!$A$3:$A$500,$B14,'DADOS BRUTOS'!BK$3:BK$500)+IF($C14="",0,SUMIF('DADOS BRUTOS'!$A$3:$A$500,$C14,'DADOS BRUTOS'!BK$3:BK$500)))</f>
        <v/>
      </c>
      <c r="EL14" s="94">
        <f>IF(OR(EL$4="",$B14=""),0,SUMIF('DADOS BRUTOS'!$A$3:$A$500,$B14,'DADOS BRUTOS'!BL$3:BL$500)+IF($C14="",0,SUMIF('DADOS BRUTOS'!$A$3:$A$500,$C14,'DADOS BRUTOS'!BL$3:BL$500)))</f>
        <v/>
      </c>
      <c r="EM14" s="94">
        <f>IF(OR(EM$4="",$B14=""),0,SUMIF('DADOS BRUTOS'!$A$3:$A$500,$B14,'DADOS BRUTOS'!BM$3:BM$500)+IF($C14="",0,SUMIF('DADOS BRUTOS'!$A$3:$A$500,$C14,'DADOS BRUTOS'!BM$3:BM$500)))</f>
        <v/>
      </c>
      <c r="EN14" s="94">
        <f>IF(OR(EN$4="",$B14=""),0,SUMIF('DADOS BRUTOS'!$A$3:$A$500,$B14,'DADOS BRUTOS'!BN$3:BN$500)+IF($C14="",0,SUMIF('DADOS BRUTOS'!$A$3:$A$500,$C14,'DADOS BRUTOS'!BN$3:BN$500)))</f>
        <v/>
      </c>
      <c r="EO14" s="94">
        <f>IF(OR(EO$4="",$B14=""),0,SUMIF('DADOS BRUTOS'!$A$3:$A$500,$B14,'DADOS BRUTOS'!BO$3:BO$500)+IF($C14="",0,SUMIF('DADOS BRUTOS'!$A$3:$A$500,$C14,'DADOS BRUTOS'!BO$3:BO$500)))</f>
        <v/>
      </c>
      <c r="EP14" s="94">
        <f>IF(OR(EP$4="",$B14=""),0,SUMIF('DADOS BRUTOS'!$A$3:$A$500,$B14,'DADOS BRUTOS'!BP$3:BP$500)+IF($C14="",0,SUMIF('DADOS BRUTOS'!$A$3:$A$500,$C14,'DADOS BRUTOS'!BP$3:BP$500)))</f>
        <v/>
      </c>
      <c r="EQ14" s="94">
        <f>IF(OR(EQ$4="",$B14=""),0,SUMIF('DADOS BRUTOS'!$A$3:$A$500,$B14,'DADOS BRUTOS'!BQ$3:BQ$500)+IF($C14="",0,SUMIF('DADOS BRUTOS'!$A$3:$A$500,$C14,'DADOS BRUTOS'!BQ$3:BQ$500)))</f>
        <v/>
      </c>
      <c r="ER14" s="94">
        <f>IF(OR(ER$4="",$B14=""),0,SUMIF('DADOS BRUTOS'!$A$3:$A$500,$B14,'DADOS BRUTOS'!BR$3:BR$500)+IF($C14="",0,SUMIF('DADOS BRUTOS'!$A$3:$A$500,$C14,'DADOS BRUTOS'!BR$3:BR$500)))</f>
        <v/>
      </c>
      <c r="ES14" s="94">
        <f>IF(OR(ES$4="",$B14=""),0,SUMIF('DADOS BRUTOS'!$A$3:$A$500,$B14,'DADOS BRUTOS'!BS$3:BS$500)+IF($C14="",0,SUMIF('DADOS BRUTOS'!$A$3:$A$500,$C14,'DADOS BRUTOS'!BS$3:BS$500)))</f>
        <v/>
      </c>
      <c r="ET14" s="94">
        <f>IF(OR(ET$4="",$B14=""),0,SUMIF('DADOS BRUTOS'!$A$3:$A$500,$B14,'DADOS BRUTOS'!BT$3:BT$500)+IF($C14="",0,SUMIF('DADOS BRUTOS'!$A$3:$A$500,$C14,'DADOS BRUTOS'!BT$3:BT$500)))</f>
        <v/>
      </c>
      <c r="EU14" s="94">
        <f>IF(OR(EU$4="",$B14=""),0,SUMIF('DADOS BRUTOS'!$A$3:$A$500,$B14,'DADOS BRUTOS'!BU$3:BU$500)+IF($C14="",0,SUMIF('DADOS BRUTOS'!$A$3:$A$500,$C14,'DADOS BRUTOS'!BU$3:BU$500)))</f>
        <v/>
      </c>
      <c r="EV14" s="94">
        <f>IF(OR(EV$4="",$B14=""),0,SUMIF('DADOS BRUTOS'!$A$3:$A$500,$B14,'DADOS BRUTOS'!BV$3:BV$500)+IF($C14="",0,SUMIF('DADOS BRUTOS'!$A$3:$A$500,$C14,'DADOS BRUTOS'!BV$3:BV$500)))</f>
        <v/>
      </c>
      <c r="EW14" s="94">
        <f>IF(OR(EW$4="",$B14=""),0,SUMIF('DADOS BRUTOS'!$A$3:$A$500,$B14,'DADOS BRUTOS'!BW$3:BW$500)+IF($C14="",0,SUMIF('DADOS BRUTOS'!$A$3:$A$500,$C14,'DADOS BRUTOS'!BW$3:BW$500)))</f>
        <v/>
      </c>
      <c r="EX14" s="94">
        <f>IF(OR(EX$4="",$B14=""),0,SUMIF('DADOS BRUTOS'!$A$3:$A$500,$B14,'DADOS BRUTOS'!BX$3:BX$500)+IF($C14="",0,SUMIF('DADOS BRUTOS'!$A$3:$A$500,$C14,'DADOS BRUTOS'!BX$3:BX$500)))</f>
        <v/>
      </c>
      <c r="EY14" s="94">
        <f>IF(OR(EY$4="",$B14=""),0,SUMIF('DADOS BRUTOS'!$A$3:$A$500,$B14,'DADOS BRUTOS'!BY$3:BY$500)+IF($C14="",0,SUMIF('DADOS BRUTOS'!$A$3:$A$500,$C14,'DADOS BRUTOS'!BY$3:BY$500)))</f>
        <v/>
      </c>
      <c r="EZ14" s="94">
        <f>IF(OR(EZ$4="",$B14=""),0,SUMIF('DADOS BRUTOS'!$A$3:$A$500,$B14,'DADOS BRUTOS'!BZ$3:BZ$500)+IF($C14="",0,SUMIF('DADOS BRUTOS'!$A$3:$A$500,$C14,'DADOS BRUTOS'!BZ$3:BZ$500)))</f>
        <v/>
      </c>
      <c r="FA14" s="94">
        <f>IF(OR(FA$4="",$B14=""),0,SUMIF('DADOS BRUTOS'!$A$3:$A$500,$B14,'DADOS BRUTOS'!CA$3:CA$500)+IF($C14="",0,SUMIF('DADOS BRUTOS'!$A$3:$A$500,$C14,'DADOS BRUTOS'!CA$3:CA$500)))</f>
        <v/>
      </c>
      <c r="FB14" s="94">
        <f>IF(OR(FB$4="",$B14=""),0,SUMIF('DADOS BRUTOS'!$A$3:$A$500,$B14,'DADOS BRUTOS'!CB$3:CB$500)+IF($C14="",0,SUMIF('DADOS BRUTOS'!$A$3:$A$500,$C14,'DADOS BRUTOS'!CB$3:CB$500)))</f>
        <v/>
      </c>
      <c r="FC14" s="94">
        <f>IF(OR(FC$4="",$B14=""),0,SUMIF('DADOS BRUTOS'!$A$3:$A$500,$B14,'DADOS BRUTOS'!CC$3:CC$500)+IF($C14="",0,SUMIF('DADOS BRUTOS'!$A$3:$A$500,$C14,'DADOS BRUTOS'!CC$3:CC$500)))</f>
        <v/>
      </c>
      <c r="FD14" s="94">
        <f>IF(OR(FD$4="",$B14=""),0,SUMIF('DADOS BRUTOS'!$A$3:$A$500,$B14,'DADOS BRUTOS'!CD$3:CD$500)+IF($C14="",0,SUMIF('DADOS BRUTOS'!$A$3:$A$500,$C14,'DADOS BRUTOS'!CD$3:CD$500)))</f>
        <v/>
      </c>
      <c r="FE14" s="94">
        <f>IF(OR(FE$4="",$B14=""),0,SUMIF('DADOS BRUTOS'!$A$3:$A$500,$B14,'DADOS BRUTOS'!CE$3:CE$500)+IF($C14="",0,SUMIF('DADOS BRUTOS'!$A$3:$A$500,$C14,'DADOS BRUTOS'!CE$3:CE$500)))</f>
        <v/>
      </c>
      <c r="FF14" s="94">
        <f>IF(OR(FF$4="",$B14=""),0,SUMIF('DADOS BRUTOS'!$A$3:$A$500,$B14,'DADOS BRUTOS'!CF$3:CF$500)+IF($C14="",0,SUMIF('DADOS BRUTOS'!$A$3:$A$500,$C14,'DADOS BRUTOS'!CF$3:CF$500)))</f>
        <v/>
      </c>
      <c r="FG14" s="94">
        <f>IF(OR(FG$4="",$B14=""),0,SUMIF('DADOS BRUTOS'!$A$3:$A$500,$B14,'DADOS BRUTOS'!CG$3:CG$500)+IF($C14="",0,SUMIF('DADOS BRUTOS'!$A$3:$A$500,$C14,'DADOS BRUTOS'!CG$3:CG$500)))</f>
        <v/>
      </c>
      <c r="FH14" s="94">
        <f>IF(OR(FH$4="",$B14=""),0,SUMIF('DADOS BRUTOS'!$A$3:$A$500,$B14,'DADOS BRUTOS'!CH$3:CH$500)+IF($C14="",0,SUMIF('DADOS BRUTOS'!$A$3:$A$500,$C14,'DADOS BRUTOS'!CH$3:CH$500)))</f>
        <v/>
      </c>
      <c r="FI14" s="94">
        <f>IF(OR(FI$4="",$B14=""),0,SUMIF('DADOS BRUTOS'!$A$3:$A$500,$B14,'DADOS BRUTOS'!CI$3:CI$500)+IF($C14="",0,SUMIF('DADOS BRUTOS'!$A$3:$A$500,$C14,'DADOS BRUTOS'!CI$3:CI$500)))</f>
        <v/>
      </c>
      <c r="FJ14" s="94">
        <f>IF(OR(FJ$4="",$B14=""),0,SUMIF('DADOS BRUTOS'!$A$3:$A$500,$B14,'DADOS BRUTOS'!CJ$3:CJ$500)+IF($C14="",0,SUMIF('DADOS BRUTOS'!$A$3:$A$500,$C14,'DADOS BRUTOS'!CJ$3:CJ$500)))</f>
        <v/>
      </c>
      <c r="FK14" s="94">
        <f>IF(OR(FK$4="",$B14=""),0,SUMIF('DADOS BRUTOS'!$A$3:$A$500,$B14,'DADOS BRUTOS'!CK$3:CK$500)+IF($C14="",0,SUMIF('DADOS BRUTOS'!$A$3:$A$500,$C14,'DADOS BRUTOS'!CK$3:CK$500)))</f>
        <v/>
      </c>
      <c r="FL14" s="94">
        <f>IF(OR(FL$4="",$B14=""),0,SUMIF('DADOS BRUTOS'!$A$3:$A$500,$B14,'DADOS BRUTOS'!CL$3:CL$500)+IF($C14="",0,SUMIF('DADOS BRUTOS'!$A$3:$A$500,$C14,'DADOS BRUTOS'!CL$3:CL$500)))</f>
        <v/>
      </c>
      <c r="FM14" s="94">
        <f>IF(OR(FM$4="",$B14=""),0,SUMIF('DADOS BRUTOS'!$A$3:$A$500,$B14,'DADOS BRUTOS'!CM$3:CM$500)+IF($C14="",0,SUMIF('DADOS BRUTOS'!$A$3:$A$500,$C14,'DADOS BRUTOS'!CM$3:CM$500)))</f>
        <v/>
      </c>
      <c r="FN14" s="94">
        <f>IF(OR(FN$4="",$B14=""),0,SUMIF('DADOS BRUTOS'!$A$3:$A$500,$B14,'DADOS BRUTOS'!CN$3:CN$500)+IF($C14="",0,SUMIF('DADOS BRUTOS'!$A$3:$A$500,$C14,'DADOS BRUTOS'!CN$3:CN$500)))</f>
        <v/>
      </c>
      <c r="FO14" s="94">
        <f>IF(OR(FO$4="",$B14=""),0,SUMIF('DADOS BRUTOS'!$A$3:$A$500,$B14,'DADOS BRUTOS'!CO$3:CO$500)+IF($C14="",0,SUMIF('DADOS BRUTOS'!$A$3:$A$500,$C14,'DADOS BRUTOS'!CO$3:CO$500)))</f>
        <v/>
      </c>
      <c r="FP14" s="94">
        <f>IF(OR(FP$4="",$B14=""),0,SUMIF('DADOS BRUTOS'!$A$3:$A$500,$B14,'DADOS BRUTOS'!CP$3:CP$500)+IF($C14="",0,SUMIF('DADOS BRUTOS'!$A$3:$A$500,$C14,'DADOS BRUTOS'!CP$3:CP$500)))</f>
        <v/>
      </c>
      <c r="FQ14" s="94">
        <f>IF(OR(FQ$4="",$B14=""),0,SUMIF('DADOS BRUTOS'!$A$3:$A$500,$B14,'DADOS BRUTOS'!CQ$3:CQ$500)+IF($C14="",0,SUMIF('DADOS BRUTOS'!$A$3:$A$500,$C14,'DADOS BRUTOS'!CQ$3:CQ$500)))</f>
        <v/>
      </c>
      <c r="FR14" s="94">
        <f>IF(OR(FR$4="",$B14=""),0,SUMIF('DADOS BRUTOS'!$A$3:$A$500,$B14,'DADOS BRUTOS'!CR$3:CR$500)+IF($C14="",0,SUMIF('DADOS BRUTOS'!$A$3:$A$500,$C14,'DADOS BRUTOS'!CR$3:CR$500)))</f>
        <v/>
      </c>
      <c r="FS14" s="94">
        <f>IF(OR(FS$4="",$B14=""),0,SUMIF('DADOS BRUTOS'!$A$3:$A$500,$B14,'DADOS BRUTOS'!CS$3:CS$500)+IF($C14="",0,SUMIF('DADOS BRUTOS'!$A$3:$A$500,$C14,'DADOS BRUTOS'!CS$3:CS$500)))</f>
        <v/>
      </c>
      <c r="FT14" s="94">
        <f>IF(OR(FT$4="",$B14=""),0,SUMIF('DADOS BRUTOS'!$A$3:$A$500,$B14,'DADOS BRUTOS'!CT$3:CT$500)+IF($C14="",0,SUMIF('DADOS BRUTOS'!$A$3:$A$500,$C14,'DADOS BRUTOS'!CT$3:CT$500)))</f>
        <v/>
      </c>
      <c r="FU14" s="94">
        <f>IF(OR(FU$4="",$B14=""),0,SUMIF('DADOS BRUTOS'!$A$3:$A$500,$B14,'DADOS BRUTOS'!CU$3:CU$500)+IF($C14="",0,SUMIF('DADOS BRUTOS'!$A$3:$A$500,$C14,'DADOS BRUTOS'!CU$3:CU$500)))</f>
        <v/>
      </c>
      <c r="FV14" s="94">
        <f>IF(OR(FV$4="",$B14=""),0,SUMIF('DADOS BRUTOS'!$A$3:$A$500,$B14,'DADOS BRUTOS'!CV$3:CV$500)+IF($C14="",0,SUMIF('DADOS BRUTOS'!$A$3:$A$500,$C14,'DADOS BRUTOS'!CV$3:CV$500)))</f>
        <v/>
      </c>
      <c r="FW14" s="94">
        <f>IF(OR(FW$4="",$B14=""),0,SUMIF('DADOS BRUTOS'!$A$3:$A$500,$B14,'DADOS BRUTOS'!CW$3:CW$500)+IF($C14="",0,SUMIF('DADOS BRUTOS'!$A$3:$A$500,$C14,'DADOS BRUTOS'!CW$3:CW$500)))</f>
        <v/>
      </c>
      <c r="FX14" s="94">
        <f>IF(OR(FX$4="",$B14=""),0,SUMIF('DADOS BRUTOS'!$A$3:$A$500,$B14,'DADOS BRUTOS'!CX$3:CX$500)+IF($C14="",0,SUMIF('DADOS BRUTOS'!$A$3:$A$500,$C14,'DADOS BRUTOS'!CX$3:CX$500)))</f>
        <v/>
      </c>
      <c r="FY14" s="94">
        <f>IF(OR(FY$4="",$B14=""),0,SUMIF('DADOS BRUTOS'!$A$3:$A$500,$B14,'DADOS BRUTOS'!CY$3:CY$500)+IF($C14="",0,SUMIF('DADOS BRUTOS'!$A$3:$A$500,$C14,'DADOS BRUTOS'!CY$3:CY$500)))</f>
        <v/>
      </c>
      <c r="FZ14" s="94">
        <f>IF(OR(FZ$4="",$B14=""),0,SUMIF('DADOS BRUTOS'!$A$3:$A$500,$B14,'DADOS BRUTOS'!CZ$3:CZ$500)+IF($C14="",0,SUMIF('DADOS BRUTOS'!$A$3:$A$500,$C14,'DADOS BRUTOS'!CZ$3:CZ$500)))</f>
        <v/>
      </c>
      <c r="GA14" s="94">
        <f>IF(OR(GA$4="",$B14=""),0,SUMIF('DADOS BRUTOS'!$A$3:$A$500,$B14,'DADOS BRUTOS'!DA$3:DA$500)+IF($C14="",0,SUMIF('DADOS BRUTOS'!$A$3:$A$500,$C14,'DADOS BRUTOS'!DA$3:DA$500)))</f>
        <v/>
      </c>
      <c r="GB14" s="94">
        <f>IF(OR(GB$4="",$B14=""),0,SUMIF('DADOS BRUTOS'!$A$3:$A$500,$B14,'DADOS BRUTOS'!DB$3:DB$500)+IF($C14="",0,SUMIF('DADOS BRUTOS'!$A$3:$A$500,$C14,'DADOS BRUTOS'!DB$3:DB$500)))</f>
        <v/>
      </c>
      <c r="GC14" s="94">
        <f>IF(OR(GC$4="",$B14=""),0,SUMIF('DADOS BRUTOS'!$A$3:$A$500,$B14,'DADOS BRUTOS'!DC$3:DC$500)+IF($C14="",0,SUMIF('DADOS BRUTOS'!$A$3:$A$500,$C14,'DADOS BRUTOS'!DC$3:DC$500)))</f>
        <v/>
      </c>
      <c r="GD14" s="94">
        <f>IF(OR(GD$4="",$B14=""),0,SUMIF('DADOS BRUTOS'!$A$3:$A$500,$B14,'DADOS BRUTOS'!DD$3:DD$500)+IF($C14="",0,SUMIF('DADOS BRUTOS'!$A$3:$A$500,$C14,'DADOS BRUTOS'!DD$3:DD$500)))</f>
        <v/>
      </c>
      <c r="GE14" s="94">
        <f>IF(OR(GE$4="",$B14=""),0,SUMIF('DADOS BRUTOS'!$A$3:$A$500,$B14,'DADOS BRUTOS'!DE$3:DE$500)+IF($C14="",0,SUMIF('DADOS BRUTOS'!$A$3:$A$500,$C14,'DADOS BRUTOS'!DE$3:DE$500)))</f>
        <v/>
      </c>
      <c r="GF14" s="94">
        <f>IF(OR(GF$4="",$B14=""),0,SUMIF('DADOS BRUTOS'!$A$3:$A$500,$B14,'DADOS BRUTOS'!DF$3:DF$500)+IF($C14="",0,SUMIF('DADOS BRUTOS'!$A$3:$A$500,$C14,'DADOS BRUTOS'!DF$3:DF$500)))</f>
        <v/>
      </c>
      <c r="GG14" s="94">
        <f>IF(OR(GG$4="",$B14=""),0,SUMIF('DADOS BRUTOS'!$A$3:$A$500,$B14,'DADOS BRUTOS'!DG$3:DG$500)+IF($C14="",0,SUMIF('DADOS BRUTOS'!$A$3:$A$500,$C14,'DADOS BRUTOS'!DG$3:DG$500)))</f>
        <v/>
      </c>
      <c r="GH14" s="94">
        <f>IF(OR(GH$4="",$B14=""),0,SUMIF('DADOS BRUTOS'!$A$3:$A$500,$B14,'DADOS BRUTOS'!DH$3:DH$500)+IF($C14="",0,SUMIF('DADOS BRUTOS'!$A$3:$A$500,$C14,'DADOS BRUTOS'!DH$3:DH$500)))</f>
        <v/>
      </c>
      <c r="GI14" s="94">
        <f>IF(OR(GI$4="",$B14=""),0,SUMIF('DADOS BRUTOS'!$A$3:$A$500,$B14,'DADOS BRUTOS'!DI$3:DI$500)+IF($C14="",0,SUMIF('DADOS BRUTOS'!$A$3:$A$500,$C14,'DADOS BRUTOS'!DI$3:DI$500)))</f>
        <v/>
      </c>
      <c r="GJ14" s="94">
        <f>IF(OR(GJ$4="",$B14=""),0,SUMIF('DADOS BRUTOS'!$A$3:$A$500,$B14,'DADOS BRUTOS'!DJ$3:DJ$500)+IF($C14="",0,SUMIF('DADOS BRUTOS'!$A$3:$A$500,$C14,'DADOS BRUTOS'!DJ$3:DJ$500)))</f>
        <v/>
      </c>
      <c r="GK14" s="94">
        <f>IF(OR(GK$4="",$B14=""),0,SUMIF('DADOS BRUTOS'!$A$3:$A$500,$B14,'DADOS BRUTOS'!DK$3:DK$500)+IF($C14="",0,SUMIF('DADOS BRUTOS'!$A$3:$A$500,$C14,'DADOS BRUTOS'!DK$3:DK$500)))</f>
        <v/>
      </c>
      <c r="GL14" s="94">
        <f>IF(OR(GL$4="",$B14=""),0,SUMIF('DADOS BRUTOS'!$A$3:$A$500,$B14,'DADOS BRUTOS'!DL$3:DL$500)+IF($C14="",0,SUMIF('DADOS BRUTOS'!$A$3:$A$500,$C14,'DADOS BRUTOS'!DL$3:DL$500)))</f>
        <v/>
      </c>
      <c r="GM14" s="94">
        <f>IF(OR(GM$4="",$B14=""),0,SUMIF('DADOS BRUTOS'!$A$3:$A$500,$B14,'DADOS BRUTOS'!DM$3:DM$500)+IF($C14="",0,SUMIF('DADOS BRUTOS'!$A$3:$A$500,$C14,'DADOS BRUTOS'!DM$3:DM$500)))</f>
        <v/>
      </c>
      <c r="GN14" s="94">
        <f>IF(OR(GN$4="",$B14=""),0,SUMIF('DADOS BRUTOS'!$A$3:$A$500,$B14,'DADOS BRUTOS'!DN$3:DN$500)+IF($C14="",0,SUMIF('DADOS BRUTOS'!$A$3:$A$500,$C14,'DADOS BRUTOS'!DN$3:DN$500)))</f>
        <v/>
      </c>
      <c r="GO14" s="94">
        <f>IF(OR(GO$4="",$B14=""),0,SUMIF('DADOS BRUTOS'!$A$3:$A$500,$B14,'DADOS BRUTOS'!DO$3:DO$500)+IF($C14="",0,SUMIF('DADOS BRUTOS'!$A$3:$A$500,$C14,'DADOS BRUTOS'!DO$3:DO$500)))</f>
        <v/>
      </c>
      <c r="GP14" s="94">
        <f>IF(OR(GP$4="",$B14=""),0,SUMIF('DADOS BRUTOS'!$A$3:$A$500,$B14,'DADOS BRUTOS'!DP$3:DP$500)+IF($C14="",0,SUMIF('DADOS BRUTOS'!$A$3:$A$500,$C14,'DADOS BRUTOS'!DP$3:DP$500)))</f>
        <v/>
      </c>
      <c r="GQ14" s="94">
        <f>IF(OR(GQ$4="",$B14=""),0,SUMIF('DADOS BRUTOS'!$A$3:$A$500,$B14,'DADOS BRUTOS'!DQ$3:DQ$500)+IF($C14="",0,SUMIF('DADOS BRUTOS'!$A$3:$A$500,$C14,'DADOS BRUTOS'!DQ$3:DQ$500)))</f>
        <v/>
      </c>
      <c r="GR14" s="94">
        <f>IF(OR(GR$4="",$B14=""),0,SUMIF('DADOS BRUTOS'!$A$3:$A$500,$B14,'DADOS BRUTOS'!DR$3:DR$500)+IF($C14="",0,SUMIF('DADOS BRUTOS'!$A$3:$A$500,$C14,'DADOS BRUTOS'!DR$3:DR$500)))</f>
        <v/>
      </c>
      <c r="GS14" s="94">
        <f>IF(OR(GS$4="",$B14=""),0,SUMIF('DADOS BRUTOS'!$A$3:$A$500,$B14,'DADOS BRUTOS'!DS$3:DS$500)+IF($C14="",0,SUMIF('DADOS BRUTOS'!$A$3:$A$500,$C14,'DADOS BRUTOS'!DS$3:DS$500)))</f>
        <v/>
      </c>
      <c r="GT14" s="94">
        <f>IF(OR(GT$4="",$B14=""),0,SUMIF('DADOS BRUTOS'!$A$3:$A$500,$B14,'DADOS BRUTOS'!DT$3:DT$500)+IF($C14="",0,SUMIF('DADOS BRUTOS'!$A$3:$A$500,$C14,'DADOS BRUTOS'!DT$3:DT$500)))</f>
        <v/>
      </c>
      <c r="GU14" s="94">
        <f>IF(OR(GU$4="",$B14=""),0,SUMIF('DADOS BRUTOS'!$A$3:$A$500,$B14,'DADOS BRUTOS'!DU$3:DU$500)+IF($C14="",0,SUMIF('DADOS BRUTOS'!$A$3:$A$500,$C14,'DADOS BRUTOS'!DU$3:DU$500)))</f>
        <v/>
      </c>
      <c r="GV14" s="94">
        <f>IF(OR(GV$4="",$B14=""),0,SUMIF('DADOS BRUTOS'!$A$3:$A$500,$B14,'DADOS BRUTOS'!DV$3:DV$500)+IF($C14="",0,SUMIF('DADOS BRUTOS'!$A$3:$A$500,$C14,'DADOS BRUTOS'!DV$3:DV$500)))</f>
        <v/>
      </c>
      <c r="GW14" s="94">
        <f>IF(OR(GW$4="",$B14=""),0,SUMIF('DADOS BRUTOS'!$A$3:$A$500,$B14,'DADOS BRUTOS'!DW$3:DW$500)+IF($C14="",0,SUMIF('DADOS BRUTOS'!$A$3:$A$500,$C14,'DADOS BRUTOS'!DW$3:DW$500)))</f>
        <v/>
      </c>
      <c r="GX14" s="94">
        <f>IF(OR(GX$4="",$B14=""),0,SUMIF('DADOS BRUTOS'!$A$3:$A$500,$B14,'DADOS BRUTOS'!DX$3:DX$500)+IF($C14="",0,SUMIF('DADOS BRUTOS'!$A$3:$A$500,$C14,'DADOS BRUTOS'!DX$3:DX$500)))</f>
        <v/>
      </c>
      <c r="GY14" s="94">
        <f>IF(OR(GY$4="",$B14=""),0,SUMIF('DADOS BRUTOS'!$A$3:$A$500,$B14,'DADOS BRUTOS'!DY$3:DY$500)+IF($C14="",0,SUMIF('DADOS BRUTOS'!$A$3:$A$500,$C14,'DADOS BRUTOS'!DY$3:DY$500)))</f>
        <v/>
      </c>
      <c r="GZ14" s="94">
        <f>IF(OR(GZ$4="",$B14=""),0,SUMIF('DADOS BRUTOS'!$A$3:$A$500,$B14,'DADOS BRUTOS'!DZ$3:DZ$500)+IF($C14="",0,SUMIF('DADOS BRUTOS'!$A$3:$A$500,$C14,'DADOS BRUTOS'!DZ$3:DZ$500)))</f>
        <v/>
      </c>
      <c r="HA14" s="94">
        <f>IF(OR(HA$4="",$B14=""),0,SUMIF('DADOS BRUTOS'!$A$3:$A$500,$B14,'DADOS BRUTOS'!EA$3:EA$500)+IF($C14="",0,SUMIF('DADOS BRUTOS'!$A$3:$A$500,$C14,'DADOS BRUTOS'!EA$3:EA$500)))</f>
        <v/>
      </c>
      <c r="HB14" s="94">
        <f>IF(OR(HB$4="",$B14=""),0,SUMIF('DADOS BRUTOS'!$A$3:$A$500,$B14,'DADOS BRUTOS'!EB$3:EB$500)+IF($C14="",0,SUMIF('DADOS BRUTOS'!$A$3:$A$500,$C14,'DADOS BRUTOS'!EB$3:EB$500)))</f>
        <v/>
      </c>
      <c r="HC14" s="94">
        <f>IF(OR(HC$4="",$B14=""),0,SUMIF('DADOS BRUTOS'!$A$3:$A$500,$B14,'DADOS BRUTOS'!EC$3:EC$500)+IF($C14="",0,SUMIF('DADOS BRUTOS'!$A$3:$A$500,$C14,'DADOS BRUTOS'!EC$3:EC$500)))</f>
        <v/>
      </c>
      <c r="HD14" s="94">
        <f>IF(OR(HD$4="",$B14=""),0,SUMIF('DADOS BRUTOS'!$A$3:$A$500,$B14,'DADOS BRUTOS'!ED$3:ED$500)+IF($C14="",0,SUMIF('DADOS BRUTOS'!$A$3:$A$500,$C14,'DADOS BRUTOS'!ED$3:ED$500)))</f>
        <v/>
      </c>
      <c r="HE14" s="94">
        <f>IF(OR(HE$4="",$B14=""),0,SUMIF('DADOS BRUTOS'!$A$3:$A$500,$B14,'DADOS BRUTOS'!EE$3:EE$500)+IF($C14="",0,SUMIF('DADOS BRUTOS'!$A$3:$A$500,$C14,'DADOS BRUTOS'!EE$3:EE$500)))</f>
        <v/>
      </c>
      <c r="HF14" s="94">
        <f>IF(OR(HF$4="",$B14=""),0,SUMIF('DADOS BRUTOS'!$A$3:$A$500,$B14,'DADOS BRUTOS'!EF$3:EF$500)+IF($C14="",0,SUMIF('DADOS BRUTOS'!$A$3:$A$500,$C14,'DADOS BRUTOS'!EF$3:EF$500)))</f>
        <v/>
      </c>
      <c r="HG14" s="94">
        <f>IF(OR(HG$4="",$B14=""),0,SUMIF('DADOS BRUTOS'!$A$3:$A$500,$B14,'DADOS BRUTOS'!EG$3:EG$500)+IF($C14="",0,SUMIF('DADOS BRUTOS'!$A$3:$A$500,$C14,'DADOS BRUTOS'!EG$3:EG$500)))</f>
        <v/>
      </c>
      <c r="HH14" s="94">
        <f>IF(OR(HH$4="",$B14=""),0,SUMIF('DADOS BRUTOS'!$A$3:$A$500,$B14,'DADOS BRUTOS'!EH$3:EH$500)+IF($C14="",0,SUMIF('DADOS BRUTOS'!$A$3:$A$500,$C14,'DADOS BRUTOS'!EH$3:EH$500)))</f>
        <v/>
      </c>
      <c r="HI14" s="94">
        <f>IF(OR(HI$4="",$B14=""),0,SUMIF('DADOS BRUTOS'!$A$3:$A$500,$B14,'DADOS BRUTOS'!EI$3:EI$500)+IF($C14="",0,SUMIF('DADOS BRUTOS'!$A$3:$A$500,$C14,'DADOS BRUTOS'!EI$3:EI$500)))</f>
        <v/>
      </c>
      <c r="HJ14" s="94">
        <f>IF(OR(HJ$4="",$B14=""),0,SUMIF('DADOS BRUTOS'!$A$3:$A$500,$B14,'DADOS BRUTOS'!EJ$3:EJ$500)+IF($C14="",0,SUMIF('DADOS BRUTOS'!$A$3:$A$500,$C14,'DADOS BRUTOS'!EJ$3:EJ$500)))</f>
        <v/>
      </c>
      <c r="HK14" s="94">
        <f>IF(OR(HK$4="",$B14=""),0,SUMIF('DADOS BRUTOS'!$A$3:$A$500,$B14,'DADOS BRUTOS'!EK$3:EK$500)+IF($C14="",0,SUMIF('DADOS BRUTOS'!$A$3:$A$500,$C14,'DADOS BRUTOS'!EK$3:EK$500)))</f>
        <v/>
      </c>
      <c r="HL14" s="94">
        <f>IF(OR(HL$4="",$B14=""),0,SUMIF('DADOS BRUTOS'!$A$3:$A$500,$B14,'DADOS BRUTOS'!EL$3:EL$500)+IF($C14="",0,SUMIF('DADOS BRUTOS'!$A$3:$A$500,$C14,'DADOS BRUTOS'!EL$3:EL$500)))</f>
        <v/>
      </c>
      <c r="HM14" s="94">
        <f>IF(OR(HM$4="",$B14=""),0,SUMIF('DADOS BRUTOS'!$A$3:$A$500,$B14,'DADOS BRUTOS'!EM$3:EM$500)+IF($C14="",0,SUMIF('DADOS BRUTOS'!$A$3:$A$500,$C14,'DADOS BRUTOS'!EM$3:EM$500)))</f>
        <v/>
      </c>
      <c r="HN14" s="94">
        <f>IF(OR(HN$4="",$B14=""),0,SUMIF('DADOS BRUTOS'!$A$3:$A$500,$B14,'DADOS BRUTOS'!EN$3:EN$500)+IF($C14="",0,SUMIF('DADOS BRUTOS'!$A$3:$A$500,$C14,'DADOS BRUTOS'!EN$3:EN$500)))</f>
        <v/>
      </c>
      <c r="HO14" s="94">
        <f>IF(OR(HO$4="",$B14=""),0,SUMIF('DADOS BRUTOS'!$A$3:$A$500,$B14,'DADOS BRUTOS'!EO$3:EO$500)+IF($C14="",0,SUMIF('DADOS BRUTOS'!$A$3:$A$500,$C14,'DADOS BRUTOS'!EO$3:EO$500)))</f>
        <v/>
      </c>
      <c r="HP14" s="94">
        <f>IF(OR(HP$4="",$B14=""),0,SUMIF('DADOS BRUTOS'!$A$3:$A$500,$B14,'DADOS BRUTOS'!EP$3:EP$500)+IF($C14="",0,SUMIF('DADOS BRUTOS'!$A$3:$A$500,$C14,'DADOS BRUTOS'!EP$3:EP$500)))</f>
        <v/>
      </c>
      <c r="HQ14" s="94">
        <f>IF(OR(HQ$4="",$B14=""),0,SUMIF('DADOS BRUTOS'!$A$3:$A$500,$B14,'DADOS BRUTOS'!EQ$3:EQ$500)+IF($C14="",0,SUMIF('DADOS BRUTOS'!$A$3:$A$500,$C14,'DADOS BRUTOS'!EQ$3:EQ$500)))</f>
        <v/>
      </c>
      <c r="HR14" s="94">
        <f>IF(OR(HR$4="",$B14=""),0,SUMIF('DADOS BRUTOS'!$A$3:$A$500,$B14,'DADOS BRUTOS'!ER$3:ER$500)+IF($C14="",0,SUMIF('DADOS BRUTOS'!$A$3:$A$500,$C14,'DADOS BRUTOS'!ER$3:ER$500)))</f>
        <v/>
      </c>
      <c r="HS14" s="94">
        <f>IF(OR(HS$4="",$B14=""),0,SUMIF('DADOS BRUTOS'!$A$3:$A$500,$B14,'DADOS BRUTOS'!ES$3:ES$500)+IF($C14="",0,SUMIF('DADOS BRUTOS'!$A$3:$A$500,$C14,'DADOS BRUTOS'!ES$3:ES$500)))</f>
        <v/>
      </c>
      <c r="HT14" s="94">
        <f>IF(OR(HT$4="",$B14=""),0,SUMIF('DADOS BRUTOS'!$A$3:$A$500,$B14,'DADOS BRUTOS'!ET$3:ET$500)+IF($C14="",0,SUMIF('DADOS BRUTOS'!$A$3:$A$500,$C14,'DADOS BRUTOS'!ET$3:ET$500)))</f>
        <v/>
      </c>
      <c r="HU14" s="94">
        <f>IF(OR(HU$4="",$B14=""),0,SUMIF('DADOS BRUTOS'!$A$3:$A$500,$B14,'DADOS BRUTOS'!EU$3:EU$500)+IF($C14="",0,SUMIF('DADOS BRUTOS'!$A$3:$A$500,$C14,'DADOS BRUTOS'!EU$3:EU$500)))</f>
        <v/>
      </c>
      <c r="HV14" s="94">
        <f>IF(OR(HV$4="",$B14=""),0,SUMIF('DADOS BRUTOS'!$A$3:$A$500,$B14,'DADOS BRUTOS'!EV$3:EV$500)+IF($C14="",0,SUMIF('DADOS BRUTOS'!$A$3:$A$500,$C14,'DADOS BRUTOS'!EV$3:EV$500)))</f>
        <v/>
      </c>
      <c r="HW14" s="94">
        <f>IF(OR(HW$4="",$B14=""),0,SUMIF('DADOS BRUTOS'!$A$3:$A$500,$B14,'DADOS BRUTOS'!EW$3:EW$500)+IF($C14="",0,SUMIF('DADOS BRUTOS'!$A$3:$A$500,$C14,'DADOS BRUTOS'!EW$3:EW$500)))</f>
        <v/>
      </c>
      <c r="HX14" s="94">
        <f>IF(OR(HX$4="",$B14=""),0,SUMIF('DADOS BRUTOS'!$A$3:$A$500,$B14,'DADOS BRUTOS'!EX$3:EX$500)+IF($C14="",0,SUMIF('DADOS BRUTOS'!$A$3:$A$500,$C14,'DADOS BRUTOS'!EX$3:EX$500)))</f>
        <v/>
      </c>
      <c r="HY14" s="94">
        <f>IF(OR(HY$4="",$B14=""),0,SUMIF('DADOS BRUTOS'!$A$3:$A$500,$B14,'DADOS BRUTOS'!EY$3:EY$500)+IF($C14="",0,SUMIF('DADOS BRUTOS'!$A$3:$A$500,$C14,'DADOS BRUTOS'!EY$3:EY$500)))</f>
        <v/>
      </c>
      <c r="HZ14" s="94">
        <f>IF(OR(HZ$4="",$B14=""),0,SUMIF('DADOS BRUTOS'!$A$3:$A$500,$B14,'DADOS BRUTOS'!EZ$3:EZ$500)+IF($C14="",0,SUMIF('DADOS BRUTOS'!$A$3:$A$500,$C14,'DADOS BRUTOS'!EZ$3:EZ$500)))</f>
        <v/>
      </c>
      <c r="IA14" s="94">
        <f>IF(OR(IA$4="",$B14=""),0,SUMIF('DADOS BRUTOS'!$A$3:$A$500,$B14,'DADOS BRUTOS'!FA$3:FA$500)+IF($C14="",0,SUMIF('DADOS BRUTOS'!$A$3:$A$500,$C14,'DADOS BRUTOS'!FA$3:FA$500)))</f>
        <v/>
      </c>
      <c r="IB14" s="94">
        <f>IF(OR(IB$4="",$B14=""),0,SUMIF('DADOS BRUTOS'!$A$3:$A$500,$B14,'DADOS BRUTOS'!FB$3:FB$500)+IF($C14="",0,SUMIF('DADOS BRUTOS'!$A$3:$A$500,$C14,'DADOS BRUTOS'!FB$3:FB$500)))</f>
        <v/>
      </c>
      <c r="IC14" s="94">
        <f>IF(OR(IC$4="",$B14=""),0,SUMIF('DADOS BRUTOS'!$A$3:$A$500,$B14,'DADOS BRUTOS'!FC$3:FC$500)+IF($C14="",0,SUMIF('DADOS BRUTOS'!$A$3:$A$500,$C14,'DADOS BRUTOS'!FC$3:FC$500)))</f>
        <v/>
      </c>
      <c r="ID14" s="94">
        <f>IF(OR(ID$4="",$B14=""),0,SUMIF('DADOS BRUTOS'!$A$3:$A$500,$B14,'DADOS BRUTOS'!FD$3:FD$500)+IF($C14="",0,SUMIF('DADOS BRUTOS'!$A$3:$A$500,$C14,'DADOS BRUTOS'!FD$3:FD$500)))</f>
        <v/>
      </c>
      <c r="IE14" s="94">
        <f>IF(OR(IE$4="",$B14=""),0,SUMIF('DADOS BRUTOS'!$A$3:$A$500,$B14,'DADOS BRUTOS'!FE$3:FE$500)+IF($C14="",0,SUMIF('DADOS BRUTOS'!$A$3:$A$500,$C14,'DADOS BRUTOS'!FE$3:FE$500)))</f>
        <v/>
      </c>
      <c r="IF14" s="94">
        <f>IF(OR(IF$4="",$B14=""),0,SUMIF('DADOS BRUTOS'!$A$3:$A$500,$B14,'DADOS BRUTOS'!FF$3:FF$500)+IF($C14="",0,SUMIF('DADOS BRUTOS'!$A$3:$A$500,$C14,'DADOS BRUTOS'!FF$3:FF$500)))</f>
        <v/>
      </c>
      <c r="IG14" s="94">
        <f>IF(OR(IG$4="",$B14=""),0,SUMIF('DADOS BRUTOS'!$A$3:$A$500,$B14,'DADOS BRUTOS'!FG$3:FG$500)+IF($C14="",0,SUMIF('DADOS BRUTOS'!$A$3:$A$500,$C14,'DADOS BRUTOS'!FG$3:FG$500)))</f>
        <v/>
      </c>
      <c r="IH14" s="94">
        <f>IF(OR(IH$4="",$B14=""),0,SUMIF('DADOS BRUTOS'!$A$3:$A$500,$B14,'DADOS BRUTOS'!FH$3:FH$500)+IF($C14="",0,SUMIF('DADOS BRUTOS'!$A$3:$A$500,$C14,'DADOS BRUTOS'!FH$3:FH$500)))</f>
        <v/>
      </c>
      <c r="II14" s="94">
        <f>IF(OR(II$4="",$B14=""),0,SUMIF('DADOS BRUTOS'!$A$3:$A$500,$B14,'DADOS BRUTOS'!FI$3:FI$500)+IF($C14="",0,SUMIF('DADOS BRUTOS'!$A$3:$A$500,$C14,'DADOS BRUTOS'!FI$3:FI$500)))</f>
        <v/>
      </c>
      <c r="IJ14" s="94">
        <f>IF(OR(IJ$4="",$B14=""),0,SUMIF('DADOS BRUTOS'!$A$3:$A$500,$B14,'DADOS BRUTOS'!FJ$3:FJ$500)+IF($C14="",0,SUMIF('DADOS BRUTOS'!$A$3:$A$500,$C14,'DADOS BRUTOS'!FJ$3:FJ$500)))</f>
        <v/>
      </c>
      <c r="IK14" s="94">
        <f>IF(OR(IK$4="",$B14=""),0,SUMIF('DADOS BRUTOS'!$A$3:$A$500,$B14,'DADOS BRUTOS'!FK$3:FK$500)+IF($C14="",0,SUMIF('DADOS BRUTOS'!$A$3:$A$500,$C14,'DADOS BRUTOS'!FK$3:FK$500)))</f>
        <v/>
      </c>
      <c r="IL14" s="94">
        <f>IF(OR(IL$4="",$B14=""),0,SUMIF('DADOS BRUTOS'!$A$3:$A$500,$B14,'DADOS BRUTOS'!FL$3:FL$500)+IF($C14="",0,SUMIF('DADOS BRUTOS'!$A$3:$A$500,$C14,'DADOS BRUTOS'!FL$3:FL$500)))</f>
        <v/>
      </c>
      <c r="IM14" s="94">
        <f>IF(OR(IM$4="",$B14=""),0,SUMIF('DADOS BRUTOS'!$A$3:$A$500,$B14,'DADOS BRUTOS'!FM$3:FM$500)+IF($C14="",0,SUMIF('DADOS BRUTOS'!$A$3:$A$500,$C14,'DADOS BRUTOS'!FM$3:FM$500)))</f>
        <v/>
      </c>
      <c r="IN14" s="94">
        <f>IF(OR(IN$4="",$B14=""),0,SUMIF('DADOS BRUTOS'!$A$3:$A$500,$B14,'DADOS BRUTOS'!FN$3:FN$500)+IF($C14="",0,SUMIF('DADOS BRUTOS'!$A$3:$A$500,$C14,'DADOS BRUTOS'!FN$3:FN$500)))</f>
        <v/>
      </c>
      <c r="IO14" s="94">
        <f>IF(OR(IO$4="",$B14=""),0,SUMIF('DADOS BRUTOS'!$A$3:$A$500,$B14,'DADOS BRUTOS'!FO$3:FO$500)+IF($C14="",0,SUMIF('DADOS BRUTOS'!$A$3:$A$500,$C14,'DADOS BRUTOS'!FO$3:FO$500)))</f>
        <v/>
      </c>
      <c r="IP14" s="94">
        <f>IF(OR(IP$4="",$B14=""),0,SUMIF('DADOS BRUTOS'!$A$3:$A$500,$B14,'DADOS BRUTOS'!FP$3:FP$500)+IF($C14="",0,SUMIF('DADOS BRUTOS'!$A$3:$A$500,$C14,'DADOS BRUTOS'!FP$3:FP$500)))</f>
        <v/>
      </c>
      <c r="IQ14" s="94">
        <f>IF(OR(IQ$4="",$B14=""),0,SUMIF('DADOS BRUTOS'!$A$3:$A$500,$B14,'DADOS BRUTOS'!FQ$3:FQ$500)+IF($C14="",0,SUMIF('DADOS BRUTOS'!$A$3:$A$500,$C14,'DADOS BRUTOS'!FQ$3:FQ$500)))</f>
        <v/>
      </c>
      <c r="IR14" s="94">
        <f>IF(OR(IR$4="",$B14=""),0,SUMIF('DADOS BRUTOS'!$A$3:$A$500,$B14,'DADOS BRUTOS'!FR$3:FR$500)+IF($C14="",0,SUMIF('DADOS BRUTOS'!$A$3:$A$500,$C14,'DADOS BRUTOS'!FR$3:FR$500)))</f>
        <v/>
      </c>
      <c r="IS14" s="94">
        <f>IF(OR(IS$4="",$B14=""),0,SUMIF('DADOS BRUTOS'!$A$3:$A$500,$B14,'DADOS BRUTOS'!FS$3:FS$500)+IF($C14="",0,SUMIF('DADOS BRUTOS'!$A$3:$A$500,$C14,'DADOS BRUTOS'!FS$3:FS$500)))</f>
        <v/>
      </c>
      <c r="IT14" s="94">
        <f>IF(OR(IT$4="",$B14=""),0,SUMIF('DADOS BRUTOS'!$A$3:$A$500,$B14,'DADOS BRUTOS'!FT$3:FT$500)+IF($C14="",0,SUMIF('DADOS BRUTOS'!$A$3:$A$500,$C14,'DADOS BRUTOS'!FT$3:FT$500)))</f>
        <v/>
      </c>
      <c r="IU14" s="94">
        <f>IF(OR(IU$4="",$B14=""),0,SUMIF('DADOS BRUTOS'!$A$3:$A$500,$B14,'DADOS BRUTOS'!FU$3:FU$500)+IF($C14="",0,SUMIF('DADOS BRUTOS'!$A$3:$A$500,$C14,'DADOS BRUTOS'!FU$3:FU$500)))</f>
        <v/>
      </c>
      <c r="IV14" s="94">
        <f>IF(OR(IV$4="",$B14=""),0,SUMIF('DADOS BRUTOS'!$A$3:$A$500,$B14,'DADOS BRUTOS'!FV$3:FV$500)+IF($C14="",0,SUMIF('DADOS BRUTOS'!$A$3:$A$500,$C14,'DADOS BRUTOS'!FV$3:FV$500)))</f>
        <v/>
      </c>
      <c r="IW14" s="94">
        <f>IF(OR(IW$4="",$B14=""),0,SUMIF('DADOS BRUTOS'!$A$3:$A$500,$B14,'DADOS BRUTOS'!FW$3:FW$500)+IF($C14="",0,SUMIF('DADOS BRUTOS'!$A$3:$A$500,$C14,'DADOS BRUTOS'!FW$3:FW$500)))</f>
        <v/>
      </c>
      <c r="IX14" s="94">
        <f>IF(OR(IX$4="",$B14=""),0,SUMIF('DADOS BRUTOS'!$A$3:$A$500,$B14,'DADOS BRUTOS'!FX$3:FX$500)+IF($C14="",0,SUMIF('DADOS BRUTOS'!$A$3:$A$500,$C14,'DADOS BRUTOS'!FX$3:FX$500)))</f>
        <v/>
      </c>
      <c r="IY14" s="94">
        <f>IF(OR(IY$4="",$B14=""),0,SUMIF('DADOS BRUTOS'!$A$3:$A$500,$B14,'DADOS BRUTOS'!FY$3:FY$500)+IF($C14="",0,SUMIF('DADOS BRUTOS'!$A$3:$A$500,$C14,'DADOS BRUTOS'!FY$3:FY$500)))</f>
        <v/>
      </c>
      <c r="IZ14" s="94">
        <f>IF(OR(IZ$4="",$B14=""),0,SUMIF('DADOS BRUTOS'!$A$3:$A$500,$B14,'DADOS BRUTOS'!FZ$3:FZ$500)+IF($C14="",0,SUMIF('DADOS BRUTOS'!$A$3:$A$500,$C14,'DADOS BRUTOS'!FZ$3:FZ$500)))</f>
        <v/>
      </c>
      <c r="JA14" s="94">
        <f>IF(OR(JA$4="",$B14=""),0,SUMIF('DADOS BRUTOS'!$A$3:$A$500,$B14,'DADOS BRUTOS'!GA$3:GA$500)+IF($C14="",0,SUMIF('DADOS BRUTOS'!$A$3:$A$500,$C14,'DADOS BRUTOS'!GA$3:GA$500)))</f>
        <v/>
      </c>
      <c r="JB14" s="94">
        <f>IF(OR(JB$4="",$B14=""),0,SUMIF('DADOS BRUTOS'!$A$3:$A$500,$B14,'DADOS BRUTOS'!GB$3:GB$500)+IF($C14="",0,SUMIF('DADOS BRUTOS'!$A$3:$A$500,$C14,'DADOS BRUTOS'!GB$3:GB$500)))</f>
        <v/>
      </c>
      <c r="JC14" s="94">
        <f>IF(OR(JC$4="",$B14=""),0,SUMIF('DADOS BRUTOS'!$A$3:$A$500,$B14,'DADOS BRUTOS'!GC$3:GC$500)+IF($C14="",0,SUMIF('DADOS BRUTOS'!$A$3:$A$500,$C14,'DADOS BRUTOS'!GC$3:GC$500)))</f>
        <v/>
      </c>
      <c r="JD14" s="94">
        <f>IF(OR(JD$4="",$B14=""),0,SUMIF('DADOS BRUTOS'!$A$3:$A$500,$B14,'DADOS BRUTOS'!GD$3:GD$500)+IF($C14="",0,SUMIF('DADOS BRUTOS'!$A$3:$A$500,$C14,'DADOS BRUTOS'!GD$3:GD$500)))</f>
        <v/>
      </c>
      <c r="JE14" s="94">
        <f>IF(OR(JE$4="",$B14=""),0,SUMIF('DADOS BRUTOS'!$A$3:$A$500,$B14,'DADOS BRUTOS'!GE$3:GE$500)+IF($C14="",0,SUMIF('DADOS BRUTOS'!$A$3:$A$500,$C14,'DADOS BRUTOS'!GE$3:GE$500)))</f>
        <v/>
      </c>
      <c r="JF14" s="94">
        <f>IF(OR(JF$4="",$B14=""),0,SUMIF('DADOS BRUTOS'!$A$3:$A$500,$B14,'DADOS BRUTOS'!GF$3:GF$500)+IF($C14="",0,SUMIF('DADOS BRUTOS'!$A$3:$A$500,$C14,'DADOS BRUTOS'!GF$3:GF$500)))</f>
        <v/>
      </c>
      <c r="JG14" s="94">
        <f>IF(OR(JG$4="",$B14=""),0,SUMIF('DADOS BRUTOS'!$A$3:$A$500,$B14,'DADOS BRUTOS'!GG$3:GG$500)+IF($C14="",0,SUMIF('DADOS BRUTOS'!$A$3:$A$500,$C14,'DADOS BRUTOS'!GG$3:GG$500)))</f>
        <v/>
      </c>
      <c r="JH14" s="94">
        <f>IF(OR(JH$4="",$B14=""),0,SUMIF('DADOS BRUTOS'!$A$3:$A$500,$B14,'DADOS BRUTOS'!GH$3:GH$500)+IF($C14="",0,SUMIF('DADOS BRUTOS'!$A$3:$A$500,$C14,'DADOS BRUTOS'!GH$3:GH$500)))</f>
        <v/>
      </c>
      <c r="JI14" s="94">
        <f>IF(OR(JI$4="",$B14=""),0,SUMIF('DADOS BRUTOS'!$A$3:$A$500,$B14,'DADOS BRUTOS'!GI$3:GI$500)+IF($C14="",0,SUMIF('DADOS BRUTOS'!$A$3:$A$500,$C14,'DADOS BRUTOS'!GI$3:GI$500)))</f>
        <v/>
      </c>
      <c r="JJ14" s="94">
        <f>IF(OR(JJ$4="",$B14=""),0,SUMIF('DADOS BRUTOS'!$A$3:$A$500,$B14,'DADOS BRUTOS'!GJ$3:GJ$500)+IF($C14="",0,SUMIF('DADOS BRUTOS'!$A$3:$A$500,$C14,'DADOS BRUTOS'!GJ$3:GJ$500)))</f>
        <v/>
      </c>
      <c r="JK14" s="94">
        <f>IF(OR(JK$4="",$B14=""),0,SUMIF('DADOS BRUTOS'!$A$3:$A$500,$B14,'DADOS BRUTOS'!GK$3:GK$500)+IF($C14="",0,SUMIF('DADOS BRUTOS'!$A$3:$A$500,$C14,'DADOS BRUTOS'!GK$3:GK$500)))</f>
        <v/>
      </c>
      <c r="JL14" s="94">
        <f>IF(OR(JL$4="",$B14=""),0,SUMIF('DADOS BRUTOS'!$A$3:$A$500,$B14,'DADOS BRUTOS'!GL$3:GL$500)+IF($C14="",0,SUMIF('DADOS BRUTOS'!$A$3:$A$500,$C14,'DADOS BRUTOS'!GL$3:GL$500)))</f>
        <v/>
      </c>
      <c r="JM14" s="94">
        <f>IF(OR(JM$4="",$B14=""),0,SUMIF('DADOS BRUTOS'!$A$3:$A$500,$B14,'DADOS BRUTOS'!GM$3:GM$500)+IF($C14="",0,SUMIF('DADOS BRUTOS'!$A$3:$A$500,$C14,'DADOS BRUTOS'!GM$3:GM$500)))</f>
        <v/>
      </c>
      <c r="JN14" s="94">
        <f>IF(OR(JN$4="",$B14=""),0,SUMIF('DADOS BRUTOS'!$A$3:$A$500,$B14,'DADOS BRUTOS'!GN$3:GN$500)+IF($C14="",0,SUMIF('DADOS BRUTOS'!$A$3:$A$500,$C14,'DADOS BRUTOS'!GN$3:GN$500)))</f>
        <v/>
      </c>
      <c r="JO14" s="94">
        <f>IF(OR(JO$4="",$B14=""),0,SUMIF('DADOS BRUTOS'!$A$3:$A$500,$B14,'DADOS BRUTOS'!GO$3:GO$500)+IF($C14="",0,SUMIF('DADOS BRUTOS'!$A$3:$A$500,$C14,'DADOS BRUTOS'!GO$3:GO$500)))</f>
        <v/>
      </c>
      <c r="JP14" s="94">
        <f>IF(OR(JP$4="",$B14=""),0,SUMIF('DADOS BRUTOS'!$A$3:$A$500,$B14,'DADOS BRUTOS'!GP$3:GP$500)+IF($C14="",0,SUMIF('DADOS BRUTOS'!$A$3:$A$500,$C14,'DADOS BRUTOS'!GP$3:GP$500)))</f>
        <v/>
      </c>
      <c r="JQ14" s="94">
        <f>IF(OR(JQ$4="",$B14=""),0,SUMIF('DADOS BRUTOS'!$A$3:$A$500,$B14,'DADOS BRUTOS'!GQ$3:GQ$500)+IF($C14="",0,SUMIF('DADOS BRUTOS'!$A$3:$A$500,$C14,'DADOS BRUTOS'!GQ$3:GQ$500)))</f>
        <v/>
      </c>
      <c r="JR14" s="94">
        <f>IF(OR(JR$4="",$B14=""),0,SUMIF('DADOS BRUTOS'!$A$3:$A$500,$B14,'DADOS BRUTOS'!GR$3:GR$500)+IF($C14="",0,SUMIF('DADOS BRUTOS'!$A$3:$A$500,$C14,'DADOS BRUTOS'!GR$3:GR$500)))</f>
        <v/>
      </c>
      <c r="JS14" s="94">
        <f>IF(OR(JS$4="",$B14=""),0,SUMIF('DADOS BRUTOS'!$A$3:$A$500,$B14,'DADOS BRUTOS'!GS$3:GS$500)+IF($C14="",0,SUMIF('DADOS BRUTOS'!$A$3:$A$500,$C14,'DADOS BRUTOS'!GS$3:GS$500)))</f>
        <v/>
      </c>
    </row>
    <row r="15">
      <c r="A15" s="59">
        <f>'VALOR POR PL'!D21</f>
        <v/>
      </c>
      <c r="B15" s="58" t="inlineStr">
        <is>
          <t>EQUIPAMENTOS E FERRAMENTAS</t>
        </is>
      </c>
      <c r="C15" s="58" t="n"/>
      <c r="D15" s="53">
        <f>SUMIF($CB$4:$JS$4,"&lt;="&amp;D$4,$CB15:$JS15)</f>
        <v/>
      </c>
      <c r="E15" s="53">
        <f>SUMIF($CB$4:$JS$4,E$4,$CB15:$JS15)</f>
        <v/>
      </c>
      <c r="F15" s="53">
        <f>SUMIF($CB$4:$JS$4,F$4,$CB15:$JS15)</f>
        <v/>
      </c>
      <c r="G15" s="53">
        <f>SUMIF($CB$4:$JS$4,G$4,$CB15:$JS15)</f>
        <v/>
      </c>
      <c r="H15" s="53">
        <f>SUMIF($CB$4:$JS$4,H$4,$CB15:$JS15)</f>
        <v/>
      </c>
      <c r="I15" s="53">
        <f>SUMIF($CB$4:$JS$4,I$4,$CB15:$JS15)</f>
        <v/>
      </c>
      <c r="J15" s="53">
        <f>SUMIF($CB$4:$JS$4,J$4,$CB15:$JS15)</f>
        <v/>
      </c>
      <c r="K15" s="53">
        <f>SUMIF($CB$4:$JS$4,K$4,$CB15:$JS15)</f>
        <v/>
      </c>
      <c r="L15" s="53">
        <f>SUMIF($CB$4:$JS$4,L$4,$CB15:$JS15)</f>
        <v/>
      </c>
      <c r="M15" s="53">
        <f>SUMIF($CB$4:$JS$4,M$4,$CB15:$JS15)</f>
        <v/>
      </c>
      <c r="N15" s="53">
        <f>SUMIF($CB$4:$JS$4,N$4,$CB15:$JS15)</f>
        <v/>
      </c>
      <c r="O15" s="53">
        <f>SUMIF($CB$4:$JS$4,O$4,$CB15:$JS15)</f>
        <v/>
      </c>
      <c r="P15" s="53">
        <f>SUMIF($CB$4:$JS$4,P$4,$CB15:$JS15)</f>
        <v/>
      </c>
      <c r="Q15" s="53">
        <f>SUMIF($CB$4:$JS$4,Q$4,$CB15:$JS15)</f>
        <v/>
      </c>
      <c r="R15" s="53">
        <f>SUMIF($CB$4:$JS$4,R$4,$CB15:$JS15)</f>
        <v/>
      </c>
      <c r="S15" s="53">
        <f>SUMIF($CB$4:$JS$4,S$4,$CB15:$JS15)</f>
        <v/>
      </c>
      <c r="T15" s="53">
        <f>SUMIF($CB$4:$JS$4,T$4,$CB15:$JS15)</f>
        <v/>
      </c>
      <c r="U15" s="53">
        <f>SUMIF($CB$4:$JS$4,U$4,$CB15:$JS15)</f>
        <v/>
      </c>
      <c r="V15" s="53">
        <f>SUMIF($CB$4:$JS$4,V$4,$CB15:$JS15)</f>
        <v/>
      </c>
      <c r="W15" s="53">
        <f>SUMIF($CB$4:$JS$4,W$4,$CB15:$JS15)</f>
        <v/>
      </c>
      <c r="X15" s="53">
        <f>SUMIF($CB$4:$JS$4,X$4,$CB15:$JS15)</f>
        <v/>
      </c>
      <c r="Y15" s="53">
        <f>SUMIF($CB$4:$JS$4,Y$4,$CB15:$JS15)</f>
        <v/>
      </c>
      <c r="Z15" s="53">
        <f>SUMIF($CB$4:$JS$4,Z$4,$CB15:$JS15)</f>
        <v/>
      </c>
      <c r="AA15" s="53">
        <f>SUMIF($CB$4:$JS$4,AA$4,$CB15:$JS15)</f>
        <v/>
      </c>
      <c r="AB15" s="53">
        <f>SUMIF($CB$4:$JS$4,AB$4,$CB15:$JS15)</f>
        <v/>
      </c>
      <c r="AC15" s="53">
        <f>SUMIF($CB$4:$JS$4,AC$4,$CB15:$JS15)</f>
        <v/>
      </c>
      <c r="AD15" s="53">
        <f>SUMIF($CB$4:$JS$4,AD$4,$CB15:$JS15)</f>
        <v/>
      </c>
      <c r="AE15" s="53">
        <f>SUMIF($CB$4:$JS$4,AE$4,$CB15:$JS15)</f>
        <v/>
      </c>
      <c r="AF15" s="53">
        <f>SUMIF($CB$4:$JS$4,AF$4,$CB15:$JS15)</f>
        <v/>
      </c>
      <c r="AG15" s="53">
        <f>SUMIF($CB$4:$JS$4,AG$4,$CB15:$JS15)</f>
        <v/>
      </c>
      <c r="AH15" s="53">
        <f>SUMIF($CB$4:$JS$4,AH$4,$CB15:$JS15)</f>
        <v/>
      </c>
      <c r="AI15" s="53">
        <f>SUMIF($CB$4:$JS$4,AI$4,$CB15:$JS15)</f>
        <v/>
      </c>
      <c r="AJ15" s="53">
        <f>SUMIF($CB$4:$JS$4,AJ$4,$CB15:$JS15)</f>
        <v/>
      </c>
      <c r="AK15" s="53">
        <f>SUMIF($CB$4:$JS$4,AK$4,$CB15:$JS15)</f>
        <v/>
      </c>
      <c r="AL15" s="53">
        <f>SUMIF($CB$4:$JS$4,AL$4,$CB15:$JS15)</f>
        <v/>
      </c>
      <c r="AM15" s="53">
        <f>SUMIF($CB$4:$JS$4,AM$4,$CB15:$JS15)</f>
        <v/>
      </c>
      <c r="AN15" s="53">
        <f>SUMIF($CB$4:$JS$4,AN$4,$CB15:$JS15)</f>
        <v/>
      </c>
      <c r="AO15" s="53">
        <f>SUMIF($CB$4:$JS$4,AO$4,$CB15:$JS15)</f>
        <v/>
      </c>
      <c r="AP15" s="53">
        <f>SUMIF($CB$4:$JS$4,AP$4,$CB15:$JS15)</f>
        <v/>
      </c>
      <c r="AQ15" s="53">
        <f>SUMIF($CB$4:$JS$4,AQ$4,$CB15:$JS15)</f>
        <v/>
      </c>
      <c r="AR15" s="53">
        <f>SUMIF($CB$4:$JS$4,AR$4,$CB15:$JS15)</f>
        <v/>
      </c>
      <c r="AS15" s="53">
        <f>SUMIF($CB$4:$JS$4,AS$4,$CB15:$JS15)</f>
        <v/>
      </c>
      <c r="AT15" s="53">
        <f>SUMIF($CB$4:$JS$4,AT$4,$CB15:$JS15)</f>
        <v/>
      </c>
      <c r="AU15" s="53">
        <f>SUMIF($CB$4:$JS$4,AU$4,$CB15:$JS15)</f>
        <v/>
      </c>
      <c r="AV15" s="53">
        <f>SUMIF($CB$4:$JS$4,AV$4,$CB15:$JS15)</f>
        <v/>
      </c>
      <c r="AW15" s="53">
        <f>SUMIF($CB$4:$JS$4,AW$4,$CB15:$JS15)</f>
        <v/>
      </c>
      <c r="AX15" s="53">
        <f>SUMIF($CB$4:$JS$4,AX$4,$CB15:$JS15)</f>
        <v/>
      </c>
      <c r="AY15" s="53">
        <f>SUMIF($CB$4:$JS$4,AY$4,$CB15:$JS15)</f>
        <v/>
      </c>
      <c r="AZ15" s="53">
        <f>SUMIF($CB$4:$JS$4,AZ$4,$CB15:$JS15)</f>
        <v/>
      </c>
      <c r="BA15" s="53">
        <f>SUMIF($CB$4:$JS$4,BA$4,$CB15:$JS15)</f>
        <v/>
      </c>
      <c r="BB15" s="53">
        <f>SUMIF($CB$4:$JS$4,BB$4,$CB15:$JS15)</f>
        <v/>
      </c>
      <c r="BC15" s="53">
        <f>SUMIF($CB$4:$JS$4,BC$4,$CB15:$JS15)</f>
        <v/>
      </c>
      <c r="BD15" s="53">
        <f>SUMIF($CB$4:$JS$4,BD$4,$CB15:$JS15)</f>
        <v/>
      </c>
      <c r="BE15" s="53">
        <f>SUMIF($CB$4:$JS$4,BE$4,$CB15:$JS15)</f>
        <v/>
      </c>
      <c r="BF15" s="53">
        <f>SUMIF($CB$4:$JS$4,BF$4,$CB15:$JS15)</f>
        <v/>
      </c>
      <c r="BG15" s="53">
        <f>SUMIF($CB$4:$JS$4,BG$4,$CB15:$JS15)</f>
        <v/>
      </c>
      <c r="BH15" s="53">
        <f>SUMIF($CB$4:$JS$4,BH$4,$CB15:$JS15)</f>
        <v/>
      </c>
      <c r="BI15" s="53">
        <f>SUMIF($CB$4:$JS$4,BI$4,$CB15:$JS15)</f>
        <v/>
      </c>
      <c r="BJ15" s="53">
        <f>SUMIF($CB$4:$JS$4,BJ$4,$CB15:$JS15)</f>
        <v/>
      </c>
      <c r="BK15" s="53">
        <f>SUMIF($CB$4:$JS$4,BK$4,$CB15:$JS15)</f>
        <v/>
      </c>
      <c r="BL15" s="53">
        <f>SUMIF($CB$4:$JS$4,BL$4,$CB15:$JS15)</f>
        <v/>
      </c>
      <c r="BM15" s="53">
        <f>SUMIF($CB$4:$JS$4,BM$4,$CB15:$JS15)</f>
        <v/>
      </c>
      <c r="BN15" s="53">
        <f>SUMIF($CB$4:$JS$4,BN$4,$CB15:$JS15)</f>
        <v/>
      </c>
      <c r="BO15" s="53">
        <f>SUMIF($CB$4:$JS$4,BO$4,$CB15:$JS15)</f>
        <v/>
      </c>
      <c r="BP15" s="53">
        <f>SUMIF($CB$4:$JS$4,BP$4,$CB15:$JS15)</f>
        <v/>
      </c>
      <c r="BQ15" s="53">
        <f>SUMIF($CB$4:$JS$4,BQ$4,$CB15:$JS15)</f>
        <v/>
      </c>
      <c r="BR15" s="53">
        <f>SUMIF($CB$4:$JS$4,BR$4,$CB15:$JS15)</f>
        <v/>
      </c>
      <c r="BS15" s="53">
        <f>SUMIF($CB$4:$JS$4,BS$4,$CB15:$JS15)</f>
        <v/>
      </c>
      <c r="BT15" s="53">
        <f>SUMIF($CB$4:$JS$4,BT$4,$CB15:$JS15)</f>
        <v/>
      </c>
      <c r="BU15" s="53">
        <f>SUMIF($CB$4:$JS$4,BU$4,$CB15:$JS15)</f>
        <v/>
      </c>
      <c r="BV15" s="53">
        <f>SUMIF($CB$4:$JS$4,BV$4,$CB15:$JS15)</f>
        <v/>
      </c>
      <c r="BW15" s="53">
        <f>SUMIF($CB$4:$JS$4,BW$4,$CB15:$JS15)</f>
        <v/>
      </c>
      <c r="BX15" s="53">
        <f>SUMIF($CB$4:$JS$4,"&gt;"&amp;'VALOR POR PL'!$P$8,$CB15:$JS15)</f>
        <v/>
      </c>
      <c r="BY15" s="53">
        <f>SUM($CB15:$JS15)</f>
        <v/>
      </c>
      <c r="CB15" s="94">
        <f>IF(OR(CB$4="",$B15=""),0,SUMIF('DADOS BRUTOS'!$A$3:$A$500,$B15,'DADOS BRUTOS'!B$3:B$500)+IF($C15="",0,SUMIF('DADOS BRUTOS'!$A$3:$A$500,$C15,'DADOS BRUTOS'!B$3:B$500)))</f>
        <v/>
      </c>
      <c r="CC15" s="94">
        <f>IF(OR(CC$4="",$B15=""),0,SUMIF('DADOS BRUTOS'!$A$3:$A$500,$B15,'DADOS BRUTOS'!C$3:C$500)+IF($C15="",0,SUMIF('DADOS BRUTOS'!$A$3:$A$500,$C15,'DADOS BRUTOS'!C$3:C$500)))</f>
        <v/>
      </c>
      <c r="CD15" s="94">
        <f>IF(OR(CD$4="",$B15=""),0,SUMIF('DADOS BRUTOS'!$A$3:$A$500,$B15,'DADOS BRUTOS'!D$3:D$500)+IF($C15="",0,SUMIF('DADOS BRUTOS'!$A$3:$A$500,$C15,'DADOS BRUTOS'!D$3:D$500)))</f>
        <v/>
      </c>
      <c r="CE15" s="94">
        <f>IF(OR(CE$4="",$B15=""),0,SUMIF('DADOS BRUTOS'!$A$3:$A$500,$B15,'DADOS BRUTOS'!E$3:E$500)+IF($C15="",0,SUMIF('DADOS BRUTOS'!$A$3:$A$500,$C15,'DADOS BRUTOS'!E$3:E$500)))</f>
        <v/>
      </c>
      <c r="CF15" s="94">
        <f>IF(OR(CF$4="",$B15=""),0,SUMIF('DADOS BRUTOS'!$A$3:$A$500,$B15,'DADOS BRUTOS'!F$3:F$500)+IF($C15="",0,SUMIF('DADOS BRUTOS'!$A$3:$A$500,$C15,'DADOS BRUTOS'!F$3:F$500)))</f>
        <v/>
      </c>
      <c r="CG15" s="94">
        <f>IF(OR(CG$4="",$B15=""),0,SUMIF('DADOS BRUTOS'!$A$3:$A$500,$B15,'DADOS BRUTOS'!G$3:G$500)+IF($C15="",0,SUMIF('DADOS BRUTOS'!$A$3:$A$500,$C15,'DADOS BRUTOS'!G$3:G$500)))</f>
        <v/>
      </c>
      <c r="CH15" s="94">
        <f>IF(OR(CH$4="",$B15=""),0,SUMIF('DADOS BRUTOS'!$A$3:$A$500,$B15,'DADOS BRUTOS'!H$3:H$500)+IF($C15="",0,SUMIF('DADOS BRUTOS'!$A$3:$A$500,$C15,'DADOS BRUTOS'!H$3:H$500)))</f>
        <v/>
      </c>
      <c r="CI15" s="94">
        <f>IF(OR(CI$4="",$B15=""),0,SUMIF('DADOS BRUTOS'!$A$3:$A$500,$B15,'DADOS BRUTOS'!I$3:I$500)+IF($C15="",0,SUMIF('DADOS BRUTOS'!$A$3:$A$500,$C15,'DADOS BRUTOS'!I$3:I$500)))</f>
        <v/>
      </c>
      <c r="CJ15" s="94">
        <f>IF(OR(CJ$4="",$B15=""),0,SUMIF('DADOS BRUTOS'!$A$3:$A$500,$B15,'DADOS BRUTOS'!J$3:J$500)+IF($C15="",0,SUMIF('DADOS BRUTOS'!$A$3:$A$500,$C15,'DADOS BRUTOS'!J$3:J$500)))</f>
        <v/>
      </c>
      <c r="CK15" s="94">
        <f>IF(OR(CK$4="",$B15=""),0,SUMIF('DADOS BRUTOS'!$A$3:$A$500,$B15,'DADOS BRUTOS'!K$3:K$500)+IF($C15="",0,SUMIF('DADOS BRUTOS'!$A$3:$A$500,$C15,'DADOS BRUTOS'!K$3:K$500)))</f>
        <v/>
      </c>
      <c r="CL15" s="94">
        <f>IF(OR(CL$4="",$B15=""),0,SUMIF('DADOS BRUTOS'!$A$3:$A$500,$B15,'DADOS BRUTOS'!L$3:L$500)+IF($C15="",0,SUMIF('DADOS BRUTOS'!$A$3:$A$500,$C15,'DADOS BRUTOS'!L$3:L$500)))</f>
        <v/>
      </c>
      <c r="CM15" s="94">
        <f>IF(OR(CM$4="",$B15=""),0,SUMIF('DADOS BRUTOS'!$A$3:$A$500,$B15,'DADOS BRUTOS'!M$3:M$500)+IF($C15="",0,SUMIF('DADOS BRUTOS'!$A$3:$A$500,$C15,'DADOS BRUTOS'!M$3:M$500)))</f>
        <v/>
      </c>
      <c r="CN15" s="94">
        <f>IF(OR(CN$4="",$B15=""),0,SUMIF('DADOS BRUTOS'!$A$3:$A$500,$B15,'DADOS BRUTOS'!N$3:N$500)+IF($C15="",0,SUMIF('DADOS BRUTOS'!$A$3:$A$500,$C15,'DADOS BRUTOS'!N$3:N$500)))</f>
        <v/>
      </c>
      <c r="CO15" s="94">
        <f>IF(OR(CO$4="",$B15=""),0,SUMIF('DADOS BRUTOS'!$A$3:$A$500,$B15,'DADOS BRUTOS'!O$3:O$500)+IF($C15="",0,SUMIF('DADOS BRUTOS'!$A$3:$A$500,$C15,'DADOS BRUTOS'!O$3:O$500)))</f>
        <v/>
      </c>
      <c r="CP15" s="94">
        <f>IF(OR(CP$4="",$B15=""),0,SUMIF('DADOS BRUTOS'!$A$3:$A$500,$B15,'DADOS BRUTOS'!P$3:P$500)+IF($C15="",0,SUMIF('DADOS BRUTOS'!$A$3:$A$500,$C15,'DADOS BRUTOS'!P$3:P$500)))</f>
        <v/>
      </c>
      <c r="CQ15" s="94">
        <f>IF(OR(CQ$4="",$B15=""),0,SUMIF('DADOS BRUTOS'!$A$3:$A$500,$B15,'DADOS BRUTOS'!Q$3:Q$500)+IF($C15="",0,SUMIF('DADOS BRUTOS'!$A$3:$A$500,$C15,'DADOS BRUTOS'!Q$3:Q$500)))</f>
        <v/>
      </c>
      <c r="CR15" s="94">
        <f>IF(OR(CR$4="",$B15=""),0,SUMIF('DADOS BRUTOS'!$A$3:$A$500,$B15,'DADOS BRUTOS'!R$3:R$500)+IF($C15="",0,SUMIF('DADOS BRUTOS'!$A$3:$A$500,$C15,'DADOS BRUTOS'!R$3:R$500)))</f>
        <v/>
      </c>
      <c r="CS15" s="94">
        <f>IF(OR(CS$4="",$B15=""),0,SUMIF('DADOS BRUTOS'!$A$3:$A$500,$B15,'DADOS BRUTOS'!S$3:S$500)+IF($C15="",0,SUMIF('DADOS BRUTOS'!$A$3:$A$500,$C15,'DADOS BRUTOS'!S$3:S$500)))</f>
        <v/>
      </c>
      <c r="CT15" s="94">
        <f>IF(OR(CT$4="",$B15=""),0,SUMIF('DADOS BRUTOS'!$A$3:$A$500,$B15,'DADOS BRUTOS'!T$3:T$500)+IF($C15="",0,SUMIF('DADOS BRUTOS'!$A$3:$A$500,$C15,'DADOS BRUTOS'!T$3:T$500)))</f>
        <v/>
      </c>
      <c r="CU15" s="94">
        <f>IF(OR(CU$4="",$B15=""),0,SUMIF('DADOS BRUTOS'!$A$3:$A$500,$B15,'DADOS BRUTOS'!U$3:U$500)+IF($C15="",0,SUMIF('DADOS BRUTOS'!$A$3:$A$500,$C15,'DADOS BRUTOS'!U$3:U$500)))</f>
        <v/>
      </c>
      <c r="CV15" s="94">
        <f>IF(OR(CV$4="",$B15=""),0,SUMIF('DADOS BRUTOS'!$A$3:$A$500,$B15,'DADOS BRUTOS'!V$3:V$500)+IF($C15="",0,SUMIF('DADOS BRUTOS'!$A$3:$A$500,$C15,'DADOS BRUTOS'!V$3:V$500)))</f>
        <v/>
      </c>
      <c r="CW15" s="94">
        <f>IF(OR(CW$4="",$B15=""),0,SUMIF('DADOS BRUTOS'!$A$3:$A$500,$B15,'DADOS BRUTOS'!W$3:W$500)+IF($C15="",0,SUMIF('DADOS BRUTOS'!$A$3:$A$500,$C15,'DADOS BRUTOS'!W$3:W$500)))</f>
        <v/>
      </c>
      <c r="CX15" s="94">
        <f>IF(OR(CX$4="",$B15=""),0,SUMIF('DADOS BRUTOS'!$A$3:$A$500,$B15,'DADOS BRUTOS'!X$3:X$500)+IF($C15="",0,SUMIF('DADOS BRUTOS'!$A$3:$A$500,$C15,'DADOS BRUTOS'!X$3:X$500)))</f>
        <v/>
      </c>
      <c r="CY15" s="94">
        <f>IF(OR(CY$4="",$B15=""),0,SUMIF('DADOS BRUTOS'!$A$3:$A$500,$B15,'DADOS BRUTOS'!Y$3:Y$500)+IF($C15="",0,SUMIF('DADOS BRUTOS'!$A$3:$A$500,$C15,'DADOS BRUTOS'!Y$3:Y$500)))</f>
        <v/>
      </c>
      <c r="CZ15" s="94">
        <f>IF(OR(CZ$4="",$B15=""),0,SUMIF('DADOS BRUTOS'!$A$3:$A$500,$B15,'DADOS BRUTOS'!Z$3:Z$500)+IF($C15="",0,SUMIF('DADOS BRUTOS'!$A$3:$A$500,$C15,'DADOS BRUTOS'!Z$3:Z$500)))</f>
        <v/>
      </c>
      <c r="DA15" s="94">
        <f>IF(OR(DA$4="",$B15=""),0,SUMIF('DADOS BRUTOS'!$A$3:$A$500,$B15,'DADOS BRUTOS'!AA$3:AA$500)+IF($C15="",0,SUMIF('DADOS BRUTOS'!$A$3:$A$500,$C15,'DADOS BRUTOS'!AA$3:AA$500)))</f>
        <v/>
      </c>
      <c r="DB15" s="94">
        <f>IF(OR(DB$4="",$B15=""),0,SUMIF('DADOS BRUTOS'!$A$3:$A$500,$B15,'DADOS BRUTOS'!AB$3:AB$500)+IF($C15="",0,SUMIF('DADOS BRUTOS'!$A$3:$A$500,$C15,'DADOS BRUTOS'!AB$3:AB$500)))</f>
        <v/>
      </c>
      <c r="DC15" s="94">
        <f>IF(OR(DC$4="",$B15=""),0,SUMIF('DADOS BRUTOS'!$A$3:$A$500,$B15,'DADOS BRUTOS'!AC$3:AC$500)+IF($C15="",0,SUMIF('DADOS BRUTOS'!$A$3:$A$500,$C15,'DADOS BRUTOS'!AC$3:AC$500)))</f>
        <v/>
      </c>
      <c r="DD15" s="94">
        <f>IF(OR(DD$4="",$B15=""),0,SUMIF('DADOS BRUTOS'!$A$3:$A$500,$B15,'DADOS BRUTOS'!AD$3:AD$500)+IF($C15="",0,SUMIF('DADOS BRUTOS'!$A$3:$A$500,$C15,'DADOS BRUTOS'!AD$3:AD$500)))</f>
        <v/>
      </c>
      <c r="DE15" s="94">
        <f>IF(OR(DE$4="",$B15=""),0,SUMIF('DADOS BRUTOS'!$A$3:$A$500,$B15,'DADOS BRUTOS'!AE$3:AE$500)+IF($C15="",0,SUMIF('DADOS BRUTOS'!$A$3:$A$500,$C15,'DADOS BRUTOS'!AE$3:AE$500)))</f>
        <v/>
      </c>
      <c r="DF15" s="94">
        <f>IF(OR(DF$4="",$B15=""),0,SUMIF('DADOS BRUTOS'!$A$3:$A$500,$B15,'DADOS BRUTOS'!AF$3:AF$500)+IF($C15="",0,SUMIF('DADOS BRUTOS'!$A$3:$A$500,$C15,'DADOS BRUTOS'!AF$3:AF$500)))</f>
        <v/>
      </c>
      <c r="DG15" s="94">
        <f>IF(OR(DG$4="",$B15=""),0,SUMIF('DADOS BRUTOS'!$A$3:$A$500,$B15,'DADOS BRUTOS'!AG$3:AG$500)+IF($C15="",0,SUMIF('DADOS BRUTOS'!$A$3:$A$500,$C15,'DADOS BRUTOS'!AG$3:AG$500)))</f>
        <v/>
      </c>
      <c r="DH15" s="94">
        <f>IF(OR(DH$4="",$B15=""),0,SUMIF('DADOS BRUTOS'!$A$3:$A$500,$B15,'DADOS BRUTOS'!AH$3:AH$500)+IF($C15="",0,SUMIF('DADOS BRUTOS'!$A$3:$A$500,$C15,'DADOS BRUTOS'!AH$3:AH$500)))</f>
        <v/>
      </c>
      <c r="DI15" s="94">
        <f>IF(OR(DI$4="",$B15=""),0,SUMIF('DADOS BRUTOS'!$A$3:$A$500,$B15,'DADOS BRUTOS'!AI$3:AI$500)+IF($C15="",0,SUMIF('DADOS BRUTOS'!$A$3:$A$500,$C15,'DADOS BRUTOS'!AI$3:AI$500)))</f>
        <v/>
      </c>
      <c r="DJ15" s="94">
        <f>IF(OR(DJ$4="",$B15=""),0,SUMIF('DADOS BRUTOS'!$A$3:$A$500,$B15,'DADOS BRUTOS'!AJ$3:AJ$500)+IF($C15="",0,SUMIF('DADOS BRUTOS'!$A$3:$A$500,$C15,'DADOS BRUTOS'!AJ$3:AJ$500)))</f>
        <v/>
      </c>
      <c r="DK15" s="94">
        <f>IF(OR(DK$4="",$B15=""),0,SUMIF('DADOS BRUTOS'!$A$3:$A$500,$B15,'DADOS BRUTOS'!AK$3:AK$500)+IF($C15="",0,SUMIF('DADOS BRUTOS'!$A$3:$A$500,$C15,'DADOS BRUTOS'!AK$3:AK$500)))</f>
        <v/>
      </c>
      <c r="DL15" s="94">
        <f>IF(OR(DL$4="",$B15=""),0,SUMIF('DADOS BRUTOS'!$A$3:$A$500,$B15,'DADOS BRUTOS'!AL$3:AL$500)+IF($C15="",0,SUMIF('DADOS BRUTOS'!$A$3:$A$500,$C15,'DADOS BRUTOS'!AL$3:AL$500)))</f>
        <v/>
      </c>
      <c r="DM15" s="94">
        <f>IF(OR(DM$4="",$B15=""),0,SUMIF('DADOS BRUTOS'!$A$3:$A$500,$B15,'DADOS BRUTOS'!AM$3:AM$500)+IF($C15="",0,SUMIF('DADOS BRUTOS'!$A$3:$A$500,$C15,'DADOS BRUTOS'!AM$3:AM$500)))</f>
        <v/>
      </c>
      <c r="DN15" s="94">
        <f>IF(OR(DN$4="",$B15=""),0,SUMIF('DADOS BRUTOS'!$A$3:$A$500,$B15,'DADOS BRUTOS'!AN$3:AN$500)+IF($C15="",0,SUMIF('DADOS BRUTOS'!$A$3:$A$500,$C15,'DADOS BRUTOS'!AN$3:AN$500)))</f>
        <v/>
      </c>
      <c r="DO15" s="94">
        <f>IF(OR(DO$4="",$B15=""),0,SUMIF('DADOS BRUTOS'!$A$3:$A$500,$B15,'DADOS BRUTOS'!AO$3:AO$500)+IF($C15="",0,SUMIF('DADOS BRUTOS'!$A$3:$A$500,$C15,'DADOS BRUTOS'!AO$3:AO$500)))</f>
        <v/>
      </c>
      <c r="DP15" s="94">
        <f>IF(OR(DP$4="",$B15=""),0,SUMIF('DADOS BRUTOS'!$A$3:$A$500,$B15,'DADOS BRUTOS'!AP$3:AP$500)+IF($C15="",0,SUMIF('DADOS BRUTOS'!$A$3:$A$500,$C15,'DADOS BRUTOS'!AP$3:AP$500)))</f>
        <v/>
      </c>
      <c r="DQ15" s="94">
        <f>IF(OR(DQ$4="",$B15=""),0,SUMIF('DADOS BRUTOS'!$A$3:$A$500,$B15,'DADOS BRUTOS'!AQ$3:AQ$500)+IF($C15="",0,SUMIF('DADOS BRUTOS'!$A$3:$A$500,$C15,'DADOS BRUTOS'!AQ$3:AQ$500)))</f>
        <v/>
      </c>
      <c r="DR15" s="94">
        <f>IF(OR(DR$4="",$B15=""),0,SUMIF('DADOS BRUTOS'!$A$3:$A$500,$B15,'DADOS BRUTOS'!AR$3:AR$500)+IF($C15="",0,SUMIF('DADOS BRUTOS'!$A$3:$A$500,$C15,'DADOS BRUTOS'!AR$3:AR$500)))</f>
        <v/>
      </c>
      <c r="DS15" s="94">
        <f>IF(OR(DS$4="",$B15=""),0,SUMIF('DADOS BRUTOS'!$A$3:$A$500,$B15,'DADOS BRUTOS'!AS$3:AS$500)+IF($C15="",0,SUMIF('DADOS BRUTOS'!$A$3:$A$500,$C15,'DADOS BRUTOS'!AS$3:AS$500)))</f>
        <v/>
      </c>
      <c r="DT15" s="94">
        <f>IF(OR(DT$4="",$B15=""),0,SUMIF('DADOS BRUTOS'!$A$3:$A$500,$B15,'DADOS BRUTOS'!AT$3:AT$500)+IF($C15="",0,SUMIF('DADOS BRUTOS'!$A$3:$A$500,$C15,'DADOS BRUTOS'!AT$3:AT$500)))</f>
        <v/>
      </c>
      <c r="DU15" s="94">
        <f>IF(OR(DU$4="",$B15=""),0,SUMIF('DADOS BRUTOS'!$A$3:$A$500,$B15,'DADOS BRUTOS'!AU$3:AU$500)+IF($C15="",0,SUMIF('DADOS BRUTOS'!$A$3:$A$500,$C15,'DADOS BRUTOS'!AU$3:AU$500)))</f>
        <v/>
      </c>
      <c r="DV15" s="94">
        <f>IF(OR(DV$4="",$B15=""),0,SUMIF('DADOS BRUTOS'!$A$3:$A$500,$B15,'DADOS BRUTOS'!AV$3:AV$500)+IF($C15="",0,SUMIF('DADOS BRUTOS'!$A$3:$A$500,$C15,'DADOS BRUTOS'!AV$3:AV$500)))</f>
        <v/>
      </c>
      <c r="DW15" s="94">
        <f>IF(OR(DW$4="",$B15=""),0,SUMIF('DADOS BRUTOS'!$A$3:$A$500,$B15,'DADOS BRUTOS'!AW$3:AW$500)+IF($C15="",0,SUMIF('DADOS BRUTOS'!$A$3:$A$500,$C15,'DADOS BRUTOS'!AW$3:AW$500)))</f>
        <v/>
      </c>
      <c r="DX15" s="94">
        <f>IF(OR(DX$4="",$B15=""),0,SUMIF('DADOS BRUTOS'!$A$3:$A$500,$B15,'DADOS BRUTOS'!AX$3:AX$500)+IF($C15="",0,SUMIF('DADOS BRUTOS'!$A$3:$A$500,$C15,'DADOS BRUTOS'!AX$3:AX$500)))</f>
        <v/>
      </c>
      <c r="DY15" s="94">
        <f>IF(OR(DY$4="",$B15=""),0,SUMIF('DADOS BRUTOS'!$A$3:$A$500,$B15,'DADOS BRUTOS'!AY$3:AY$500)+IF($C15="",0,SUMIF('DADOS BRUTOS'!$A$3:$A$500,$C15,'DADOS BRUTOS'!AY$3:AY$500)))</f>
        <v/>
      </c>
      <c r="DZ15" s="94">
        <f>IF(OR(DZ$4="",$B15=""),0,SUMIF('DADOS BRUTOS'!$A$3:$A$500,$B15,'DADOS BRUTOS'!AZ$3:AZ$500)+IF($C15="",0,SUMIF('DADOS BRUTOS'!$A$3:$A$500,$C15,'DADOS BRUTOS'!AZ$3:AZ$500)))</f>
        <v/>
      </c>
      <c r="EA15" s="94">
        <f>IF(OR(EA$4="",$B15=""),0,SUMIF('DADOS BRUTOS'!$A$3:$A$500,$B15,'DADOS BRUTOS'!BA$3:BA$500)+IF($C15="",0,SUMIF('DADOS BRUTOS'!$A$3:$A$500,$C15,'DADOS BRUTOS'!BA$3:BA$500)))</f>
        <v/>
      </c>
      <c r="EB15" s="94">
        <f>IF(OR(EB$4="",$B15=""),0,SUMIF('DADOS BRUTOS'!$A$3:$A$500,$B15,'DADOS BRUTOS'!BB$3:BB$500)+IF($C15="",0,SUMIF('DADOS BRUTOS'!$A$3:$A$500,$C15,'DADOS BRUTOS'!BB$3:BB$500)))</f>
        <v/>
      </c>
      <c r="EC15" s="94">
        <f>IF(OR(EC$4="",$B15=""),0,SUMIF('DADOS BRUTOS'!$A$3:$A$500,$B15,'DADOS BRUTOS'!BC$3:BC$500)+IF($C15="",0,SUMIF('DADOS BRUTOS'!$A$3:$A$500,$C15,'DADOS BRUTOS'!BC$3:BC$500)))</f>
        <v/>
      </c>
      <c r="ED15" s="94">
        <f>IF(OR(ED$4="",$B15=""),0,SUMIF('DADOS BRUTOS'!$A$3:$A$500,$B15,'DADOS BRUTOS'!BD$3:BD$500)+IF($C15="",0,SUMIF('DADOS BRUTOS'!$A$3:$A$500,$C15,'DADOS BRUTOS'!BD$3:BD$500)))</f>
        <v/>
      </c>
      <c r="EE15" s="94">
        <f>IF(OR(EE$4="",$B15=""),0,SUMIF('DADOS BRUTOS'!$A$3:$A$500,$B15,'DADOS BRUTOS'!BE$3:BE$500)+IF($C15="",0,SUMIF('DADOS BRUTOS'!$A$3:$A$500,$C15,'DADOS BRUTOS'!BE$3:BE$500)))</f>
        <v/>
      </c>
      <c r="EF15" s="94">
        <f>IF(OR(EF$4="",$B15=""),0,SUMIF('DADOS BRUTOS'!$A$3:$A$500,$B15,'DADOS BRUTOS'!BF$3:BF$500)+IF($C15="",0,SUMIF('DADOS BRUTOS'!$A$3:$A$500,$C15,'DADOS BRUTOS'!BF$3:BF$500)))</f>
        <v/>
      </c>
      <c r="EG15" s="94">
        <f>IF(OR(EG$4="",$B15=""),0,SUMIF('DADOS BRUTOS'!$A$3:$A$500,$B15,'DADOS BRUTOS'!BG$3:BG$500)+IF($C15="",0,SUMIF('DADOS BRUTOS'!$A$3:$A$500,$C15,'DADOS BRUTOS'!BG$3:BG$500)))</f>
        <v/>
      </c>
      <c r="EH15" s="94">
        <f>IF(OR(EH$4="",$B15=""),0,SUMIF('DADOS BRUTOS'!$A$3:$A$500,$B15,'DADOS BRUTOS'!BH$3:BH$500)+IF($C15="",0,SUMIF('DADOS BRUTOS'!$A$3:$A$500,$C15,'DADOS BRUTOS'!BH$3:BH$500)))</f>
        <v/>
      </c>
      <c r="EI15" s="94">
        <f>IF(OR(EI$4="",$B15=""),0,SUMIF('DADOS BRUTOS'!$A$3:$A$500,$B15,'DADOS BRUTOS'!BI$3:BI$500)+IF($C15="",0,SUMIF('DADOS BRUTOS'!$A$3:$A$500,$C15,'DADOS BRUTOS'!BI$3:BI$500)))</f>
        <v/>
      </c>
      <c r="EJ15" s="94">
        <f>IF(OR(EJ$4="",$B15=""),0,SUMIF('DADOS BRUTOS'!$A$3:$A$500,$B15,'DADOS BRUTOS'!BJ$3:BJ$500)+IF($C15="",0,SUMIF('DADOS BRUTOS'!$A$3:$A$500,$C15,'DADOS BRUTOS'!BJ$3:BJ$500)))</f>
        <v/>
      </c>
      <c r="EK15" s="94">
        <f>IF(OR(EK$4="",$B15=""),0,SUMIF('DADOS BRUTOS'!$A$3:$A$500,$B15,'DADOS BRUTOS'!BK$3:BK$500)+IF($C15="",0,SUMIF('DADOS BRUTOS'!$A$3:$A$500,$C15,'DADOS BRUTOS'!BK$3:BK$500)))</f>
        <v/>
      </c>
      <c r="EL15" s="94">
        <f>IF(OR(EL$4="",$B15=""),0,SUMIF('DADOS BRUTOS'!$A$3:$A$500,$B15,'DADOS BRUTOS'!BL$3:BL$500)+IF($C15="",0,SUMIF('DADOS BRUTOS'!$A$3:$A$500,$C15,'DADOS BRUTOS'!BL$3:BL$500)))</f>
        <v/>
      </c>
      <c r="EM15" s="94">
        <f>IF(OR(EM$4="",$B15=""),0,SUMIF('DADOS BRUTOS'!$A$3:$A$500,$B15,'DADOS BRUTOS'!BM$3:BM$500)+IF($C15="",0,SUMIF('DADOS BRUTOS'!$A$3:$A$500,$C15,'DADOS BRUTOS'!BM$3:BM$500)))</f>
        <v/>
      </c>
      <c r="EN15" s="94">
        <f>IF(OR(EN$4="",$B15=""),0,SUMIF('DADOS BRUTOS'!$A$3:$A$500,$B15,'DADOS BRUTOS'!BN$3:BN$500)+IF($C15="",0,SUMIF('DADOS BRUTOS'!$A$3:$A$500,$C15,'DADOS BRUTOS'!BN$3:BN$500)))</f>
        <v/>
      </c>
      <c r="EO15" s="94">
        <f>IF(OR(EO$4="",$B15=""),0,SUMIF('DADOS BRUTOS'!$A$3:$A$500,$B15,'DADOS BRUTOS'!BO$3:BO$500)+IF($C15="",0,SUMIF('DADOS BRUTOS'!$A$3:$A$500,$C15,'DADOS BRUTOS'!BO$3:BO$500)))</f>
        <v/>
      </c>
      <c r="EP15" s="94">
        <f>IF(OR(EP$4="",$B15=""),0,SUMIF('DADOS BRUTOS'!$A$3:$A$500,$B15,'DADOS BRUTOS'!BP$3:BP$500)+IF($C15="",0,SUMIF('DADOS BRUTOS'!$A$3:$A$500,$C15,'DADOS BRUTOS'!BP$3:BP$500)))</f>
        <v/>
      </c>
      <c r="EQ15" s="94">
        <f>IF(OR(EQ$4="",$B15=""),0,SUMIF('DADOS BRUTOS'!$A$3:$A$500,$B15,'DADOS BRUTOS'!BQ$3:BQ$500)+IF($C15="",0,SUMIF('DADOS BRUTOS'!$A$3:$A$500,$C15,'DADOS BRUTOS'!BQ$3:BQ$500)))</f>
        <v/>
      </c>
      <c r="ER15" s="94">
        <f>IF(OR(ER$4="",$B15=""),0,SUMIF('DADOS BRUTOS'!$A$3:$A$500,$B15,'DADOS BRUTOS'!BR$3:BR$500)+IF($C15="",0,SUMIF('DADOS BRUTOS'!$A$3:$A$500,$C15,'DADOS BRUTOS'!BR$3:BR$500)))</f>
        <v/>
      </c>
      <c r="ES15" s="94">
        <f>IF(OR(ES$4="",$B15=""),0,SUMIF('DADOS BRUTOS'!$A$3:$A$500,$B15,'DADOS BRUTOS'!BS$3:BS$500)+IF($C15="",0,SUMIF('DADOS BRUTOS'!$A$3:$A$500,$C15,'DADOS BRUTOS'!BS$3:BS$500)))</f>
        <v/>
      </c>
      <c r="ET15" s="94">
        <f>IF(OR(ET$4="",$B15=""),0,SUMIF('DADOS BRUTOS'!$A$3:$A$500,$B15,'DADOS BRUTOS'!BT$3:BT$500)+IF($C15="",0,SUMIF('DADOS BRUTOS'!$A$3:$A$500,$C15,'DADOS BRUTOS'!BT$3:BT$500)))</f>
        <v/>
      </c>
      <c r="EU15" s="94">
        <f>IF(OR(EU$4="",$B15=""),0,SUMIF('DADOS BRUTOS'!$A$3:$A$500,$B15,'DADOS BRUTOS'!BU$3:BU$500)+IF($C15="",0,SUMIF('DADOS BRUTOS'!$A$3:$A$500,$C15,'DADOS BRUTOS'!BU$3:BU$500)))</f>
        <v/>
      </c>
      <c r="EV15" s="94">
        <f>IF(OR(EV$4="",$B15=""),0,SUMIF('DADOS BRUTOS'!$A$3:$A$500,$B15,'DADOS BRUTOS'!BV$3:BV$500)+IF($C15="",0,SUMIF('DADOS BRUTOS'!$A$3:$A$500,$C15,'DADOS BRUTOS'!BV$3:BV$500)))</f>
        <v/>
      </c>
      <c r="EW15" s="94">
        <f>IF(OR(EW$4="",$B15=""),0,SUMIF('DADOS BRUTOS'!$A$3:$A$500,$B15,'DADOS BRUTOS'!BW$3:BW$500)+IF($C15="",0,SUMIF('DADOS BRUTOS'!$A$3:$A$500,$C15,'DADOS BRUTOS'!BW$3:BW$500)))</f>
        <v/>
      </c>
      <c r="EX15" s="94">
        <f>IF(OR(EX$4="",$B15=""),0,SUMIF('DADOS BRUTOS'!$A$3:$A$500,$B15,'DADOS BRUTOS'!BX$3:BX$500)+IF($C15="",0,SUMIF('DADOS BRUTOS'!$A$3:$A$500,$C15,'DADOS BRUTOS'!BX$3:BX$500)))</f>
        <v/>
      </c>
      <c r="EY15" s="94">
        <f>IF(OR(EY$4="",$B15=""),0,SUMIF('DADOS BRUTOS'!$A$3:$A$500,$B15,'DADOS BRUTOS'!BY$3:BY$500)+IF($C15="",0,SUMIF('DADOS BRUTOS'!$A$3:$A$500,$C15,'DADOS BRUTOS'!BY$3:BY$500)))</f>
        <v/>
      </c>
      <c r="EZ15" s="94">
        <f>IF(OR(EZ$4="",$B15=""),0,SUMIF('DADOS BRUTOS'!$A$3:$A$500,$B15,'DADOS BRUTOS'!BZ$3:BZ$500)+IF($C15="",0,SUMIF('DADOS BRUTOS'!$A$3:$A$500,$C15,'DADOS BRUTOS'!BZ$3:BZ$500)))</f>
        <v/>
      </c>
      <c r="FA15" s="94">
        <f>IF(OR(FA$4="",$B15=""),0,SUMIF('DADOS BRUTOS'!$A$3:$A$500,$B15,'DADOS BRUTOS'!CA$3:CA$500)+IF($C15="",0,SUMIF('DADOS BRUTOS'!$A$3:$A$500,$C15,'DADOS BRUTOS'!CA$3:CA$500)))</f>
        <v/>
      </c>
      <c r="FB15" s="94">
        <f>IF(OR(FB$4="",$B15=""),0,SUMIF('DADOS BRUTOS'!$A$3:$A$500,$B15,'DADOS BRUTOS'!CB$3:CB$500)+IF($C15="",0,SUMIF('DADOS BRUTOS'!$A$3:$A$500,$C15,'DADOS BRUTOS'!CB$3:CB$500)))</f>
        <v/>
      </c>
      <c r="FC15" s="94">
        <f>IF(OR(FC$4="",$B15=""),0,SUMIF('DADOS BRUTOS'!$A$3:$A$500,$B15,'DADOS BRUTOS'!CC$3:CC$500)+IF($C15="",0,SUMIF('DADOS BRUTOS'!$A$3:$A$500,$C15,'DADOS BRUTOS'!CC$3:CC$500)))</f>
        <v/>
      </c>
      <c r="FD15" s="94">
        <f>IF(OR(FD$4="",$B15=""),0,SUMIF('DADOS BRUTOS'!$A$3:$A$500,$B15,'DADOS BRUTOS'!CD$3:CD$500)+IF($C15="",0,SUMIF('DADOS BRUTOS'!$A$3:$A$500,$C15,'DADOS BRUTOS'!CD$3:CD$500)))</f>
        <v/>
      </c>
      <c r="FE15" s="94">
        <f>IF(OR(FE$4="",$B15=""),0,SUMIF('DADOS BRUTOS'!$A$3:$A$500,$B15,'DADOS BRUTOS'!CE$3:CE$500)+IF($C15="",0,SUMIF('DADOS BRUTOS'!$A$3:$A$500,$C15,'DADOS BRUTOS'!CE$3:CE$500)))</f>
        <v/>
      </c>
      <c r="FF15" s="94">
        <f>IF(OR(FF$4="",$B15=""),0,SUMIF('DADOS BRUTOS'!$A$3:$A$500,$B15,'DADOS BRUTOS'!CF$3:CF$500)+IF($C15="",0,SUMIF('DADOS BRUTOS'!$A$3:$A$500,$C15,'DADOS BRUTOS'!CF$3:CF$500)))</f>
        <v/>
      </c>
      <c r="FG15" s="94">
        <f>IF(OR(FG$4="",$B15=""),0,SUMIF('DADOS BRUTOS'!$A$3:$A$500,$B15,'DADOS BRUTOS'!CG$3:CG$500)+IF($C15="",0,SUMIF('DADOS BRUTOS'!$A$3:$A$500,$C15,'DADOS BRUTOS'!CG$3:CG$500)))</f>
        <v/>
      </c>
      <c r="FH15" s="94">
        <f>IF(OR(FH$4="",$B15=""),0,SUMIF('DADOS BRUTOS'!$A$3:$A$500,$B15,'DADOS BRUTOS'!CH$3:CH$500)+IF($C15="",0,SUMIF('DADOS BRUTOS'!$A$3:$A$500,$C15,'DADOS BRUTOS'!CH$3:CH$500)))</f>
        <v/>
      </c>
      <c r="FI15" s="94">
        <f>IF(OR(FI$4="",$B15=""),0,SUMIF('DADOS BRUTOS'!$A$3:$A$500,$B15,'DADOS BRUTOS'!CI$3:CI$500)+IF($C15="",0,SUMIF('DADOS BRUTOS'!$A$3:$A$500,$C15,'DADOS BRUTOS'!CI$3:CI$500)))</f>
        <v/>
      </c>
      <c r="FJ15" s="94">
        <f>IF(OR(FJ$4="",$B15=""),0,SUMIF('DADOS BRUTOS'!$A$3:$A$500,$B15,'DADOS BRUTOS'!CJ$3:CJ$500)+IF($C15="",0,SUMIF('DADOS BRUTOS'!$A$3:$A$500,$C15,'DADOS BRUTOS'!CJ$3:CJ$500)))</f>
        <v/>
      </c>
      <c r="FK15" s="94">
        <f>IF(OR(FK$4="",$B15=""),0,SUMIF('DADOS BRUTOS'!$A$3:$A$500,$B15,'DADOS BRUTOS'!CK$3:CK$500)+IF($C15="",0,SUMIF('DADOS BRUTOS'!$A$3:$A$500,$C15,'DADOS BRUTOS'!CK$3:CK$500)))</f>
        <v/>
      </c>
      <c r="FL15" s="94">
        <f>IF(OR(FL$4="",$B15=""),0,SUMIF('DADOS BRUTOS'!$A$3:$A$500,$B15,'DADOS BRUTOS'!CL$3:CL$500)+IF($C15="",0,SUMIF('DADOS BRUTOS'!$A$3:$A$500,$C15,'DADOS BRUTOS'!CL$3:CL$500)))</f>
        <v/>
      </c>
      <c r="FM15" s="94">
        <f>IF(OR(FM$4="",$B15=""),0,SUMIF('DADOS BRUTOS'!$A$3:$A$500,$B15,'DADOS BRUTOS'!CM$3:CM$500)+IF($C15="",0,SUMIF('DADOS BRUTOS'!$A$3:$A$500,$C15,'DADOS BRUTOS'!CM$3:CM$500)))</f>
        <v/>
      </c>
      <c r="FN15" s="94">
        <f>IF(OR(FN$4="",$B15=""),0,SUMIF('DADOS BRUTOS'!$A$3:$A$500,$B15,'DADOS BRUTOS'!CN$3:CN$500)+IF($C15="",0,SUMIF('DADOS BRUTOS'!$A$3:$A$500,$C15,'DADOS BRUTOS'!CN$3:CN$500)))</f>
        <v/>
      </c>
      <c r="FO15" s="94">
        <f>IF(OR(FO$4="",$B15=""),0,SUMIF('DADOS BRUTOS'!$A$3:$A$500,$B15,'DADOS BRUTOS'!CO$3:CO$500)+IF($C15="",0,SUMIF('DADOS BRUTOS'!$A$3:$A$500,$C15,'DADOS BRUTOS'!CO$3:CO$500)))</f>
        <v/>
      </c>
      <c r="FP15" s="94">
        <f>IF(OR(FP$4="",$B15=""),0,SUMIF('DADOS BRUTOS'!$A$3:$A$500,$B15,'DADOS BRUTOS'!CP$3:CP$500)+IF($C15="",0,SUMIF('DADOS BRUTOS'!$A$3:$A$500,$C15,'DADOS BRUTOS'!CP$3:CP$500)))</f>
        <v/>
      </c>
      <c r="FQ15" s="94">
        <f>IF(OR(FQ$4="",$B15=""),0,SUMIF('DADOS BRUTOS'!$A$3:$A$500,$B15,'DADOS BRUTOS'!CQ$3:CQ$500)+IF($C15="",0,SUMIF('DADOS BRUTOS'!$A$3:$A$500,$C15,'DADOS BRUTOS'!CQ$3:CQ$500)))</f>
        <v/>
      </c>
      <c r="FR15" s="94">
        <f>IF(OR(FR$4="",$B15=""),0,SUMIF('DADOS BRUTOS'!$A$3:$A$500,$B15,'DADOS BRUTOS'!CR$3:CR$500)+IF($C15="",0,SUMIF('DADOS BRUTOS'!$A$3:$A$500,$C15,'DADOS BRUTOS'!CR$3:CR$500)))</f>
        <v/>
      </c>
      <c r="FS15" s="94">
        <f>IF(OR(FS$4="",$B15=""),0,SUMIF('DADOS BRUTOS'!$A$3:$A$500,$B15,'DADOS BRUTOS'!CS$3:CS$500)+IF($C15="",0,SUMIF('DADOS BRUTOS'!$A$3:$A$500,$C15,'DADOS BRUTOS'!CS$3:CS$500)))</f>
        <v/>
      </c>
      <c r="FT15" s="94">
        <f>IF(OR(FT$4="",$B15=""),0,SUMIF('DADOS BRUTOS'!$A$3:$A$500,$B15,'DADOS BRUTOS'!CT$3:CT$500)+IF($C15="",0,SUMIF('DADOS BRUTOS'!$A$3:$A$500,$C15,'DADOS BRUTOS'!CT$3:CT$500)))</f>
        <v/>
      </c>
      <c r="FU15" s="94">
        <f>IF(OR(FU$4="",$B15=""),0,SUMIF('DADOS BRUTOS'!$A$3:$A$500,$B15,'DADOS BRUTOS'!CU$3:CU$500)+IF($C15="",0,SUMIF('DADOS BRUTOS'!$A$3:$A$500,$C15,'DADOS BRUTOS'!CU$3:CU$500)))</f>
        <v/>
      </c>
      <c r="FV15" s="94">
        <f>IF(OR(FV$4="",$B15=""),0,SUMIF('DADOS BRUTOS'!$A$3:$A$500,$B15,'DADOS BRUTOS'!CV$3:CV$500)+IF($C15="",0,SUMIF('DADOS BRUTOS'!$A$3:$A$500,$C15,'DADOS BRUTOS'!CV$3:CV$500)))</f>
        <v/>
      </c>
      <c r="FW15" s="94">
        <f>IF(OR(FW$4="",$B15=""),0,SUMIF('DADOS BRUTOS'!$A$3:$A$500,$B15,'DADOS BRUTOS'!CW$3:CW$500)+IF($C15="",0,SUMIF('DADOS BRUTOS'!$A$3:$A$500,$C15,'DADOS BRUTOS'!CW$3:CW$500)))</f>
        <v/>
      </c>
      <c r="FX15" s="94">
        <f>IF(OR(FX$4="",$B15=""),0,SUMIF('DADOS BRUTOS'!$A$3:$A$500,$B15,'DADOS BRUTOS'!CX$3:CX$500)+IF($C15="",0,SUMIF('DADOS BRUTOS'!$A$3:$A$500,$C15,'DADOS BRUTOS'!CX$3:CX$500)))</f>
        <v/>
      </c>
      <c r="FY15" s="94">
        <f>IF(OR(FY$4="",$B15=""),0,SUMIF('DADOS BRUTOS'!$A$3:$A$500,$B15,'DADOS BRUTOS'!CY$3:CY$500)+IF($C15="",0,SUMIF('DADOS BRUTOS'!$A$3:$A$500,$C15,'DADOS BRUTOS'!CY$3:CY$500)))</f>
        <v/>
      </c>
      <c r="FZ15" s="94">
        <f>IF(OR(FZ$4="",$B15=""),0,SUMIF('DADOS BRUTOS'!$A$3:$A$500,$B15,'DADOS BRUTOS'!CZ$3:CZ$500)+IF($C15="",0,SUMIF('DADOS BRUTOS'!$A$3:$A$500,$C15,'DADOS BRUTOS'!CZ$3:CZ$500)))</f>
        <v/>
      </c>
      <c r="GA15" s="94">
        <f>IF(OR(GA$4="",$B15=""),0,SUMIF('DADOS BRUTOS'!$A$3:$A$500,$B15,'DADOS BRUTOS'!DA$3:DA$500)+IF($C15="",0,SUMIF('DADOS BRUTOS'!$A$3:$A$500,$C15,'DADOS BRUTOS'!DA$3:DA$500)))</f>
        <v/>
      </c>
      <c r="GB15" s="94">
        <f>IF(OR(GB$4="",$B15=""),0,SUMIF('DADOS BRUTOS'!$A$3:$A$500,$B15,'DADOS BRUTOS'!DB$3:DB$500)+IF($C15="",0,SUMIF('DADOS BRUTOS'!$A$3:$A$500,$C15,'DADOS BRUTOS'!DB$3:DB$500)))</f>
        <v/>
      </c>
      <c r="GC15" s="94">
        <f>IF(OR(GC$4="",$B15=""),0,SUMIF('DADOS BRUTOS'!$A$3:$A$500,$B15,'DADOS BRUTOS'!DC$3:DC$500)+IF($C15="",0,SUMIF('DADOS BRUTOS'!$A$3:$A$500,$C15,'DADOS BRUTOS'!DC$3:DC$500)))</f>
        <v/>
      </c>
      <c r="GD15" s="94">
        <f>IF(OR(GD$4="",$B15=""),0,SUMIF('DADOS BRUTOS'!$A$3:$A$500,$B15,'DADOS BRUTOS'!DD$3:DD$500)+IF($C15="",0,SUMIF('DADOS BRUTOS'!$A$3:$A$500,$C15,'DADOS BRUTOS'!DD$3:DD$500)))</f>
        <v/>
      </c>
      <c r="GE15" s="94">
        <f>IF(OR(GE$4="",$B15=""),0,SUMIF('DADOS BRUTOS'!$A$3:$A$500,$B15,'DADOS BRUTOS'!DE$3:DE$500)+IF($C15="",0,SUMIF('DADOS BRUTOS'!$A$3:$A$500,$C15,'DADOS BRUTOS'!DE$3:DE$500)))</f>
        <v/>
      </c>
      <c r="GF15" s="94">
        <f>IF(OR(GF$4="",$B15=""),0,SUMIF('DADOS BRUTOS'!$A$3:$A$500,$B15,'DADOS BRUTOS'!DF$3:DF$500)+IF($C15="",0,SUMIF('DADOS BRUTOS'!$A$3:$A$500,$C15,'DADOS BRUTOS'!DF$3:DF$500)))</f>
        <v/>
      </c>
      <c r="GG15" s="94">
        <f>IF(OR(GG$4="",$B15=""),0,SUMIF('DADOS BRUTOS'!$A$3:$A$500,$B15,'DADOS BRUTOS'!DG$3:DG$500)+IF($C15="",0,SUMIF('DADOS BRUTOS'!$A$3:$A$500,$C15,'DADOS BRUTOS'!DG$3:DG$500)))</f>
        <v/>
      </c>
      <c r="GH15" s="94">
        <f>IF(OR(GH$4="",$B15=""),0,SUMIF('DADOS BRUTOS'!$A$3:$A$500,$B15,'DADOS BRUTOS'!DH$3:DH$500)+IF($C15="",0,SUMIF('DADOS BRUTOS'!$A$3:$A$500,$C15,'DADOS BRUTOS'!DH$3:DH$500)))</f>
        <v/>
      </c>
      <c r="GI15" s="94">
        <f>IF(OR(GI$4="",$B15=""),0,SUMIF('DADOS BRUTOS'!$A$3:$A$500,$B15,'DADOS BRUTOS'!DI$3:DI$500)+IF($C15="",0,SUMIF('DADOS BRUTOS'!$A$3:$A$500,$C15,'DADOS BRUTOS'!DI$3:DI$500)))</f>
        <v/>
      </c>
      <c r="GJ15" s="94">
        <f>IF(OR(GJ$4="",$B15=""),0,SUMIF('DADOS BRUTOS'!$A$3:$A$500,$B15,'DADOS BRUTOS'!DJ$3:DJ$500)+IF($C15="",0,SUMIF('DADOS BRUTOS'!$A$3:$A$500,$C15,'DADOS BRUTOS'!DJ$3:DJ$500)))</f>
        <v/>
      </c>
      <c r="GK15" s="94">
        <f>IF(OR(GK$4="",$B15=""),0,SUMIF('DADOS BRUTOS'!$A$3:$A$500,$B15,'DADOS BRUTOS'!DK$3:DK$500)+IF($C15="",0,SUMIF('DADOS BRUTOS'!$A$3:$A$500,$C15,'DADOS BRUTOS'!DK$3:DK$500)))</f>
        <v/>
      </c>
      <c r="GL15" s="94">
        <f>IF(OR(GL$4="",$B15=""),0,SUMIF('DADOS BRUTOS'!$A$3:$A$500,$B15,'DADOS BRUTOS'!DL$3:DL$500)+IF($C15="",0,SUMIF('DADOS BRUTOS'!$A$3:$A$500,$C15,'DADOS BRUTOS'!DL$3:DL$500)))</f>
        <v/>
      </c>
      <c r="GM15" s="94">
        <f>IF(OR(GM$4="",$B15=""),0,SUMIF('DADOS BRUTOS'!$A$3:$A$500,$B15,'DADOS BRUTOS'!DM$3:DM$500)+IF($C15="",0,SUMIF('DADOS BRUTOS'!$A$3:$A$500,$C15,'DADOS BRUTOS'!DM$3:DM$500)))</f>
        <v/>
      </c>
      <c r="GN15" s="94">
        <f>IF(OR(GN$4="",$B15=""),0,SUMIF('DADOS BRUTOS'!$A$3:$A$500,$B15,'DADOS BRUTOS'!DN$3:DN$500)+IF($C15="",0,SUMIF('DADOS BRUTOS'!$A$3:$A$500,$C15,'DADOS BRUTOS'!DN$3:DN$500)))</f>
        <v/>
      </c>
      <c r="GO15" s="94">
        <f>IF(OR(GO$4="",$B15=""),0,SUMIF('DADOS BRUTOS'!$A$3:$A$500,$B15,'DADOS BRUTOS'!DO$3:DO$500)+IF($C15="",0,SUMIF('DADOS BRUTOS'!$A$3:$A$500,$C15,'DADOS BRUTOS'!DO$3:DO$500)))</f>
        <v/>
      </c>
      <c r="GP15" s="94">
        <f>IF(OR(GP$4="",$B15=""),0,SUMIF('DADOS BRUTOS'!$A$3:$A$500,$B15,'DADOS BRUTOS'!DP$3:DP$500)+IF($C15="",0,SUMIF('DADOS BRUTOS'!$A$3:$A$500,$C15,'DADOS BRUTOS'!DP$3:DP$500)))</f>
        <v/>
      </c>
      <c r="GQ15" s="94">
        <f>IF(OR(GQ$4="",$B15=""),0,SUMIF('DADOS BRUTOS'!$A$3:$A$500,$B15,'DADOS BRUTOS'!DQ$3:DQ$500)+IF($C15="",0,SUMIF('DADOS BRUTOS'!$A$3:$A$500,$C15,'DADOS BRUTOS'!DQ$3:DQ$500)))</f>
        <v/>
      </c>
      <c r="GR15" s="94">
        <f>IF(OR(GR$4="",$B15=""),0,SUMIF('DADOS BRUTOS'!$A$3:$A$500,$B15,'DADOS BRUTOS'!DR$3:DR$500)+IF($C15="",0,SUMIF('DADOS BRUTOS'!$A$3:$A$500,$C15,'DADOS BRUTOS'!DR$3:DR$500)))</f>
        <v/>
      </c>
      <c r="GS15" s="94">
        <f>IF(OR(GS$4="",$B15=""),0,SUMIF('DADOS BRUTOS'!$A$3:$A$500,$B15,'DADOS BRUTOS'!DS$3:DS$500)+IF($C15="",0,SUMIF('DADOS BRUTOS'!$A$3:$A$500,$C15,'DADOS BRUTOS'!DS$3:DS$500)))</f>
        <v/>
      </c>
      <c r="GT15" s="94">
        <f>IF(OR(GT$4="",$B15=""),0,SUMIF('DADOS BRUTOS'!$A$3:$A$500,$B15,'DADOS BRUTOS'!DT$3:DT$500)+IF($C15="",0,SUMIF('DADOS BRUTOS'!$A$3:$A$500,$C15,'DADOS BRUTOS'!DT$3:DT$500)))</f>
        <v/>
      </c>
      <c r="GU15" s="94">
        <f>IF(OR(GU$4="",$B15=""),0,SUMIF('DADOS BRUTOS'!$A$3:$A$500,$B15,'DADOS BRUTOS'!DU$3:DU$500)+IF($C15="",0,SUMIF('DADOS BRUTOS'!$A$3:$A$500,$C15,'DADOS BRUTOS'!DU$3:DU$500)))</f>
        <v/>
      </c>
      <c r="GV15" s="94">
        <f>IF(OR(GV$4="",$B15=""),0,SUMIF('DADOS BRUTOS'!$A$3:$A$500,$B15,'DADOS BRUTOS'!DV$3:DV$500)+IF($C15="",0,SUMIF('DADOS BRUTOS'!$A$3:$A$500,$C15,'DADOS BRUTOS'!DV$3:DV$500)))</f>
        <v/>
      </c>
      <c r="GW15" s="94">
        <f>IF(OR(GW$4="",$B15=""),0,SUMIF('DADOS BRUTOS'!$A$3:$A$500,$B15,'DADOS BRUTOS'!DW$3:DW$500)+IF($C15="",0,SUMIF('DADOS BRUTOS'!$A$3:$A$500,$C15,'DADOS BRUTOS'!DW$3:DW$500)))</f>
        <v/>
      </c>
      <c r="GX15" s="94">
        <f>IF(OR(GX$4="",$B15=""),0,SUMIF('DADOS BRUTOS'!$A$3:$A$500,$B15,'DADOS BRUTOS'!DX$3:DX$500)+IF($C15="",0,SUMIF('DADOS BRUTOS'!$A$3:$A$500,$C15,'DADOS BRUTOS'!DX$3:DX$500)))</f>
        <v/>
      </c>
      <c r="GY15" s="94">
        <f>IF(OR(GY$4="",$B15=""),0,SUMIF('DADOS BRUTOS'!$A$3:$A$500,$B15,'DADOS BRUTOS'!DY$3:DY$500)+IF($C15="",0,SUMIF('DADOS BRUTOS'!$A$3:$A$500,$C15,'DADOS BRUTOS'!DY$3:DY$500)))</f>
        <v/>
      </c>
      <c r="GZ15" s="94">
        <f>IF(OR(GZ$4="",$B15=""),0,SUMIF('DADOS BRUTOS'!$A$3:$A$500,$B15,'DADOS BRUTOS'!DZ$3:DZ$500)+IF($C15="",0,SUMIF('DADOS BRUTOS'!$A$3:$A$500,$C15,'DADOS BRUTOS'!DZ$3:DZ$500)))</f>
        <v/>
      </c>
      <c r="HA15" s="94">
        <f>IF(OR(HA$4="",$B15=""),0,SUMIF('DADOS BRUTOS'!$A$3:$A$500,$B15,'DADOS BRUTOS'!EA$3:EA$500)+IF($C15="",0,SUMIF('DADOS BRUTOS'!$A$3:$A$500,$C15,'DADOS BRUTOS'!EA$3:EA$500)))</f>
        <v/>
      </c>
      <c r="HB15" s="94">
        <f>IF(OR(HB$4="",$B15=""),0,SUMIF('DADOS BRUTOS'!$A$3:$A$500,$B15,'DADOS BRUTOS'!EB$3:EB$500)+IF($C15="",0,SUMIF('DADOS BRUTOS'!$A$3:$A$500,$C15,'DADOS BRUTOS'!EB$3:EB$500)))</f>
        <v/>
      </c>
      <c r="HC15" s="94">
        <f>IF(OR(HC$4="",$B15=""),0,SUMIF('DADOS BRUTOS'!$A$3:$A$500,$B15,'DADOS BRUTOS'!EC$3:EC$500)+IF($C15="",0,SUMIF('DADOS BRUTOS'!$A$3:$A$500,$C15,'DADOS BRUTOS'!EC$3:EC$500)))</f>
        <v/>
      </c>
      <c r="HD15" s="94">
        <f>IF(OR(HD$4="",$B15=""),0,SUMIF('DADOS BRUTOS'!$A$3:$A$500,$B15,'DADOS BRUTOS'!ED$3:ED$500)+IF($C15="",0,SUMIF('DADOS BRUTOS'!$A$3:$A$500,$C15,'DADOS BRUTOS'!ED$3:ED$500)))</f>
        <v/>
      </c>
      <c r="HE15" s="94">
        <f>IF(OR(HE$4="",$B15=""),0,SUMIF('DADOS BRUTOS'!$A$3:$A$500,$B15,'DADOS BRUTOS'!EE$3:EE$500)+IF($C15="",0,SUMIF('DADOS BRUTOS'!$A$3:$A$500,$C15,'DADOS BRUTOS'!EE$3:EE$500)))</f>
        <v/>
      </c>
      <c r="HF15" s="94">
        <f>IF(OR(HF$4="",$B15=""),0,SUMIF('DADOS BRUTOS'!$A$3:$A$500,$B15,'DADOS BRUTOS'!EF$3:EF$500)+IF($C15="",0,SUMIF('DADOS BRUTOS'!$A$3:$A$500,$C15,'DADOS BRUTOS'!EF$3:EF$500)))</f>
        <v/>
      </c>
      <c r="HG15" s="94">
        <f>IF(OR(HG$4="",$B15=""),0,SUMIF('DADOS BRUTOS'!$A$3:$A$500,$B15,'DADOS BRUTOS'!EG$3:EG$500)+IF($C15="",0,SUMIF('DADOS BRUTOS'!$A$3:$A$500,$C15,'DADOS BRUTOS'!EG$3:EG$500)))</f>
        <v/>
      </c>
      <c r="HH15" s="94">
        <f>IF(OR(HH$4="",$B15=""),0,SUMIF('DADOS BRUTOS'!$A$3:$A$500,$B15,'DADOS BRUTOS'!EH$3:EH$500)+IF($C15="",0,SUMIF('DADOS BRUTOS'!$A$3:$A$500,$C15,'DADOS BRUTOS'!EH$3:EH$500)))</f>
        <v/>
      </c>
      <c r="HI15" s="94">
        <f>IF(OR(HI$4="",$B15=""),0,SUMIF('DADOS BRUTOS'!$A$3:$A$500,$B15,'DADOS BRUTOS'!EI$3:EI$500)+IF($C15="",0,SUMIF('DADOS BRUTOS'!$A$3:$A$500,$C15,'DADOS BRUTOS'!EI$3:EI$500)))</f>
        <v/>
      </c>
      <c r="HJ15" s="94">
        <f>IF(OR(HJ$4="",$B15=""),0,SUMIF('DADOS BRUTOS'!$A$3:$A$500,$B15,'DADOS BRUTOS'!EJ$3:EJ$500)+IF($C15="",0,SUMIF('DADOS BRUTOS'!$A$3:$A$500,$C15,'DADOS BRUTOS'!EJ$3:EJ$500)))</f>
        <v/>
      </c>
      <c r="HK15" s="94">
        <f>IF(OR(HK$4="",$B15=""),0,SUMIF('DADOS BRUTOS'!$A$3:$A$500,$B15,'DADOS BRUTOS'!EK$3:EK$500)+IF($C15="",0,SUMIF('DADOS BRUTOS'!$A$3:$A$500,$C15,'DADOS BRUTOS'!EK$3:EK$500)))</f>
        <v/>
      </c>
      <c r="HL15" s="94">
        <f>IF(OR(HL$4="",$B15=""),0,SUMIF('DADOS BRUTOS'!$A$3:$A$500,$B15,'DADOS BRUTOS'!EL$3:EL$500)+IF($C15="",0,SUMIF('DADOS BRUTOS'!$A$3:$A$500,$C15,'DADOS BRUTOS'!EL$3:EL$500)))</f>
        <v/>
      </c>
      <c r="HM15" s="94">
        <f>IF(OR(HM$4="",$B15=""),0,SUMIF('DADOS BRUTOS'!$A$3:$A$500,$B15,'DADOS BRUTOS'!EM$3:EM$500)+IF($C15="",0,SUMIF('DADOS BRUTOS'!$A$3:$A$500,$C15,'DADOS BRUTOS'!EM$3:EM$500)))</f>
        <v/>
      </c>
      <c r="HN15" s="94">
        <f>IF(OR(HN$4="",$B15=""),0,SUMIF('DADOS BRUTOS'!$A$3:$A$500,$B15,'DADOS BRUTOS'!EN$3:EN$500)+IF($C15="",0,SUMIF('DADOS BRUTOS'!$A$3:$A$500,$C15,'DADOS BRUTOS'!EN$3:EN$500)))</f>
        <v/>
      </c>
      <c r="HO15" s="94">
        <f>IF(OR(HO$4="",$B15=""),0,SUMIF('DADOS BRUTOS'!$A$3:$A$500,$B15,'DADOS BRUTOS'!EO$3:EO$500)+IF($C15="",0,SUMIF('DADOS BRUTOS'!$A$3:$A$500,$C15,'DADOS BRUTOS'!EO$3:EO$500)))</f>
        <v/>
      </c>
      <c r="HP15" s="94">
        <f>IF(OR(HP$4="",$B15=""),0,SUMIF('DADOS BRUTOS'!$A$3:$A$500,$B15,'DADOS BRUTOS'!EP$3:EP$500)+IF($C15="",0,SUMIF('DADOS BRUTOS'!$A$3:$A$500,$C15,'DADOS BRUTOS'!EP$3:EP$500)))</f>
        <v/>
      </c>
      <c r="HQ15" s="94">
        <f>IF(OR(HQ$4="",$B15=""),0,SUMIF('DADOS BRUTOS'!$A$3:$A$500,$B15,'DADOS BRUTOS'!EQ$3:EQ$500)+IF($C15="",0,SUMIF('DADOS BRUTOS'!$A$3:$A$500,$C15,'DADOS BRUTOS'!EQ$3:EQ$500)))</f>
        <v/>
      </c>
      <c r="HR15" s="94">
        <f>IF(OR(HR$4="",$B15=""),0,SUMIF('DADOS BRUTOS'!$A$3:$A$500,$B15,'DADOS BRUTOS'!ER$3:ER$500)+IF($C15="",0,SUMIF('DADOS BRUTOS'!$A$3:$A$500,$C15,'DADOS BRUTOS'!ER$3:ER$500)))</f>
        <v/>
      </c>
      <c r="HS15" s="94">
        <f>IF(OR(HS$4="",$B15=""),0,SUMIF('DADOS BRUTOS'!$A$3:$A$500,$B15,'DADOS BRUTOS'!ES$3:ES$500)+IF($C15="",0,SUMIF('DADOS BRUTOS'!$A$3:$A$500,$C15,'DADOS BRUTOS'!ES$3:ES$500)))</f>
        <v/>
      </c>
      <c r="HT15" s="94">
        <f>IF(OR(HT$4="",$B15=""),0,SUMIF('DADOS BRUTOS'!$A$3:$A$500,$B15,'DADOS BRUTOS'!ET$3:ET$500)+IF($C15="",0,SUMIF('DADOS BRUTOS'!$A$3:$A$500,$C15,'DADOS BRUTOS'!ET$3:ET$500)))</f>
        <v/>
      </c>
      <c r="HU15" s="94">
        <f>IF(OR(HU$4="",$B15=""),0,SUMIF('DADOS BRUTOS'!$A$3:$A$500,$B15,'DADOS BRUTOS'!EU$3:EU$500)+IF($C15="",0,SUMIF('DADOS BRUTOS'!$A$3:$A$500,$C15,'DADOS BRUTOS'!EU$3:EU$500)))</f>
        <v/>
      </c>
      <c r="HV15" s="94">
        <f>IF(OR(HV$4="",$B15=""),0,SUMIF('DADOS BRUTOS'!$A$3:$A$500,$B15,'DADOS BRUTOS'!EV$3:EV$500)+IF($C15="",0,SUMIF('DADOS BRUTOS'!$A$3:$A$500,$C15,'DADOS BRUTOS'!EV$3:EV$500)))</f>
        <v/>
      </c>
      <c r="HW15" s="94">
        <f>IF(OR(HW$4="",$B15=""),0,SUMIF('DADOS BRUTOS'!$A$3:$A$500,$B15,'DADOS BRUTOS'!EW$3:EW$500)+IF($C15="",0,SUMIF('DADOS BRUTOS'!$A$3:$A$500,$C15,'DADOS BRUTOS'!EW$3:EW$500)))</f>
        <v/>
      </c>
      <c r="HX15" s="94">
        <f>IF(OR(HX$4="",$B15=""),0,SUMIF('DADOS BRUTOS'!$A$3:$A$500,$B15,'DADOS BRUTOS'!EX$3:EX$500)+IF($C15="",0,SUMIF('DADOS BRUTOS'!$A$3:$A$500,$C15,'DADOS BRUTOS'!EX$3:EX$500)))</f>
        <v/>
      </c>
      <c r="HY15" s="94">
        <f>IF(OR(HY$4="",$B15=""),0,SUMIF('DADOS BRUTOS'!$A$3:$A$500,$B15,'DADOS BRUTOS'!EY$3:EY$500)+IF($C15="",0,SUMIF('DADOS BRUTOS'!$A$3:$A$500,$C15,'DADOS BRUTOS'!EY$3:EY$500)))</f>
        <v/>
      </c>
      <c r="HZ15" s="94">
        <f>IF(OR(HZ$4="",$B15=""),0,SUMIF('DADOS BRUTOS'!$A$3:$A$500,$B15,'DADOS BRUTOS'!EZ$3:EZ$500)+IF($C15="",0,SUMIF('DADOS BRUTOS'!$A$3:$A$500,$C15,'DADOS BRUTOS'!EZ$3:EZ$500)))</f>
        <v/>
      </c>
      <c r="IA15" s="94">
        <f>IF(OR(IA$4="",$B15=""),0,SUMIF('DADOS BRUTOS'!$A$3:$A$500,$B15,'DADOS BRUTOS'!FA$3:FA$500)+IF($C15="",0,SUMIF('DADOS BRUTOS'!$A$3:$A$500,$C15,'DADOS BRUTOS'!FA$3:FA$500)))</f>
        <v/>
      </c>
      <c r="IB15" s="94">
        <f>IF(OR(IB$4="",$B15=""),0,SUMIF('DADOS BRUTOS'!$A$3:$A$500,$B15,'DADOS BRUTOS'!FB$3:FB$500)+IF($C15="",0,SUMIF('DADOS BRUTOS'!$A$3:$A$500,$C15,'DADOS BRUTOS'!FB$3:FB$500)))</f>
        <v/>
      </c>
      <c r="IC15" s="94">
        <f>IF(OR(IC$4="",$B15=""),0,SUMIF('DADOS BRUTOS'!$A$3:$A$500,$B15,'DADOS BRUTOS'!FC$3:FC$500)+IF($C15="",0,SUMIF('DADOS BRUTOS'!$A$3:$A$500,$C15,'DADOS BRUTOS'!FC$3:FC$500)))</f>
        <v/>
      </c>
      <c r="ID15" s="94">
        <f>IF(OR(ID$4="",$B15=""),0,SUMIF('DADOS BRUTOS'!$A$3:$A$500,$B15,'DADOS BRUTOS'!FD$3:FD$500)+IF($C15="",0,SUMIF('DADOS BRUTOS'!$A$3:$A$500,$C15,'DADOS BRUTOS'!FD$3:FD$500)))</f>
        <v/>
      </c>
      <c r="IE15" s="94">
        <f>IF(OR(IE$4="",$B15=""),0,SUMIF('DADOS BRUTOS'!$A$3:$A$500,$B15,'DADOS BRUTOS'!FE$3:FE$500)+IF($C15="",0,SUMIF('DADOS BRUTOS'!$A$3:$A$500,$C15,'DADOS BRUTOS'!FE$3:FE$500)))</f>
        <v/>
      </c>
      <c r="IF15" s="94">
        <f>IF(OR(IF$4="",$B15=""),0,SUMIF('DADOS BRUTOS'!$A$3:$A$500,$B15,'DADOS BRUTOS'!FF$3:FF$500)+IF($C15="",0,SUMIF('DADOS BRUTOS'!$A$3:$A$500,$C15,'DADOS BRUTOS'!FF$3:FF$500)))</f>
        <v/>
      </c>
      <c r="IG15" s="94">
        <f>IF(OR(IG$4="",$B15=""),0,SUMIF('DADOS BRUTOS'!$A$3:$A$500,$B15,'DADOS BRUTOS'!FG$3:FG$500)+IF($C15="",0,SUMIF('DADOS BRUTOS'!$A$3:$A$500,$C15,'DADOS BRUTOS'!FG$3:FG$500)))</f>
        <v/>
      </c>
      <c r="IH15" s="94">
        <f>IF(OR(IH$4="",$B15=""),0,SUMIF('DADOS BRUTOS'!$A$3:$A$500,$B15,'DADOS BRUTOS'!FH$3:FH$500)+IF($C15="",0,SUMIF('DADOS BRUTOS'!$A$3:$A$500,$C15,'DADOS BRUTOS'!FH$3:FH$500)))</f>
        <v/>
      </c>
      <c r="II15" s="94">
        <f>IF(OR(II$4="",$B15=""),0,SUMIF('DADOS BRUTOS'!$A$3:$A$500,$B15,'DADOS BRUTOS'!FI$3:FI$500)+IF($C15="",0,SUMIF('DADOS BRUTOS'!$A$3:$A$500,$C15,'DADOS BRUTOS'!FI$3:FI$500)))</f>
        <v/>
      </c>
      <c r="IJ15" s="94">
        <f>IF(OR(IJ$4="",$B15=""),0,SUMIF('DADOS BRUTOS'!$A$3:$A$500,$B15,'DADOS BRUTOS'!FJ$3:FJ$500)+IF($C15="",0,SUMIF('DADOS BRUTOS'!$A$3:$A$500,$C15,'DADOS BRUTOS'!FJ$3:FJ$500)))</f>
        <v/>
      </c>
      <c r="IK15" s="94">
        <f>IF(OR(IK$4="",$B15=""),0,SUMIF('DADOS BRUTOS'!$A$3:$A$500,$B15,'DADOS BRUTOS'!FK$3:FK$500)+IF($C15="",0,SUMIF('DADOS BRUTOS'!$A$3:$A$500,$C15,'DADOS BRUTOS'!FK$3:FK$500)))</f>
        <v/>
      </c>
      <c r="IL15" s="94">
        <f>IF(OR(IL$4="",$B15=""),0,SUMIF('DADOS BRUTOS'!$A$3:$A$500,$B15,'DADOS BRUTOS'!FL$3:FL$500)+IF($C15="",0,SUMIF('DADOS BRUTOS'!$A$3:$A$500,$C15,'DADOS BRUTOS'!FL$3:FL$500)))</f>
        <v/>
      </c>
      <c r="IM15" s="94">
        <f>IF(OR(IM$4="",$B15=""),0,SUMIF('DADOS BRUTOS'!$A$3:$A$500,$B15,'DADOS BRUTOS'!FM$3:FM$500)+IF($C15="",0,SUMIF('DADOS BRUTOS'!$A$3:$A$500,$C15,'DADOS BRUTOS'!FM$3:FM$500)))</f>
        <v/>
      </c>
      <c r="IN15" s="94">
        <f>IF(OR(IN$4="",$B15=""),0,SUMIF('DADOS BRUTOS'!$A$3:$A$500,$B15,'DADOS BRUTOS'!FN$3:FN$500)+IF($C15="",0,SUMIF('DADOS BRUTOS'!$A$3:$A$500,$C15,'DADOS BRUTOS'!FN$3:FN$500)))</f>
        <v/>
      </c>
      <c r="IO15" s="94">
        <f>IF(OR(IO$4="",$B15=""),0,SUMIF('DADOS BRUTOS'!$A$3:$A$500,$B15,'DADOS BRUTOS'!FO$3:FO$500)+IF($C15="",0,SUMIF('DADOS BRUTOS'!$A$3:$A$500,$C15,'DADOS BRUTOS'!FO$3:FO$500)))</f>
        <v/>
      </c>
      <c r="IP15" s="94">
        <f>IF(OR(IP$4="",$B15=""),0,SUMIF('DADOS BRUTOS'!$A$3:$A$500,$B15,'DADOS BRUTOS'!FP$3:FP$500)+IF($C15="",0,SUMIF('DADOS BRUTOS'!$A$3:$A$500,$C15,'DADOS BRUTOS'!FP$3:FP$500)))</f>
        <v/>
      </c>
      <c r="IQ15" s="94">
        <f>IF(OR(IQ$4="",$B15=""),0,SUMIF('DADOS BRUTOS'!$A$3:$A$500,$B15,'DADOS BRUTOS'!FQ$3:FQ$500)+IF($C15="",0,SUMIF('DADOS BRUTOS'!$A$3:$A$500,$C15,'DADOS BRUTOS'!FQ$3:FQ$500)))</f>
        <v/>
      </c>
      <c r="IR15" s="94">
        <f>IF(OR(IR$4="",$B15=""),0,SUMIF('DADOS BRUTOS'!$A$3:$A$500,$B15,'DADOS BRUTOS'!FR$3:FR$500)+IF($C15="",0,SUMIF('DADOS BRUTOS'!$A$3:$A$500,$C15,'DADOS BRUTOS'!FR$3:FR$500)))</f>
        <v/>
      </c>
      <c r="IS15" s="94">
        <f>IF(OR(IS$4="",$B15=""),0,SUMIF('DADOS BRUTOS'!$A$3:$A$500,$B15,'DADOS BRUTOS'!FS$3:FS$500)+IF($C15="",0,SUMIF('DADOS BRUTOS'!$A$3:$A$500,$C15,'DADOS BRUTOS'!FS$3:FS$500)))</f>
        <v/>
      </c>
      <c r="IT15" s="94">
        <f>IF(OR(IT$4="",$B15=""),0,SUMIF('DADOS BRUTOS'!$A$3:$A$500,$B15,'DADOS BRUTOS'!FT$3:FT$500)+IF($C15="",0,SUMIF('DADOS BRUTOS'!$A$3:$A$500,$C15,'DADOS BRUTOS'!FT$3:FT$500)))</f>
        <v/>
      </c>
      <c r="IU15" s="94">
        <f>IF(OR(IU$4="",$B15=""),0,SUMIF('DADOS BRUTOS'!$A$3:$A$500,$B15,'DADOS BRUTOS'!FU$3:FU$500)+IF($C15="",0,SUMIF('DADOS BRUTOS'!$A$3:$A$500,$C15,'DADOS BRUTOS'!FU$3:FU$500)))</f>
        <v/>
      </c>
      <c r="IV15" s="94">
        <f>IF(OR(IV$4="",$B15=""),0,SUMIF('DADOS BRUTOS'!$A$3:$A$500,$B15,'DADOS BRUTOS'!FV$3:FV$500)+IF($C15="",0,SUMIF('DADOS BRUTOS'!$A$3:$A$500,$C15,'DADOS BRUTOS'!FV$3:FV$500)))</f>
        <v/>
      </c>
      <c r="IW15" s="94">
        <f>IF(OR(IW$4="",$B15=""),0,SUMIF('DADOS BRUTOS'!$A$3:$A$500,$B15,'DADOS BRUTOS'!FW$3:FW$500)+IF($C15="",0,SUMIF('DADOS BRUTOS'!$A$3:$A$500,$C15,'DADOS BRUTOS'!FW$3:FW$500)))</f>
        <v/>
      </c>
      <c r="IX15" s="94">
        <f>IF(OR(IX$4="",$B15=""),0,SUMIF('DADOS BRUTOS'!$A$3:$A$500,$B15,'DADOS BRUTOS'!FX$3:FX$500)+IF($C15="",0,SUMIF('DADOS BRUTOS'!$A$3:$A$500,$C15,'DADOS BRUTOS'!FX$3:FX$500)))</f>
        <v/>
      </c>
      <c r="IY15" s="94">
        <f>IF(OR(IY$4="",$B15=""),0,SUMIF('DADOS BRUTOS'!$A$3:$A$500,$B15,'DADOS BRUTOS'!FY$3:FY$500)+IF($C15="",0,SUMIF('DADOS BRUTOS'!$A$3:$A$500,$C15,'DADOS BRUTOS'!FY$3:FY$500)))</f>
        <v/>
      </c>
      <c r="IZ15" s="94">
        <f>IF(OR(IZ$4="",$B15=""),0,SUMIF('DADOS BRUTOS'!$A$3:$A$500,$B15,'DADOS BRUTOS'!FZ$3:FZ$500)+IF($C15="",0,SUMIF('DADOS BRUTOS'!$A$3:$A$500,$C15,'DADOS BRUTOS'!FZ$3:FZ$500)))</f>
        <v/>
      </c>
      <c r="JA15" s="94">
        <f>IF(OR(JA$4="",$B15=""),0,SUMIF('DADOS BRUTOS'!$A$3:$A$500,$B15,'DADOS BRUTOS'!GA$3:GA$500)+IF($C15="",0,SUMIF('DADOS BRUTOS'!$A$3:$A$500,$C15,'DADOS BRUTOS'!GA$3:GA$500)))</f>
        <v/>
      </c>
      <c r="JB15" s="94">
        <f>IF(OR(JB$4="",$B15=""),0,SUMIF('DADOS BRUTOS'!$A$3:$A$500,$B15,'DADOS BRUTOS'!GB$3:GB$500)+IF($C15="",0,SUMIF('DADOS BRUTOS'!$A$3:$A$500,$C15,'DADOS BRUTOS'!GB$3:GB$500)))</f>
        <v/>
      </c>
      <c r="JC15" s="94">
        <f>IF(OR(JC$4="",$B15=""),0,SUMIF('DADOS BRUTOS'!$A$3:$A$500,$B15,'DADOS BRUTOS'!GC$3:GC$500)+IF($C15="",0,SUMIF('DADOS BRUTOS'!$A$3:$A$500,$C15,'DADOS BRUTOS'!GC$3:GC$500)))</f>
        <v/>
      </c>
      <c r="JD15" s="94">
        <f>IF(OR(JD$4="",$B15=""),0,SUMIF('DADOS BRUTOS'!$A$3:$A$500,$B15,'DADOS BRUTOS'!GD$3:GD$500)+IF($C15="",0,SUMIF('DADOS BRUTOS'!$A$3:$A$500,$C15,'DADOS BRUTOS'!GD$3:GD$500)))</f>
        <v/>
      </c>
      <c r="JE15" s="94">
        <f>IF(OR(JE$4="",$B15=""),0,SUMIF('DADOS BRUTOS'!$A$3:$A$500,$B15,'DADOS BRUTOS'!GE$3:GE$500)+IF($C15="",0,SUMIF('DADOS BRUTOS'!$A$3:$A$500,$C15,'DADOS BRUTOS'!GE$3:GE$500)))</f>
        <v/>
      </c>
      <c r="JF15" s="94">
        <f>IF(OR(JF$4="",$B15=""),0,SUMIF('DADOS BRUTOS'!$A$3:$A$500,$B15,'DADOS BRUTOS'!GF$3:GF$500)+IF($C15="",0,SUMIF('DADOS BRUTOS'!$A$3:$A$500,$C15,'DADOS BRUTOS'!GF$3:GF$500)))</f>
        <v/>
      </c>
      <c r="JG15" s="94">
        <f>IF(OR(JG$4="",$B15=""),0,SUMIF('DADOS BRUTOS'!$A$3:$A$500,$B15,'DADOS BRUTOS'!GG$3:GG$500)+IF($C15="",0,SUMIF('DADOS BRUTOS'!$A$3:$A$500,$C15,'DADOS BRUTOS'!GG$3:GG$500)))</f>
        <v/>
      </c>
      <c r="JH15" s="94">
        <f>IF(OR(JH$4="",$B15=""),0,SUMIF('DADOS BRUTOS'!$A$3:$A$500,$B15,'DADOS BRUTOS'!GH$3:GH$500)+IF($C15="",0,SUMIF('DADOS BRUTOS'!$A$3:$A$500,$C15,'DADOS BRUTOS'!GH$3:GH$500)))</f>
        <v/>
      </c>
      <c r="JI15" s="94">
        <f>IF(OR(JI$4="",$B15=""),0,SUMIF('DADOS BRUTOS'!$A$3:$A$500,$B15,'DADOS BRUTOS'!GI$3:GI$500)+IF($C15="",0,SUMIF('DADOS BRUTOS'!$A$3:$A$500,$C15,'DADOS BRUTOS'!GI$3:GI$500)))</f>
        <v/>
      </c>
      <c r="JJ15" s="94">
        <f>IF(OR(JJ$4="",$B15=""),0,SUMIF('DADOS BRUTOS'!$A$3:$A$500,$B15,'DADOS BRUTOS'!GJ$3:GJ$500)+IF($C15="",0,SUMIF('DADOS BRUTOS'!$A$3:$A$500,$C15,'DADOS BRUTOS'!GJ$3:GJ$500)))</f>
        <v/>
      </c>
      <c r="JK15" s="94">
        <f>IF(OR(JK$4="",$B15=""),0,SUMIF('DADOS BRUTOS'!$A$3:$A$500,$B15,'DADOS BRUTOS'!GK$3:GK$500)+IF($C15="",0,SUMIF('DADOS BRUTOS'!$A$3:$A$500,$C15,'DADOS BRUTOS'!GK$3:GK$500)))</f>
        <v/>
      </c>
      <c r="JL15" s="94">
        <f>IF(OR(JL$4="",$B15=""),0,SUMIF('DADOS BRUTOS'!$A$3:$A$500,$B15,'DADOS BRUTOS'!GL$3:GL$500)+IF($C15="",0,SUMIF('DADOS BRUTOS'!$A$3:$A$500,$C15,'DADOS BRUTOS'!GL$3:GL$500)))</f>
        <v/>
      </c>
      <c r="JM15" s="94">
        <f>IF(OR(JM$4="",$B15=""),0,SUMIF('DADOS BRUTOS'!$A$3:$A$500,$B15,'DADOS BRUTOS'!GM$3:GM$500)+IF($C15="",0,SUMIF('DADOS BRUTOS'!$A$3:$A$500,$C15,'DADOS BRUTOS'!GM$3:GM$500)))</f>
        <v/>
      </c>
      <c r="JN15" s="94">
        <f>IF(OR(JN$4="",$B15=""),0,SUMIF('DADOS BRUTOS'!$A$3:$A$500,$B15,'DADOS BRUTOS'!GN$3:GN$500)+IF($C15="",0,SUMIF('DADOS BRUTOS'!$A$3:$A$500,$C15,'DADOS BRUTOS'!GN$3:GN$500)))</f>
        <v/>
      </c>
      <c r="JO15" s="94">
        <f>IF(OR(JO$4="",$B15=""),0,SUMIF('DADOS BRUTOS'!$A$3:$A$500,$B15,'DADOS BRUTOS'!GO$3:GO$500)+IF($C15="",0,SUMIF('DADOS BRUTOS'!$A$3:$A$500,$C15,'DADOS BRUTOS'!GO$3:GO$500)))</f>
        <v/>
      </c>
      <c r="JP15" s="94">
        <f>IF(OR(JP$4="",$B15=""),0,SUMIF('DADOS BRUTOS'!$A$3:$A$500,$B15,'DADOS BRUTOS'!GP$3:GP$500)+IF($C15="",0,SUMIF('DADOS BRUTOS'!$A$3:$A$500,$C15,'DADOS BRUTOS'!GP$3:GP$500)))</f>
        <v/>
      </c>
      <c r="JQ15" s="94">
        <f>IF(OR(JQ$4="",$B15=""),0,SUMIF('DADOS BRUTOS'!$A$3:$A$500,$B15,'DADOS BRUTOS'!GQ$3:GQ$500)+IF($C15="",0,SUMIF('DADOS BRUTOS'!$A$3:$A$500,$C15,'DADOS BRUTOS'!GQ$3:GQ$500)))</f>
        <v/>
      </c>
      <c r="JR15" s="94">
        <f>IF(OR(JR$4="",$B15=""),0,SUMIF('DADOS BRUTOS'!$A$3:$A$500,$B15,'DADOS BRUTOS'!GR$3:GR$500)+IF($C15="",0,SUMIF('DADOS BRUTOS'!$A$3:$A$500,$C15,'DADOS BRUTOS'!GR$3:GR$500)))</f>
        <v/>
      </c>
      <c r="JS15" s="94">
        <f>IF(OR(JS$4="",$B15=""),0,SUMIF('DADOS BRUTOS'!$A$3:$A$500,$B15,'DADOS BRUTOS'!GS$3:GS$500)+IF($C15="",0,SUMIF('DADOS BRUTOS'!$A$3:$A$500,$C15,'DADOS BRUTOS'!GS$3:GS$500)))</f>
        <v/>
      </c>
    </row>
    <row r="16">
      <c r="A16" s="59">
        <f>'VALOR POR PL'!D22</f>
        <v/>
      </c>
      <c r="B16" s="58" t="inlineStr">
        <is>
          <t>SERVIÇOS INICIAIS</t>
        </is>
      </c>
      <c r="C16" s="58" t="n"/>
      <c r="D16" s="53">
        <f>SUMIF($CB$4:$JS$4,"&lt;="&amp;D$4,$CB16:$JS16)</f>
        <v/>
      </c>
      <c r="E16" s="53">
        <f>SUMIF($CB$4:$JS$4,E$4,$CB16:$JS16)</f>
        <v/>
      </c>
      <c r="F16" s="53">
        <f>SUMIF($CB$4:$JS$4,F$4,$CB16:$JS16)</f>
        <v/>
      </c>
      <c r="G16" s="53">
        <f>SUMIF($CB$4:$JS$4,G$4,$CB16:$JS16)</f>
        <v/>
      </c>
      <c r="H16" s="53">
        <f>SUMIF($CB$4:$JS$4,H$4,$CB16:$JS16)</f>
        <v/>
      </c>
      <c r="I16" s="53">
        <f>SUMIF($CB$4:$JS$4,I$4,$CB16:$JS16)</f>
        <v/>
      </c>
      <c r="J16" s="53">
        <f>SUMIF($CB$4:$JS$4,J$4,$CB16:$JS16)</f>
        <v/>
      </c>
      <c r="K16" s="53">
        <f>SUMIF($CB$4:$JS$4,K$4,$CB16:$JS16)</f>
        <v/>
      </c>
      <c r="L16" s="53">
        <f>SUMIF($CB$4:$JS$4,L$4,$CB16:$JS16)</f>
        <v/>
      </c>
      <c r="M16" s="53">
        <f>SUMIF($CB$4:$JS$4,M$4,$CB16:$JS16)</f>
        <v/>
      </c>
      <c r="N16" s="53">
        <f>SUMIF($CB$4:$JS$4,N$4,$CB16:$JS16)</f>
        <v/>
      </c>
      <c r="O16" s="53">
        <f>SUMIF($CB$4:$JS$4,O$4,$CB16:$JS16)</f>
        <v/>
      </c>
      <c r="P16" s="53">
        <f>SUMIF($CB$4:$JS$4,P$4,$CB16:$JS16)</f>
        <v/>
      </c>
      <c r="Q16" s="53">
        <f>SUMIF($CB$4:$JS$4,Q$4,$CB16:$JS16)</f>
        <v/>
      </c>
      <c r="R16" s="53">
        <f>SUMIF($CB$4:$JS$4,R$4,$CB16:$JS16)</f>
        <v/>
      </c>
      <c r="S16" s="53">
        <f>SUMIF($CB$4:$JS$4,S$4,$CB16:$JS16)</f>
        <v/>
      </c>
      <c r="T16" s="53">
        <f>SUMIF($CB$4:$JS$4,T$4,$CB16:$JS16)</f>
        <v/>
      </c>
      <c r="U16" s="53">
        <f>SUMIF($CB$4:$JS$4,U$4,$CB16:$JS16)</f>
        <v/>
      </c>
      <c r="V16" s="53">
        <f>SUMIF($CB$4:$JS$4,V$4,$CB16:$JS16)</f>
        <v/>
      </c>
      <c r="W16" s="53">
        <f>SUMIF($CB$4:$JS$4,W$4,$CB16:$JS16)</f>
        <v/>
      </c>
      <c r="X16" s="53">
        <f>SUMIF($CB$4:$JS$4,X$4,$CB16:$JS16)</f>
        <v/>
      </c>
      <c r="Y16" s="53">
        <f>SUMIF($CB$4:$JS$4,Y$4,$CB16:$JS16)</f>
        <v/>
      </c>
      <c r="Z16" s="53">
        <f>SUMIF($CB$4:$JS$4,Z$4,$CB16:$JS16)</f>
        <v/>
      </c>
      <c r="AA16" s="53">
        <f>SUMIF($CB$4:$JS$4,AA$4,$CB16:$JS16)</f>
        <v/>
      </c>
      <c r="AB16" s="53">
        <f>SUMIF($CB$4:$JS$4,AB$4,$CB16:$JS16)</f>
        <v/>
      </c>
      <c r="AC16" s="53">
        <f>SUMIF($CB$4:$JS$4,AC$4,$CB16:$JS16)</f>
        <v/>
      </c>
      <c r="AD16" s="53">
        <f>SUMIF($CB$4:$JS$4,AD$4,$CB16:$JS16)</f>
        <v/>
      </c>
      <c r="AE16" s="53">
        <f>SUMIF($CB$4:$JS$4,AE$4,$CB16:$JS16)</f>
        <v/>
      </c>
      <c r="AF16" s="53">
        <f>SUMIF($CB$4:$JS$4,AF$4,$CB16:$JS16)</f>
        <v/>
      </c>
      <c r="AG16" s="53">
        <f>SUMIF($CB$4:$JS$4,AG$4,$CB16:$JS16)</f>
        <v/>
      </c>
      <c r="AH16" s="53">
        <f>SUMIF($CB$4:$JS$4,AH$4,$CB16:$JS16)</f>
        <v/>
      </c>
      <c r="AI16" s="53">
        <f>SUMIF($CB$4:$JS$4,AI$4,$CB16:$JS16)</f>
        <v/>
      </c>
      <c r="AJ16" s="53">
        <f>SUMIF($CB$4:$JS$4,AJ$4,$CB16:$JS16)</f>
        <v/>
      </c>
      <c r="AK16" s="53">
        <f>SUMIF($CB$4:$JS$4,AK$4,$CB16:$JS16)</f>
        <v/>
      </c>
      <c r="AL16" s="53">
        <f>SUMIF($CB$4:$JS$4,AL$4,$CB16:$JS16)</f>
        <v/>
      </c>
      <c r="AM16" s="53">
        <f>SUMIF($CB$4:$JS$4,AM$4,$CB16:$JS16)</f>
        <v/>
      </c>
      <c r="AN16" s="53">
        <f>SUMIF($CB$4:$JS$4,AN$4,$CB16:$JS16)</f>
        <v/>
      </c>
      <c r="AO16" s="53">
        <f>SUMIF($CB$4:$JS$4,AO$4,$CB16:$JS16)</f>
        <v/>
      </c>
      <c r="AP16" s="53">
        <f>SUMIF($CB$4:$JS$4,AP$4,$CB16:$JS16)</f>
        <v/>
      </c>
      <c r="AQ16" s="53">
        <f>SUMIF($CB$4:$JS$4,AQ$4,$CB16:$JS16)</f>
        <v/>
      </c>
      <c r="AR16" s="53">
        <f>SUMIF($CB$4:$JS$4,AR$4,$CB16:$JS16)</f>
        <v/>
      </c>
      <c r="AS16" s="53">
        <f>SUMIF($CB$4:$JS$4,AS$4,$CB16:$JS16)</f>
        <v/>
      </c>
      <c r="AT16" s="53">
        <f>SUMIF($CB$4:$JS$4,AT$4,$CB16:$JS16)</f>
        <v/>
      </c>
      <c r="AU16" s="53">
        <f>SUMIF($CB$4:$JS$4,AU$4,$CB16:$JS16)</f>
        <v/>
      </c>
      <c r="AV16" s="53">
        <f>SUMIF($CB$4:$JS$4,AV$4,$CB16:$JS16)</f>
        <v/>
      </c>
      <c r="AW16" s="53">
        <f>SUMIF($CB$4:$JS$4,AW$4,$CB16:$JS16)</f>
        <v/>
      </c>
      <c r="AX16" s="53">
        <f>SUMIF($CB$4:$JS$4,AX$4,$CB16:$JS16)</f>
        <v/>
      </c>
      <c r="AY16" s="53">
        <f>SUMIF($CB$4:$JS$4,AY$4,$CB16:$JS16)</f>
        <v/>
      </c>
      <c r="AZ16" s="53">
        <f>SUMIF($CB$4:$JS$4,AZ$4,$CB16:$JS16)</f>
        <v/>
      </c>
      <c r="BA16" s="53">
        <f>SUMIF($CB$4:$JS$4,BA$4,$CB16:$JS16)</f>
        <v/>
      </c>
      <c r="BB16" s="53">
        <f>SUMIF($CB$4:$JS$4,BB$4,$CB16:$JS16)</f>
        <v/>
      </c>
      <c r="BC16" s="53">
        <f>SUMIF($CB$4:$JS$4,BC$4,$CB16:$JS16)</f>
        <v/>
      </c>
      <c r="BD16" s="53">
        <f>SUMIF($CB$4:$JS$4,BD$4,$CB16:$JS16)</f>
        <v/>
      </c>
      <c r="BE16" s="53">
        <f>SUMIF($CB$4:$JS$4,BE$4,$CB16:$JS16)</f>
        <v/>
      </c>
      <c r="BF16" s="53">
        <f>SUMIF($CB$4:$JS$4,BF$4,$CB16:$JS16)</f>
        <v/>
      </c>
      <c r="BG16" s="53">
        <f>SUMIF($CB$4:$JS$4,BG$4,$CB16:$JS16)</f>
        <v/>
      </c>
      <c r="BH16" s="53">
        <f>SUMIF($CB$4:$JS$4,BH$4,$CB16:$JS16)</f>
        <v/>
      </c>
      <c r="BI16" s="53">
        <f>SUMIF($CB$4:$JS$4,BI$4,$CB16:$JS16)</f>
        <v/>
      </c>
      <c r="BJ16" s="53">
        <f>SUMIF($CB$4:$JS$4,BJ$4,$CB16:$JS16)</f>
        <v/>
      </c>
      <c r="BK16" s="53">
        <f>SUMIF($CB$4:$JS$4,BK$4,$CB16:$JS16)</f>
        <v/>
      </c>
      <c r="BL16" s="53">
        <f>SUMIF($CB$4:$JS$4,BL$4,$CB16:$JS16)</f>
        <v/>
      </c>
      <c r="BM16" s="53">
        <f>SUMIF($CB$4:$JS$4,BM$4,$CB16:$JS16)</f>
        <v/>
      </c>
      <c r="BN16" s="53">
        <f>SUMIF($CB$4:$JS$4,BN$4,$CB16:$JS16)</f>
        <v/>
      </c>
      <c r="BO16" s="53">
        <f>SUMIF($CB$4:$JS$4,BO$4,$CB16:$JS16)</f>
        <v/>
      </c>
      <c r="BP16" s="53">
        <f>SUMIF($CB$4:$JS$4,BP$4,$CB16:$JS16)</f>
        <v/>
      </c>
      <c r="BQ16" s="53">
        <f>SUMIF($CB$4:$JS$4,BQ$4,$CB16:$JS16)</f>
        <v/>
      </c>
      <c r="BR16" s="53">
        <f>SUMIF($CB$4:$JS$4,BR$4,$CB16:$JS16)</f>
        <v/>
      </c>
      <c r="BS16" s="53">
        <f>SUMIF($CB$4:$JS$4,BS$4,$CB16:$JS16)</f>
        <v/>
      </c>
      <c r="BT16" s="53">
        <f>SUMIF($CB$4:$JS$4,BT$4,$CB16:$JS16)</f>
        <v/>
      </c>
      <c r="BU16" s="53">
        <f>SUMIF($CB$4:$JS$4,BU$4,$CB16:$JS16)</f>
        <v/>
      </c>
      <c r="BV16" s="53">
        <f>SUMIF($CB$4:$JS$4,BV$4,$CB16:$JS16)</f>
        <v/>
      </c>
      <c r="BW16" s="53">
        <f>SUMIF($CB$4:$JS$4,BW$4,$CB16:$JS16)</f>
        <v/>
      </c>
      <c r="BX16" s="53">
        <f>SUMIF($CB$4:$JS$4,"&gt;"&amp;'VALOR POR PL'!$P$8,$CB16:$JS16)</f>
        <v/>
      </c>
      <c r="BY16" s="53">
        <f>SUM($CB16:$JS16)</f>
        <v/>
      </c>
      <c r="CB16" s="94">
        <f>IF(OR(CB$4="",$B16=""),0,SUMIF('DADOS BRUTOS'!$A$3:$A$500,$B16,'DADOS BRUTOS'!B$3:B$500)+IF($C16="",0,SUMIF('DADOS BRUTOS'!$A$3:$A$500,$C16,'DADOS BRUTOS'!B$3:B$500)))</f>
        <v/>
      </c>
      <c r="CC16" s="94">
        <f>IF(OR(CC$4="",$B16=""),0,SUMIF('DADOS BRUTOS'!$A$3:$A$500,$B16,'DADOS BRUTOS'!C$3:C$500)+IF($C16="",0,SUMIF('DADOS BRUTOS'!$A$3:$A$500,$C16,'DADOS BRUTOS'!C$3:C$500)))</f>
        <v/>
      </c>
      <c r="CD16" s="94">
        <f>IF(OR(CD$4="",$B16=""),0,SUMIF('DADOS BRUTOS'!$A$3:$A$500,$B16,'DADOS BRUTOS'!D$3:D$500)+IF($C16="",0,SUMIF('DADOS BRUTOS'!$A$3:$A$500,$C16,'DADOS BRUTOS'!D$3:D$500)))</f>
        <v/>
      </c>
      <c r="CE16" s="94">
        <f>IF(OR(CE$4="",$B16=""),0,SUMIF('DADOS BRUTOS'!$A$3:$A$500,$B16,'DADOS BRUTOS'!E$3:E$500)+IF($C16="",0,SUMIF('DADOS BRUTOS'!$A$3:$A$500,$C16,'DADOS BRUTOS'!E$3:E$500)))</f>
        <v/>
      </c>
      <c r="CF16" s="94">
        <f>IF(OR(CF$4="",$B16=""),0,SUMIF('DADOS BRUTOS'!$A$3:$A$500,$B16,'DADOS BRUTOS'!F$3:F$500)+IF($C16="",0,SUMIF('DADOS BRUTOS'!$A$3:$A$500,$C16,'DADOS BRUTOS'!F$3:F$500)))</f>
        <v/>
      </c>
      <c r="CG16" s="94">
        <f>IF(OR(CG$4="",$B16=""),0,SUMIF('DADOS BRUTOS'!$A$3:$A$500,$B16,'DADOS BRUTOS'!G$3:G$500)+IF($C16="",0,SUMIF('DADOS BRUTOS'!$A$3:$A$500,$C16,'DADOS BRUTOS'!G$3:G$500)))</f>
        <v/>
      </c>
      <c r="CH16" s="94">
        <f>IF(OR(CH$4="",$B16=""),0,SUMIF('DADOS BRUTOS'!$A$3:$A$500,$B16,'DADOS BRUTOS'!H$3:H$500)+IF($C16="",0,SUMIF('DADOS BRUTOS'!$A$3:$A$500,$C16,'DADOS BRUTOS'!H$3:H$500)))</f>
        <v/>
      </c>
      <c r="CI16" s="94">
        <f>IF(OR(CI$4="",$B16=""),0,SUMIF('DADOS BRUTOS'!$A$3:$A$500,$B16,'DADOS BRUTOS'!I$3:I$500)+IF($C16="",0,SUMIF('DADOS BRUTOS'!$A$3:$A$500,$C16,'DADOS BRUTOS'!I$3:I$500)))</f>
        <v/>
      </c>
      <c r="CJ16" s="94">
        <f>IF(OR(CJ$4="",$B16=""),0,SUMIF('DADOS BRUTOS'!$A$3:$A$500,$B16,'DADOS BRUTOS'!J$3:J$500)+IF($C16="",0,SUMIF('DADOS BRUTOS'!$A$3:$A$500,$C16,'DADOS BRUTOS'!J$3:J$500)))</f>
        <v/>
      </c>
      <c r="CK16" s="94">
        <f>IF(OR(CK$4="",$B16=""),0,SUMIF('DADOS BRUTOS'!$A$3:$A$500,$B16,'DADOS BRUTOS'!K$3:K$500)+IF($C16="",0,SUMIF('DADOS BRUTOS'!$A$3:$A$500,$C16,'DADOS BRUTOS'!K$3:K$500)))</f>
        <v/>
      </c>
      <c r="CL16" s="94">
        <f>IF(OR(CL$4="",$B16=""),0,SUMIF('DADOS BRUTOS'!$A$3:$A$500,$B16,'DADOS BRUTOS'!L$3:L$500)+IF($C16="",0,SUMIF('DADOS BRUTOS'!$A$3:$A$500,$C16,'DADOS BRUTOS'!L$3:L$500)))</f>
        <v/>
      </c>
      <c r="CM16" s="94">
        <f>IF(OR(CM$4="",$B16=""),0,SUMIF('DADOS BRUTOS'!$A$3:$A$500,$B16,'DADOS BRUTOS'!M$3:M$500)+IF($C16="",0,SUMIF('DADOS BRUTOS'!$A$3:$A$500,$C16,'DADOS BRUTOS'!M$3:M$500)))</f>
        <v/>
      </c>
      <c r="CN16" s="94">
        <f>IF(OR(CN$4="",$B16=""),0,SUMIF('DADOS BRUTOS'!$A$3:$A$500,$B16,'DADOS BRUTOS'!N$3:N$500)+IF($C16="",0,SUMIF('DADOS BRUTOS'!$A$3:$A$500,$C16,'DADOS BRUTOS'!N$3:N$500)))</f>
        <v/>
      </c>
      <c r="CO16" s="94">
        <f>IF(OR(CO$4="",$B16=""),0,SUMIF('DADOS BRUTOS'!$A$3:$A$500,$B16,'DADOS BRUTOS'!O$3:O$500)+IF($C16="",0,SUMIF('DADOS BRUTOS'!$A$3:$A$500,$C16,'DADOS BRUTOS'!O$3:O$500)))</f>
        <v/>
      </c>
      <c r="CP16" s="94">
        <f>IF(OR(CP$4="",$B16=""),0,SUMIF('DADOS BRUTOS'!$A$3:$A$500,$B16,'DADOS BRUTOS'!P$3:P$500)+IF($C16="",0,SUMIF('DADOS BRUTOS'!$A$3:$A$500,$C16,'DADOS BRUTOS'!P$3:P$500)))</f>
        <v/>
      </c>
      <c r="CQ16" s="94">
        <f>IF(OR(CQ$4="",$B16=""),0,SUMIF('DADOS BRUTOS'!$A$3:$A$500,$B16,'DADOS BRUTOS'!Q$3:Q$500)+IF($C16="",0,SUMIF('DADOS BRUTOS'!$A$3:$A$500,$C16,'DADOS BRUTOS'!Q$3:Q$500)))</f>
        <v/>
      </c>
      <c r="CR16" s="94">
        <f>IF(OR(CR$4="",$B16=""),0,SUMIF('DADOS BRUTOS'!$A$3:$A$500,$B16,'DADOS BRUTOS'!R$3:R$500)+IF($C16="",0,SUMIF('DADOS BRUTOS'!$A$3:$A$500,$C16,'DADOS BRUTOS'!R$3:R$500)))</f>
        <v/>
      </c>
      <c r="CS16" s="94">
        <f>IF(OR(CS$4="",$B16=""),0,SUMIF('DADOS BRUTOS'!$A$3:$A$500,$B16,'DADOS BRUTOS'!S$3:S$500)+IF($C16="",0,SUMIF('DADOS BRUTOS'!$A$3:$A$500,$C16,'DADOS BRUTOS'!S$3:S$500)))</f>
        <v/>
      </c>
      <c r="CT16" s="94">
        <f>IF(OR(CT$4="",$B16=""),0,SUMIF('DADOS BRUTOS'!$A$3:$A$500,$B16,'DADOS BRUTOS'!T$3:T$500)+IF($C16="",0,SUMIF('DADOS BRUTOS'!$A$3:$A$500,$C16,'DADOS BRUTOS'!T$3:T$500)))</f>
        <v/>
      </c>
      <c r="CU16" s="94">
        <f>IF(OR(CU$4="",$B16=""),0,SUMIF('DADOS BRUTOS'!$A$3:$A$500,$B16,'DADOS BRUTOS'!U$3:U$500)+IF($C16="",0,SUMIF('DADOS BRUTOS'!$A$3:$A$500,$C16,'DADOS BRUTOS'!U$3:U$500)))</f>
        <v/>
      </c>
      <c r="CV16" s="94">
        <f>IF(OR(CV$4="",$B16=""),0,SUMIF('DADOS BRUTOS'!$A$3:$A$500,$B16,'DADOS BRUTOS'!V$3:V$500)+IF($C16="",0,SUMIF('DADOS BRUTOS'!$A$3:$A$500,$C16,'DADOS BRUTOS'!V$3:V$500)))</f>
        <v/>
      </c>
      <c r="CW16" s="94">
        <f>IF(OR(CW$4="",$B16=""),0,SUMIF('DADOS BRUTOS'!$A$3:$A$500,$B16,'DADOS BRUTOS'!W$3:W$500)+IF($C16="",0,SUMIF('DADOS BRUTOS'!$A$3:$A$500,$C16,'DADOS BRUTOS'!W$3:W$500)))</f>
        <v/>
      </c>
      <c r="CX16" s="94">
        <f>IF(OR(CX$4="",$B16=""),0,SUMIF('DADOS BRUTOS'!$A$3:$A$500,$B16,'DADOS BRUTOS'!X$3:X$500)+IF($C16="",0,SUMIF('DADOS BRUTOS'!$A$3:$A$500,$C16,'DADOS BRUTOS'!X$3:X$500)))</f>
        <v/>
      </c>
      <c r="CY16" s="94">
        <f>IF(OR(CY$4="",$B16=""),0,SUMIF('DADOS BRUTOS'!$A$3:$A$500,$B16,'DADOS BRUTOS'!Y$3:Y$500)+IF($C16="",0,SUMIF('DADOS BRUTOS'!$A$3:$A$500,$C16,'DADOS BRUTOS'!Y$3:Y$500)))</f>
        <v/>
      </c>
      <c r="CZ16" s="94">
        <f>IF(OR(CZ$4="",$B16=""),0,SUMIF('DADOS BRUTOS'!$A$3:$A$500,$B16,'DADOS BRUTOS'!Z$3:Z$500)+IF($C16="",0,SUMIF('DADOS BRUTOS'!$A$3:$A$500,$C16,'DADOS BRUTOS'!Z$3:Z$500)))</f>
        <v/>
      </c>
      <c r="DA16" s="94">
        <f>IF(OR(DA$4="",$B16=""),0,SUMIF('DADOS BRUTOS'!$A$3:$A$500,$B16,'DADOS BRUTOS'!AA$3:AA$500)+IF($C16="",0,SUMIF('DADOS BRUTOS'!$A$3:$A$500,$C16,'DADOS BRUTOS'!AA$3:AA$500)))</f>
        <v/>
      </c>
      <c r="DB16" s="94">
        <f>IF(OR(DB$4="",$B16=""),0,SUMIF('DADOS BRUTOS'!$A$3:$A$500,$B16,'DADOS BRUTOS'!AB$3:AB$500)+IF($C16="",0,SUMIF('DADOS BRUTOS'!$A$3:$A$500,$C16,'DADOS BRUTOS'!AB$3:AB$500)))</f>
        <v/>
      </c>
      <c r="DC16" s="94">
        <f>IF(OR(DC$4="",$B16=""),0,SUMIF('DADOS BRUTOS'!$A$3:$A$500,$B16,'DADOS BRUTOS'!AC$3:AC$500)+IF($C16="",0,SUMIF('DADOS BRUTOS'!$A$3:$A$500,$C16,'DADOS BRUTOS'!AC$3:AC$500)))</f>
        <v/>
      </c>
      <c r="DD16" s="94">
        <f>IF(OR(DD$4="",$B16=""),0,SUMIF('DADOS BRUTOS'!$A$3:$A$500,$B16,'DADOS BRUTOS'!AD$3:AD$500)+IF($C16="",0,SUMIF('DADOS BRUTOS'!$A$3:$A$500,$C16,'DADOS BRUTOS'!AD$3:AD$500)))</f>
        <v/>
      </c>
      <c r="DE16" s="94">
        <f>IF(OR(DE$4="",$B16=""),0,SUMIF('DADOS BRUTOS'!$A$3:$A$500,$B16,'DADOS BRUTOS'!AE$3:AE$500)+IF($C16="",0,SUMIF('DADOS BRUTOS'!$A$3:$A$500,$C16,'DADOS BRUTOS'!AE$3:AE$500)))</f>
        <v/>
      </c>
      <c r="DF16" s="94">
        <f>IF(OR(DF$4="",$B16=""),0,SUMIF('DADOS BRUTOS'!$A$3:$A$500,$B16,'DADOS BRUTOS'!AF$3:AF$500)+IF($C16="",0,SUMIF('DADOS BRUTOS'!$A$3:$A$500,$C16,'DADOS BRUTOS'!AF$3:AF$500)))</f>
        <v/>
      </c>
      <c r="DG16" s="94">
        <f>IF(OR(DG$4="",$B16=""),0,SUMIF('DADOS BRUTOS'!$A$3:$A$500,$B16,'DADOS BRUTOS'!AG$3:AG$500)+IF($C16="",0,SUMIF('DADOS BRUTOS'!$A$3:$A$500,$C16,'DADOS BRUTOS'!AG$3:AG$500)))</f>
        <v/>
      </c>
      <c r="DH16" s="94">
        <f>IF(OR(DH$4="",$B16=""),0,SUMIF('DADOS BRUTOS'!$A$3:$A$500,$B16,'DADOS BRUTOS'!AH$3:AH$500)+IF($C16="",0,SUMIF('DADOS BRUTOS'!$A$3:$A$500,$C16,'DADOS BRUTOS'!AH$3:AH$500)))</f>
        <v/>
      </c>
      <c r="DI16" s="94">
        <f>IF(OR(DI$4="",$B16=""),0,SUMIF('DADOS BRUTOS'!$A$3:$A$500,$B16,'DADOS BRUTOS'!AI$3:AI$500)+IF($C16="",0,SUMIF('DADOS BRUTOS'!$A$3:$A$500,$C16,'DADOS BRUTOS'!AI$3:AI$500)))</f>
        <v/>
      </c>
      <c r="DJ16" s="94">
        <f>IF(OR(DJ$4="",$B16=""),0,SUMIF('DADOS BRUTOS'!$A$3:$A$500,$B16,'DADOS BRUTOS'!AJ$3:AJ$500)+IF($C16="",0,SUMIF('DADOS BRUTOS'!$A$3:$A$500,$C16,'DADOS BRUTOS'!AJ$3:AJ$500)))</f>
        <v/>
      </c>
      <c r="DK16" s="94">
        <f>IF(OR(DK$4="",$B16=""),0,SUMIF('DADOS BRUTOS'!$A$3:$A$500,$B16,'DADOS BRUTOS'!AK$3:AK$500)+IF($C16="",0,SUMIF('DADOS BRUTOS'!$A$3:$A$500,$C16,'DADOS BRUTOS'!AK$3:AK$500)))</f>
        <v/>
      </c>
      <c r="DL16" s="94">
        <f>IF(OR(DL$4="",$B16=""),0,SUMIF('DADOS BRUTOS'!$A$3:$A$500,$B16,'DADOS BRUTOS'!AL$3:AL$500)+IF($C16="",0,SUMIF('DADOS BRUTOS'!$A$3:$A$500,$C16,'DADOS BRUTOS'!AL$3:AL$500)))</f>
        <v/>
      </c>
      <c r="DM16" s="94">
        <f>IF(OR(DM$4="",$B16=""),0,SUMIF('DADOS BRUTOS'!$A$3:$A$500,$B16,'DADOS BRUTOS'!AM$3:AM$500)+IF($C16="",0,SUMIF('DADOS BRUTOS'!$A$3:$A$500,$C16,'DADOS BRUTOS'!AM$3:AM$500)))</f>
        <v/>
      </c>
      <c r="DN16" s="94">
        <f>IF(OR(DN$4="",$B16=""),0,SUMIF('DADOS BRUTOS'!$A$3:$A$500,$B16,'DADOS BRUTOS'!AN$3:AN$500)+IF($C16="",0,SUMIF('DADOS BRUTOS'!$A$3:$A$500,$C16,'DADOS BRUTOS'!AN$3:AN$500)))</f>
        <v/>
      </c>
      <c r="DO16" s="94">
        <f>IF(OR(DO$4="",$B16=""),0,SUMIF('DADOS BRUTOS'!$A$3:$A$500,$B16,'DADOS BRUTOS'!AO$3:AO$500)+IF($C16="",0,SUMIF('DADOS BRUTOS'!$A$3:$A$500,$C16,'DADOS BRUTOS'!AO$3:AO$500)))</f>
        <v/>
      </c>
      <c r="DP16" s="94">
        <f>IF(OR(DP$4="",$B16=""),0,SUMIF('DADOS BRUTOS'!$A$3:$A$500,$B16,'DADOS BRUTOS'!AP$3:AP$500)+IF($C16="",0,SUMIF('DADOS BRUTOS'!$A$3:$A$500,$C16,'DADOS BRUTOS'!AP$3:AP$500)))</f>
        <v/>
      </c>
      <c r="DQ16" s="94">
        <f>IF(OR(DQ$4="",$B16=""),0,SUMIF('DADOS BRUTOS'!$A$3:$A$500,$B16,'DADOS BRUTOS'!AQ$3:AQ$500)+IF($C16="",0,SUMIF('DADOS BRUTOS'!$A$3:$A$500,$C16,'DADOS BRUTOS'!AQ$3:AQ$500)))</f>
        <v/>
      </c>
      <c r="DR16" s="94">
        <f>IF(OR(DR$4="",$B16=""),0,SUMIF('DADOS BRUTOS'!$A$3:$A$500,$B16,'DADOS BRUTOS'!AR$3:AR$500)+IF($C16="",0,SUMIF('DADOS BRUTOS'!$A$3:$A$500,$C16,'DADOS BRUTOS'!AR$3:AR$500)))</f>
        <v/>
      </c>
      <c r="DS16" s="94">
        <f>IF(OR(DS$4="",$B16=""),0,SUMIF('DADOS BRUTOS'!$A$3:$A$500,$B16,'DADOS BRUTOS'!AS$3:AS$500)+IF($C16="",0,SUMIF('DADOS BRUTOS'!$A$3:$A$500,$C16,'DADOS BRUTOS'!AS$3:AS$500)))</f>
        <v/>
      </c>
      <c r="DT16" s="94">
        <f>IF(OR(DT$4="",$B16=""),0,SUMIF('DADOS BRUTOS'!$A$3:$A$500,$B16,'DADOS BRUTOS'!AT$3:AT$500)+IF($C16="",0,SUMIF('DADOS BRUTOS'!$A$3:$A$500,$C16,'DADOS BRUTOS'!AT$3:AT$500)))</f>
        <v/>
      </c>
      <c r="DU16" s="94">
        <f>IF(OR(DU$4="",$B16=""),0,SUMIF('DADOS BRUTOS'!$A$3:$A$500,$B16,'DADOS BRUTOS'!AU$3:AU$500)+IF($C16="",0,SUMIF('DADOS BRUTOS'!$A$3:$A$500,$C16,'DADOS BRUTOS'!AU$3:AU$500)))</f>
        <v/>
      </c>
      <c r="DV16" s="94">
        <f>IF(OR(DV$4="",$B16=""),0,SUMIF('DADOS BRUTOS'!$A$3:$A$500,$B16,'DADOS BRUTOS'!AV$3:AV$500)+IF($C16="",0,SUMIF('DADOS BRUTOS'!$A$3:$A$500,$C16,'DADOS BRUTOS'!AV$3:AV$500)))</f>
        <v/>
      </c>
      <c r="DW16" s="94">
        <f>IF(OR(DW$4="",$B16=""),0,SUMIF('DADOS BRUTOS'!$A$3:$A$500,$B16,'DADOS BRUTOS'!AW$3:AW$500)+IF($C16="",0,SUMIF('DADOS BRUTOS'!$A$3:$A$500,$C16,'DADOS BRUTOS'!AW$3:AW$500)))</f>
        <v/>
      </c>
      <c r="DX16" s="94">
        <f>IF(OR(DX$4="",$B16=""),0,SUMIF('DADOS BRUTOS'!$A$3:$A$500,$B16,'DADOS BRUTOS'!AX$3:AX$500)+IF($C16="",0,SUMIF('DADOS BRUTOS'!$A$3:$A$500,$C16,'DADOS BRUTOS'!AX$3:AX$500)))</f>
        <v/>
      </c>
      <c r="DY16" s="94">
        <f>IF(OR(DY$4="",$B16=""),0,SUMIF('DADOS BRUTOS'!$A$3:$A$500,$B16,'DADOS BRUTOS'!AY$3:AY$500)+IF($C16="",0,SUMIF('DADOS BRUTOS'!$A$3:$A$500,$C16,'DADOS BRUTOS'!AY$3:AY$500)))</f>
        <v/>
      </c>
      <c r="DZ16" s="94">
        <f>IF(OR(DZ$4="",$B16=""),0,SUMIF('DADOS BRUTOS'!$A$3:$A$500,$B16,'DADOS BRUTOS'!AZ$3:AZ$500)+IF($C16="",0,SUMIF('DADOS BRUTOS'!$A$3:$A$500,$C16,'DADOS BRUTOS'!AZ$3:AZ$500)))</f>
        <v/>
      </c>
      <c r="EA16" s="94">
        <f>IF(OR(EA$4="",$B16=""),0,SUMIF('DADOS BRUTOS'!$A$3:$A$500,$B16,'DADOS BRUTOS'!BA$3:BA$500)+IF($C16="",0,SUMIF('DADOS BRUTOS'!$A$3:$A$500,$C16,'DADOS BRUTOS'!BA$3:BA$500)))</f>
        <v/>
      </c>
      <c r="EB16" s="94">
        <f>IF(OR(EB$4="",$B16=""),0,SUMIF('DADOS BRUTOS'!$A$3:$A$500,$B16,'DADOS BRUTOS'!BB$3:BB$500)+IF($C16="",0,SUMIF('DADOS BRUTOS'!$A$3:$A$500,$C16,'DADOS BRUTOS'!BB$3:BB$500)))</f>
        <v/>
      </c>
      <c r="EC16" s="94">
        <f>IF(OR(EC$4="",$B16=""),0,SUMIF('DADOS BRUTOS'!$A$3:$A$500,$B16,'DADOS BRUTOS'!BC$3:BC$500)+IF($C16="",0,SUMIF('DADOS BRUTOS'!$A$3:$A$500,$C16,'DADOS BRUTOS'!BC$3:BC$500)))</f>
        <v/>
      </c>
      <c r="ED16" s="94">
        <f>IF(OR(ED$4="",$B16=""),0,SUMIF('DADOS BRUTOS'!$A$3:$A$500,$B16,'DADOS BRUTOS'!BD$3:BD$500)+IF($C16="",0,SUMIF('DADOS BRUTOS'!$A$3:$A$500,$C16,'DADOS BRUTOS'!BD$3:BD$500)))</f>
        <v/>
      </c>
      <c r="EE16" s="94">
        <f>IF(OR(EE$4="",$B16=""),0,SUMIF('DADOS BRUTOS'!$A$3:$A$500,$B16,'DADOS BRUTOS'!BE$3:BE$500)+IF($C16="",0,SUMIF('DADOS BRUTOS'!$A$3:$A$500,$C16,'DADOS BRUTOS'!BE$3:BE$500)))</f>
        <v/>
      </c>
      <c r="EF16" s="94">
        <f>IF(OR(EF$4="",$B16=""),0,SUMIF('DADOS BRUTOS'!$A$3:$A$500,$B16,'DADOS BRUTOS'!BF$3:BF$500)+IF($C16="",0,SUMIF('DADOS BRUTOS'!$A$3:$A$500,$C16,'DADOS BRUTOS'!BF$3:BF$500)))</f>
        <v/>
      </c>
      <c r="EG16" s="94">
        <f>IF(OR(EG$4="",$B16=""),0,SUMIF('DADOS BRUTOS'!$A$3:$A$500,$B16,'DADOS BRUTOS'!BG$3:BG$500)+IF($C16="",0,SUMIF('DADOS BRUTOS'!$A$3:$A$500,$C16,'DADOS BRUTOS'!BG$3:BG$500)))</f>
        <v/>
      </c>
      <c r="EH16" s="94">
        <f>IF(OR(EH$4="",$B16=""),0,SUMIF('DADOS BRUTOS'!$A$3:$A$500,$B16,'DADOS BRUTOS'!BH$3:BH$500)+IF($C16="",0,SUMIF('DADOS BRUTOS'!$A$3:$A$500,$C16,'DADOS BRUTOS'!BH$3:BH$500)))</f>
        <v/>
      </c>
      <c r="EI16" s="94">
        <f>IF(OR(EI$4="",$B16=""),0,SUMIF('DADOS BRUTOS'!$A$3:$A$500,$B16,'DADOS BRUTOS'!BI$3:BI$500)+IF($C16="",0,SUMIF('DADOS BRUTOS'!$A$3:$A$500,$C16,'DADOS BRUTOS'!BI$3:BI$500)))</f>
        <v/>
      </c>
      <c r="EJ16" s="94">
        <f>IF(OR(EJ$4="",$B16=""),0,SUMIF('DADOS BRUTOS'!$A$3:$A$500,$B16,'DADOS BRUTOS'!BJ$3:BJ$500)+IF($C16="",0,SUMIF('DADOS BRUTOS'!$A$3:$A$500,$C16,'DADOS BRUTOS'!BJ$3:BJ$500)))</f>
        <v/>
      </c>
      <c r="EK16" s="94">
        <f>IF(OR(EK$4="",$B16=""),0,SUMIF('DADOS BRUTOS'!$A$3:$A$500,$B16,'DADOS BRUTOS'!BK$3:BK$500)+IF($C16="",0,SUMIF('DADOS BRUTOS'!$A$3:$A$500,$C16,'DADOS BRUTOS'!BK$3:BK$500)))</f>
        <v/>
      </c>
      <c r="EL16" s="94">
        <f>IF(OR(EL$4="",$B16=""),0,SUMIF('DADOS BRUTOS'!$A$3:$A$500,$B16,'DADOS BRUTOS'!BL$3:BL$500)+IF($C16="",0,SUMIF('DADOS BRUTOS'!$A$3:$A$500,$C16,'DADOS BRUTOS'!BL$3:BL$500)))</f>
        <v/>
      </c>
      <c r="EM16" s="94">
        <f>IF(OR(EM$4="",$B16=""),0,SUMIF('DADOS BRUTOS'!$A$3:$A$500,$B16,'DADOS BRUTOS'!BM$3:BM$500)+IF($C16="",0,SUMIF('DADOS BRUTOS'!$A$3:$A$500,$C16,'DADOS BRUTOS'!BM$3:BM$500)))</f>
        <v/>
      </c>
      <c r="EN16" s="94">
        <f>IF(OR(EN$4="",$B16=""),0,SUMIF('DADOS BRUTOS'!$A$3:$A$500,$B16,'DADOS BRUTOS'!BN$3:BN$500)+IF($C16="",0,SUMIF('DADOS BRUTOS'!$A$3:$A$500,$C16,'DADOS BRUTOS'!BN$3:BN$500)))</f>
        <v/>
      </c>
      <c r="EO16" s="94">
        <f>IF(OR(EO$4="",$B16=""),0,SUMIF('DADOS BRUTOS'!$A$3:$A$500,$B16,'DADOS BRUTOS'!BO$3:BO$500)+IF($C16="",0,SUMIF('DADOS BRUTOS'!$A$3:$A$500,$C16,'DADOS BRUTOS'!BO$3:BO$500)))</f>
        <v/>
      </c>
      <c r="EP16" s="94">
        <f>IF(OR(EP$4="",$B16=""),0,SUMIF('DADOS BRUTOS'!$A$3:$A$500,$B16,'DADOS BRUTOS'!BP$3:BP$500)+IF($C16="",0,SUMIF('DADOS BRUTOS'!$A$3:$A$500,$C16,'DADOS BRUTOS'!BP$3:BP$500)))</f>
        <v/>
      </c>
      <c r="EQ16" s="94">
        <f>IF(OR(EQ$4="",$B16=""),0,SUMIF('DADOS BRUTOS'!$A$3:$A$500,$B16,'DADOS BRUTOS'!BQ$3:BQ$500)+IF($C16="",0,SUMIF('DADOS BRUTOS'!$A$3:$A$500,$C16,'DADOS BRUTOS'!BQ$3:BQ$500)))</f>
        <v/>
      </c>
      <c r="ER16" s="94">
        <f>IF(OR(ER$4="",$B16=""),0,SUMIF('DADOS BRUTOS'!$A$3:$A$500,$B16,'DADOS BRUTOS'!BR$3:BR$500)+IF($C16="",0,SUMIF('DADOS BRUTOS'!$A$3:$A$500,$C16,'DADOS BRUTOS'!BR$3:BR$500)))</f>
        <v/>
      </c>
      <c r="ES16" s="94">
        <f>IF(OR(ES$4="",$B16=""),0,SUMIF('DADOS BRUTOS'!$A$3:$A$500,$B16,'DADOS BRUTOS'!BS$3:BS$500)+IF($C16="",0,SUMIF('DADOS BRUTOS'!$A$3:$A$500,$C16,'DADOS BRUTOS'!BS$3:BS$500)))</f>
        <v/>
      </c>
      <c r="ET16" s="94">
        <f>IF(OR(ET$4="",$B16=""),0,SUMIF('DADOS BRUTOS'!$A$3:$A$500,$B16,'DADOS BRUTOS'!BT$3:BT$500)+IF($C16="",0,SUMIF('DADOS BRUTOS'!$A$3:$A$500,$C16,'DADOS BRUTOS'!BT$3:BT$500)))</f>
        <v/>
      </c>
      <c r="EU16" s="94">
        <f>IF(OR(EU$4="",$B16=""),0,SUMIF('DADOS BRUTOS'!$A$3:$A$500,$B16,'DADOS BRUTOS'!BU$3:BU$500)+IF($C16="",0,SUMIF('DADOS BRUTOS'!$A$3:$A$500,$C16,'DADOS BRUTOS'!BU$3:BU$500)))</f>
        <v/>
      </c>
      <c r="EV16" s="94">
        <f>IF(OR(EV$4="",$B16=""),0,SUMIF('DADOS BRUTOS'!$A$3:$A$500,$B16,'DADOS BRUTOS'!BV$3:BV$500)+IF($C16="",0,SUMIF('DADOS BRUTOS'!$A$3:$A$500,$C16,'DADOS BRUTOS'!BV$3:BV$500)))</f>
        <v/>
      </c>
      <c r="EW16" s="94">
        <f>IF(OR(EW$4="",$B16=""),0,SUMIF('DADOS BRUTOS'!$A$3:$A$500,$B16,'DADOS BRUTOS'!BW$3:BW$500)+IF($C16="",0,SUMIF('DADOS BRUTOS'!$A$3:$A$500,$C16,'DADOS BRUTOS'!BW$3:BW$500)))</f>
        <v/>
      </c>
      <c r="EX16" s="94">
        <f>IF(OR(EX$4="",$B16=""),0,SUMIF('DADOS BRUTOS'!$A$3:$A$500,$B16,'DADOS BRUTOS'!BX$3:BX$500)+IF($C16="",0,SUMIF('DADOS BRUTOS'!$A$3:$A$500,$C16,'DADOS BRUTOS'!BX$3:BX$500)))</f>
        <v/>
      </c>
      <c r="EY16" s="94">
        <f>IF(OR(EY$4="",$B16=""),0,SUMIF('DADOS BRUTOS'!$A$3:$A$500,$B16,'DADOS BRUTOS'!BY$3:BY$500)+IF($C16="",0,SUMIF('DADOS BRUTOS'!$A$3:$A$500,$C16,'DADOS BRUTOS'!BY$3:BY$500)))</f>
        <v/>
      </c>
      <c r="EZ16" s="94">
        <f>IF(OR(EZ$4="",$B16=""),0,SUMIF('DADOS BRUTOS'!$A$3:$A$500,$B16,'DADOS BRUTOS'!BZ$3:BZ$500)+IF($C16="",0,SUMIF('DADOS BRUTOS'!$A$3:$A$500,$C16,'DADOS BRUTOS'!BZ$3:BZ$500)))</f>
        <v/>
      </c>
      <c r="FA16" s="94">
        <f>IF(OR(FA$4="",$B16=""),0,SUMIF('DADOS BRUTOS'!$A$3:$A$500,$B16,'DADOS BRUTOS'!CA$3:CA$500)+IF($C16="",0,SUMIF('DADOS BRUTOS'!$A$3:$A$500,$C16,'DADOS BRUTOS'!CA$3:CA$500)))</f>
        <v/>
      </c>
      <c r="FB16" s="94">
        <f>IF(OR(FB$4="",$B16=""),0,SUMIF('DADOS BRUTOS'!$A$3:$A$500,$B16,'DADOS BRUTOS'!CB$3:CB$500)+IF($C16="",0,SUMIF('DADOS BRUTOS'!$A$3:$A$500,$C16,'DADOS BRUTOS'!CB$3:CB$500)))</f>
        <v/>
      </c>
      <c r="FC16" s="94">
        <f>IF(OR(FC$4="",$B16=""),0,SUMIF('DADOS BRUTOS'!$A$3:$A$500,$B16,'DADOS BRUTOS'!CC$3:CC$500)+IF($C16="",0,SUMIF('DADOS BRUTOS'!$A$3:$A$500,$C16,'DADOS BRUTOS'!CC$3:CC$500)))</f>
        <v/>
      </c>
      <c r="FD16" s="94">
        <f>IF(OR(FD$4="",$B16=""),0,SUMIF('DADOS BRUTOS'!$A$3:$A$500,$B16,'DADOS BRUTOS'!CD$3:CD$500)+IF($C16="",0,SUMIF('DADOS BRUTOS'!$A$3:$A$500,$C16,'DADOS BRUTOS'!CD$3:CD$500)))</f>
        <v/>
      </c>
      <c r="FE16" s="94">
        <f>IF(OR(FE$4="",$B16=""),0,SUMIF('DADOS BRUTOS'!$A$3:$A$500,$B16,'DADOS BRUTOS'!CE$3:CE$500)+IF($C16="",0,SUMIF('DADOS BRUTOS'!$A$3:$A$500,$C16,'DADOS BRUTOS'!CE$3:CE$500)))</f>
        <v/>
      </c>
      <c r="FF16" s="94">
        <f>IF(OR(FF$4="",$B16=""),0,SUMIF('DADOS BRUTOS'!$A$3:$A$500,$B16,'DADOS BRUTOS'!CF$3:CF$500)+IF($C16="",0,SUMIF('DADOS BRUTOS'!$A$3:$A$500,$C16,'DADOS BRUTOS'!CF$3:CF$500)))</f>
        <v/>
      </c>
      <c r="FG16" s="94">
        <f>IF(OR(FG$4="",$B16=""),0,SUMIF('DADOS BRUTOS'!$A$3:$A$500,$B16,'DADOS BRUTOS'!CG$3:CG$500)+IF($C16="",0,SUMIF('DADOS BRUTOS'!$A$3:$A$500,$C16,'DADOS BRUTOS'!CG$3:CG$500)))</f>
        <v/>
      </c>
      <c r="FH16" s="94">
        <f>IF(OR(FH$4="",$B16=""),0,SUMIF('DADOS BRUTOS'!$A$3:$A$500,$B16,'DADOS BRUTOS'!CH$3:CH$500)+IF($C16="",0,SUMIF('DADOS BRUTOS'!$A$3:$A$500,$C16,'DADOS BRUTOS'!CH$3:CH$500)))</f>
        <v/>
      </c>
      <c r="FI16" s="94">
        <f>IF(OR(FI$4="",$B16=""),0,SUMIF('DADOS BRUTOS'!$A$3:$A$500,$B16,'DADOS BRUTOS'!CI$3:CI$500)+IF($C16="",0,SUMIF('DADOS BRUTOS'!$A$3:$A$500,$C16,'DADOS BRUTOS'!CI$3:CI$500)))</f>
        <v/>
      </c>
      <c r="FJ16" s="94">
        <f>IF(OR(FJ$4="",$B16=""),0,SUMIF('DADOS BRUTOS'!$A$3:$A$500,$B16,'DADOS BRUTOS'!CJ$3:CJ$500)+IF($C16="",0,SUMIF('DADOS BRUTOS'!$A$3:$A$500,$C16,'DADOS BRUTOS'!CJ$3:CJ$500)))</f>
        <v/>
      </c>
      <c r="FK16" s="94">
        <f>IF(OR(FK$4="",$B16=""),0,SUMIF('DADOS BRUTOS'!$A$3:$A$500,$B16,'DADOS BRUTOS'!CK$3:CK$500)+IF($C16="",0,SUMIF('DADOS BRUTOS'!$A$3:$A$500,$C16,'DADOS BRUTOS'!CK$3:CK$500)))</f>
        <v/>
      </c>
      <c r="FL16" s="94">
        <f>IF(OR(FL$4="",$B16=""),0,SUMIF('DADOS BRUTOS'!$A$3:$A$500,$B16,'DADOS BRUTOS'!CL$3:CL$500)+IF($C16="",0,SUMIF('DADOS BRUTOS'!$A$3:$A$500,$C16,'DADOS BRUTOS'!CL$3:CL$500)))</f>
        <v/>
      </c>
      <c r="FM16" s="94">
        <f>IF(OR(FM$4="",$B16=""),0,SUMIF('DADOS BRUTOS'!$A$3:$A$500,$B16,'DADOS BRUTOS'!CM$3:CM$500)+IF($C16="",0,SUMIF('DADOS BRUTOS'!$A$3:$A$500,$C16,'DADOS BRUTOS'!CM$3:CM$500)))</f>
        <v/>
      </c>
      <c r="FN16" s="94">
        <f>IF(OR(FN$4="",$B16=""),0,SUMIF('DADOS BRUTOS'!$A$3:$A$500,$B16,'DADOS BRUTOS'!CN$3:CN$500)+IF($C16="",0,SUMIF('DADOS BRUTOS'!$A$3:$A$500,$C16,'DADOS BRUTOS'!CN$3:CN$500)))</f>
        <v/>
      </c>
      <c r="FO16" s="94">
        <f>IF(OR(FO$4="",$B16=""),0,SUMIF('DADOS BRUTOS'!$A$3:$A$500,$B16,'DADOS BRUTOS'!CO$3:CO$500)+IF($C16="",0,SUMIF('DADOS BRUTOS'!$A$3:$A$500,$C16,'DADOS BRUTOS'!CO$3:CO$500)))</f>
        <v/>
      </c>
      <c r="FP16" s="94">
        <f>IF(OR(FP$4="",$B16=""),0,SUMIF('DADOS BRUTOS'!$A$3:$A$500,$B16,'DADOS BRUTOS'!CP$3:CP$500)+IF($C16="",0,SUMIF('DADOS BRUTOS'!$A$3:$A$500,$C16,'DADOS BRUTOS'!CP$3:CP$500)))</f>
        <v/>
      </c>
      <c r="FQ16" s="94">
        <f>IF(OR(FQ$4="",$B16=""),0,SUMIF('DADOS BRUTOS'!$A$3:$A$500,$B16,'DADOS BRUTOS'!CQ$3:CQ$500)+IF($C16="",0,SUMIF('DADOS BRUTOS'!$A$3:$A$500,$C16,'DADOS BRUTOS'!CQ$3:CQ$500)))</f>
        <v/>
      </c>
      <c r="FR16" s="94">
        <f>IF(OR(FR$4="",$B16=""),0,SUMIF('DADOS BRUTOS'!$A$3:$A$500,$B16,'DADOS BRUTOS'!CR$3:CR$500)+IF($C16="",0,SUMIF('DADOS BRUTOS'!$A$3:$A$500,$C16,'DADOS BRUTOS'!CR$3:CR$500)))</f>
        <v/>
      </c>
      <c r="FS16" s="94">
        <f>IF(OR(FS$4="",$B16=""),0,SUMIF('DADOS BRUTOS'!$A$3:$A$500,$B16,'DADOS BRUTOS'!CS$3:CS$500)+IF($C16="",0,SUMIF('DADOS BRUTOS'!$A$3:$A$500,$C16,'DADOS BRUTOS'!CS$3:CS$500)))</f>
        <v/>
      </c>
      <c r="FT16" s="94">
        <f>IF(OR(FT$4="",$B16=""),0,SUMIF('DADOS BRUTOS'!$A$3:$A$500,$B16,'DADOS BRUTOS'!CT$3:CT$500)+IF($C16="",0,SUMIF('DADOS BRUTOS'!$A$3:$A$500,$C16,'DADOS BRUTOS'!CT$3:CT$500)))</f>
        <v/>
      </c>
      <c r="FU16" s="94">
        <f>IF(OR(FU$4="",$B16=""),0,SUMIF('DADOS BRUTOS'!$A$3:$A$500,$B16,'DADOS BRUTOS'!CU$3:CU$500)+IF($C16="",0,SUMIF('DADOS BRUTOS'!$A$3:$A$500,$C16,'DADOS BRUTOS'!CU$3:CU$500)))</f>
        <v/>
      </c>
      <c r="FV16" s="94">
        <f>IF(OR(FV$4="",$B16=""),0,SUMIF('DADOS BRUTOS'!$A$3:$A$500,$B16,'DADOS BRUTOS'!CV$3:CV$500)+IF($C16="",0,SUMIF('DADOS BRUTOS'!$A$3:$A$500,$C16,'DADOS BRUTOS'!CV$3:CV$500)))</f>
        <v/>
      </c>
      <c r="FW16" s="94">
        <f>IF(OR(FW$4="",$B16=""),0,SUMIF('DADOS BRUTOS'!$A$3:$A$500,$B16,'DADOS BRUTOS'!CW$3:CW$500)+IF($C16="",0,SUMIF('DADOS BRUTOS'!$A$3:$A$500,$C16,'DADOS BRUTOS'!CW$3:CW$500)))</f>
        <v/>
      </c>
      <c r="FX16" s="94">
        <f>IF(OR(FX$4="",$B16=""),0,SUMIF('DADOS BRUTOS'!$A$3:$A$500,$B16,'DADOS BRUTOS'!CX$3:CX$500)+IF($C16="",0,SUMIF('DADOS BRUTOS'!$A$3:$A$500,$C16,'DADOS BRUTOS'!CX$3:CX$500)))</f>
        <v/>
      </c>
      <c r="FY16" s="94">
        <f>IF(OR(FY$4="",$B16=""),0,SUMIF('DADOS BRUTOS'!$A$3:$A$500,$B16,'DADOS BRUTOS'!CY$3:CY$500)+IF($C16="",0,SUMIF('DADOS BRUTOS'!$A$3:$A$500,$C16,'DADOS BRUTOS'!CY$3:CY$500)))</f>
        <v/>
      </c>
      <c r="FZ16" s="94">
        <f>IF(OR(FZ$4="",$B16=""),0,SUMIF('DADOS BRUTOS'!$A$3:$A$500,$B16,'DADOS BRUTOS'!CZ$3:CZ$500)+IF($C16="",0,SUMIF('DADOS BRUTOS'!$A$3:$A$500,$C16,'DADOS BRUTOS'!CZ$3:CZ$500)))</f>
        <v/>
      </c>
      <c r="GA16" s="94">
        <f>IF(OR(GA$4="",$B16=""),0,SUMIF('DADOS BRUTOS'!$A$3:$A$500,$B16,'DADOS BRUTOS'!DA$3:DA$500)+IF($C16="",0,SUMIF('DADOS BRUTOS'!$A$3:$A$500,$C16,'DADOS BRUTOS'!DA$3:DA$500)))</f>
        <v/>
      </c>
      <c r="GB16" s="94">
        <f>IF(OR(GB$4="",$B16=""),0,SUMIF('DADOS BRUTOS'!$A$3:$A$500,$B16,'DADOS BRUTOS'!DB$3:DB$500)+IF($C16="",0,SUMIF('DADOS BRUTOS'!$A$3:$A$500,$C16,'DADOS BRUTOS'!DB$3:DB$500)))</f>
        <v/>
      </c>
      <c r="GC16" s="94">
        <f>IF(OR(GC$4="",$B16=""),0,SUMIF('DADOS BRUTOS'!$A$3:$A$500,$B16,'DADOS BRUTOS'!DC$3:DC$500)+IF($C16="",0,SUMIF('DADOS BRUTOS'!$A$3:$A$500,$C16,'DADOS BRUTOS'!DC$3:DC$500)))</f>
        <v/>
      </c>
      <c r="GD16" s="94">
        <f>IF(OR(GD$4="",$B16=""),0,SUMIF('DADOS BRUTOS'!$A$3:$A$500,$B16,'DADOS BRUTOS'!DD$3:DD$500)+IF($C16="",0,SUMIF('DADOS BRUTOS'!$A$3:$A$500,$C16,'DADOS BRUTOS'!DD$3:DD$500)))</f>
        <v/>
      </c>
      <c r="GE16" s="94">
        <f>IF(OR(GE$4="",$B16=""),0,SUMIF('DADOS BRUTOS'!$A$3:$A$500,$B16,'DADOS BRUTOS'!DE$3:DE$500)+IF($C16="",0,SUMIF('DADOS BRUTOS'!$A$3:$A$500,$C16,'DADOS BRUTOS'!DE$3:DE$500)))</f>
        <v/>
      </c>
      <c r="GF16" s="94">
        <f>IF(OR(GF$4="",$B16=""),0,SUMIF('DADOS BRUTOS'!$A$3:$A$500,$B16,'DADOS BRUTOS'!DF$3:DF$500)+IF($C16="",0,SUMIF('DADOS BRUTOS'!$A$3:$A$500,$C16,'DADOS BRUTOS'!DF$3:DF$500)))</f>
        <v/>
      </c>
      <c r="GG16" s="94">
        <f>IF(OR(GG$4="",$B16=""),0,SUMIF('DADOS BRUTOS'!$A$3:$A$500,$B16,'DADOS BRUTOS'!DG$3:DG$500)+IF($C16="",0,SUMIF('DADOS BRUTOS'!$A$3:$A$500,$C16,'DADOS BRUTOS'!DG$3:DG$500)))</f>
        <v/>
      </c>
      <c r="GH16" s="94">
        <f>IF(OR(GH$4="",$B16=""),0,SUMIF('DADOS BRUTOS'!$A$3:$A$500,$B16,'DADOS BRUTOS'!DH$3:DH$500)+IF($C16="",0,SUMIF('DADOS BRUTOS'!$A$3:$A$500,$C16,'DADOS BRUTOS'!DH$3:DH$500)))</f>
        <v/>
      </c>
      <c r="GI16" s="94">
        <f>IF(OR(GI$4="",$B16=""),0,SUMIF('DADOS BRUTOS'!$A$3:$A$500,$B16,'DADOS BRUTOS'!DI$3:DI$500)+IF($C16="",0,SUMIF('DADOS BRUTOS'!$A$3:$A$500,$C16,'DADOS BRUTOS'!DI$3:DI$500)))</f>
        <v/>
      </c>
      <c r="GJ16" s="94">
        <f>IF(OR(GJ$4="",$B16=""),0,SUMIF('DADOS BRUTOS'!$A$3:$A$500,$B16,'DADOS BRUTOS'!DJ$3:DJ$500)+IF($C16="",0,SUMIF('DADOS BRUTOS'!$A$3:$A$500,$C16,'DADOS BRUTOS'!DJ$3:DJ$500)))</f>
        <v/>
      </c>
      <c r="GK16" s="94">
        <f>IF(OR(GK$4="",$B16=""),0,SUMIF('DADOS BRUTOS'!$A$3:$A$500,$B16,'DADOS BRUTOS'!DK$3:DK$500)+IF($C16="",0,SUMIF('DADOS BRUTOS'!$A$3:$A$500,$C16,'DADOS BRUTOS'!DK$3:DK$500)))</f>
        <v/>
      </c>
      <c r="GL16" s="94">
        <f>IF(OR(GL$4="",$B16=""),0,SUMIF('DADOS BRUTOS'!$A$3:$A$500,$B16,'DADOS BRUTOS'!DL$3:DL$500)+IF($C16="",0,SUMIF('DADOS BRUTOS'!$A$3:$A$500,$C16,'DADOS BRUTOS'!DL$3:DL$500)))</f>
        <v/>
      </c>
      <c r="GM16" s="94">
        <f>IF(OR(GM$4="",$B16=""),0,SUMIF('DADOS BRUTOS'!$A$3:$A$500,$B16,'DADOS BRUTOS'!DM$3:DM$500)+IF($C16="",0,SUMIF('DADOS BRUTOS'!$A$3:$A$500,$C16,'DADOS BRUTOS'!DM$3:DM$500)))</f>
        <v/>
      </c>
      <c r="GN16" s="94">
        <f>IF(OR(GN$4="",$B16=""),0,SUMIF('DADOS BRUTOS'!$A$3:$A$500,$B16,'DADOS BRUTOS'!DN$3:DN$500)+IF($C16="",0,SUMIF('DADOS BRUTOS'!$A$3:$A$500,$C16,'DADOS BRUTOS'!DN$3:DN$500)))</f>
        <v/>
      </c>
      <c r="GO16" s="94">
        <f>IF(OR(GO$4="",$B16=""),0,SUMIF('DADOS BRUTOS'!$A$3:$A$500,$B16,'DADOS BRUTOS'!DO$3:DO$500)+IF($C16="",0,SUMIF('DADOS BRUTOS'!$A$3:$A$500,$C16,'DADOS BRUTOS'!DO$3:DO$500)))</f>
        <v/>
      </c>
      <c r="GP16" s="94">
        <f>IF(OR(GP$4="",$B16=""),0,SUMIF('DADOS BRUTOS'!$A$3:$A$500,$B16,'DADOS BRUTOS'!DP$3:DP$500)+IF($C16="",0,SUMIF('DADOS BRUTOS'!$A$3:$A$500,$C16,'DADOS BRUTOS'!DP$3:DP$500)))</f>
        <v/>
      </c>
      <c r="GQ16" s="94">
        <f>IF(OR(GQ$4="",$B16=""),0,SUMIF('DADOS BRUTOS'!$A$3:$A$500,$B16,'DADOS BRUTOS'!DQ$3:DQ$500)+IF($C16="",0,SUMIF('DADOS BRUTOS'!$A$3:$A$500,$C16,'DADOS BRUTOS'!DQ$3:DQ$500)))</f>
        <v/>
      </c>
      <c r="GR16" s="94">
        <f>IF(OR(GR$4="",$B16=""),0,SUMIF('DADOS BRUTOS'!$A$3:$A$500,$B16,'DADOS BRUTOS'!DR$3:DR$500)+IF($C16="",0,SUMIF('DADOS BRUTOS'!$A$3:$A$500,$C16,'DADOS BRUTOS'!DR$3:DR$500)))</f>
        <v/>
      </c>
      <c r="GS16" s="94">
        <f>IF(OR(GS$4="",$B16=""),0,SUMIF('DADOS BRUTOS'!$A$3:$A$500,$B16,'DADOS BRUTOS'!DS$3:DS$500)+IF($C16="",0,SUMIF('DADOS BRUTOS'!$A$3:$A$500,$C16,'DADOS BRUTOS'!DS$3:DS$500)))</f>
        <v/>
      </c>
      <c r="GT16" s="94">
        <f>IF(OR(GT$4="",$B16=""),0,SUMIF('DADOS BRUTOS'!$A$3:$A$500,$B16,'DADOS BRUTOS'!DT$3:DT$500)+IF($C16="",0,SUMIF('DADOS BRUTOS'!$A$3:$A$500,$C16,'DADOS BRUTOS'!DT$3:DT$500)))</f>
        <v/>
      </c>
      <c r="GU16" s="94">
        <f>IF(OR(GU$4="",$B16=""),0,SUMIF('DADOS BRUTOS'!$A$3:$A$500,$B16,'DADOS BRUTOS'!DU$3:DU$500)+IF($C16="",0,SUMIF('DADOS BRUTOS'!$A$3:$A$500,$C16,'DADOS BRUTOS'!DU$3:DU$500)))</f>
        <v/>
      </c>
      <c r="GV16" s="94">
        <f>IF(OR(GV$4="",$B16=""),0,SUMIF('DADOS BRUTOS'!$A$3:$A$500,$B16,'DADOS BRUTOS'!DV$3:DV$500)+IF($C16="",0,SUMIF('DADOS BRUTOS'!$A$3:$A$500,$C16,'DADOS BRUTOS'!DV$3:DV$500)))</f>
        <v/>
      </c>
      <c r="GW16" s="94">
        <f>IF(OR(GW$4="",$B16=""),0,SUMIF('DADOS BRUTOS'!$A$3:$A$500,$B16,'DADOS BRUTOS'!DW$3:DW$500)+IF($C16="",0,SUMIF('DADOS BRUTOS'!$A$3:$A$500,$C16,'DADOS BRUTOS'!DW$3:DW$500)))</f>
        <v/>
      </c>
      <c r="GX16" s="94">
        <f>IF(OR(GX$4="",$B16=""),0,SUMIF('DADOS BRUTOS'!$A$3:$A$500,$B16,'DADOS BRUTOS'!DX$3:DX$500)+IF($C16="",0,SUMIF('DADOS BRUTOS'!$A$3:$A$500,$C16,'DADOS BRUTOS'!DX$3:DX$500)))</f>
        <v/>
      </c>
      <c r="GY16" s="94">
        <f>IF(OR(GY$4="",$B16=""),0,SUMIF('DADOS BRUTOS'!$A$3:$A$500,$B16,'DADOS BRUTOS'!DY$3:DY$500)+IF($C16="",0,SUMIF('DADOS BRUTOS'!$A$3:$A$500,$C16,'DADOS BRUTOS'!DY$3:DY$500)))</f>
        <v/>
      </c>
      <c r="GZ16" s="94">
        <f>IF(OR(GZ$4="",$B16=""),0,SUMIF('DADOS BRUTOS'!$A$3:$A$500,$B16,'DADOS BRUTOS'!DZ$3:DZ$500)+IF($C16="",0,SUMIF('DADOS BRUTOS'!$A$3:$A$500,$C16,'DADOS BRUTOS'!DZ$3:DZ$500)))</f>
        <v/>
      </c>
      <c r="HA16" s="94">
        <f>IF(OR(HA$4="",$B16=""),0,SUMIF('DADOS BRUTOS'!$A$3:$A$500,$B16,'DADOS BRUTOS'!EA$3:EA$500)+IF($C16="",0,SUMIF('DADOS BRUTOS'!$A$3:$A$500,$C16,'DADOS BRUTOS'!EA$3:EA$500)))</f>
        <v/>
      </c>
      <c r="HB16" s="94">
        <f>IF(OR(HB$4="",$B16=""),0,SUMIF('DADOS BRUTOS'!$A$3:$A$500,$B16,'DADOS BRUTOS'!EB$3:EB$500)+IF($C16="",0,SUMIF('DADOS BRUTOS'!$A$3:$A$500,$C16,'DADOS BRUTOS'!EB$3:EB$500)))</f>
        <v/>
      </c>
      <c r="HC16" s="94">
        <f>IF(OR(HC$4="",$B16=""),0,SUMIF('DADOS BRUTOS'!$A$3:$A$500,$B16,'DADOS BRUTOS'!EC$3:EC$500)+IF($C16="",0,SUMIF('DADOS BRUTOS'!$A$3:$A$500,$C16,'DADOS BRUTOS'!EC$3:EC$500)))</f>
        <v/>
      </c>
      <c r="HD16" s="94">
        <f>IF(OR(HD$4="",$B16=""),0,SUMIF('DADOS BRUTOS'!$A$3:$A$500,$B16,'DADOS BRUTOS'!ED$3:ED$500)+IF($C16="",0,SUMIF('DADOS BRUTOS'!$A$3:$A$500,$C16,'DADOS BRUTOS'!ED$3:ED$500)))</f>
        <v/>
      </c>
      <c r="HE16" s="94">
        <f>IF(OR(HE$4="",$B16=""),0,SUMIF('DADOS BRUTOS'!$A$3:$A$500,$B16,'DADOS BRUTOS'!EE$3:EE$500)+IF($C16="",0,SUMIF('DADOS BRUTOS'!$A$3:$A$500,$C16,'DADOS BRUTOS'!EE$3:EE$500)))</f>
        <v/>
      </c>
      <c r="HF16" s="94">
        <f>IF(OR(HF$4="",$B16=""),0,SUMIF('DADOS BRUTOS'!$A$3:$A$500,$B16,'DADOS BRUTOS'!EF$3:EF$500)+IF($C16="",0,SUMIF('DADOS BRUTOS'!$A$3:$A$500,$C16,'DADOS BRUTOS'!EF$3:EF$500)))</f>
        <v/>
      </c>
      <c r="HG16" s="94">
        <f>IF(OR(HG$4="",$B16=""),0,SUMIF('DADOS BRUTOS'!$A$3:$A$500,$B16,'DADOS BRUTOS'!EG$3:EG$500)+IF($C16="",0,SUMIF('DADOS BRUTOS'!$A$3:$A$500,$C16,'DADOS BRUTOS'!EG$3:EG$500)))</f>
        <v/>
      </c>
      <c r="HH16" s="94">
        <f>IF(OR(HH$4="",$B16=""),0,SUMIF('DADOS BRUTOS'!$A$3:$A$500,$B16,'DADOS BRUTOS'!EH$3:EH$500)+IF($C16="",0,SUMIF('DADOS BRUTOS'!$A$3:$A$500,$C16,'DADOS BRUTOS'!EH$3:EH$500)))</f>
        <v/>
      </c>
      <c r="HI16" s="94">
        <f>IF(OR(HI$4="",$B16=""),0,SUMIF('DADOS BRUTOS'!$A$3:$A$500,$B16,'DADOS BRUTOS'!EI$3:EI$500)+IF($C16="",0,SUMIF('DADOS BRUTOS'!$A$3:$A$500,$C16,'DADOS BRUTOS'!EI$3:EI$500)))</f>
        <v/>
      </c>
      <c r="HJ16" s="94">
        <f>IF(OR(HJ$4="",$B16=""),0,SUMIF('DADOS BRUTOS'!$A$3:$A$500,$B16,'DADOS BRUTOS'!EJ$3:EJ$500)+IF($C16="",0,SUMIF('DADOS BRUTOS'!$A$3:$A$500,$C16,'DADOS BRUTOS'!EJ$3:EJ$500)))</f>
        <v/>
      </c>
      <c r="HK16" s="94">
        <f>IF(OR(HK$4="",$B16=""),0,SUMIF('DADOS BRUTOS'!$A$3:$A$500,$B16,'DADOS BRUTOS'!EK$3:EK$500)+IF($C16="",0,SUMIF('DADOS BRUTOS'!$A$3:$A$500,$C16,'DADOS BRUTOS'!EK$3:EK$500)))</f>
        <v/>
      </c>
      <c r="HL16" s="94">
        <f>IF(OR(HL$4="",$B16=""),0,SUMIF('DADOS BRUTOS'!$A$3:$A$500,$B16,'DADOS BRUTOS'!EL$3:EL$500)+IF($C16="",0,SUMIF('DADOS BRUTOS'!$A$3:$A$500,$C16,'DADOS BRUTOS'!EL$3:EL$500)))</f>
        <v/>
      </c>
      <c r="HM16" s="94">
        <f>IF(OR(HM$4="",$B16=""),0,SUMIF('DADOS BRUTOS'!$A$3:$A$500,$B16,'DADOS BRUTOS'!EM$3:EM$500)+IF($C16="",0,SUMIF('DADOS BRUTOS'!$A$3:$A$500,$C16,'DADOS BRUTOS'!EM$3:EM$500)))</f>
        <v/>
      </c>
      <c r="HN16" s="94">
        <f>IF(OR(HN$4="",$B16=""),0,SUMIF('DADOS BRUTOS'!$A$3:$A$500,$B16,'DADOS BRUTOS'!EN$3:EN$500)+IF($C16="",0,SUMIF('DADOS BRUTOS'!$A$3:$A$500,$C16,'DADOS BRUTOS'!EN$3:EN$500)))</f>
        <v/>
      </c>
      <c r="HO16" s="94">
        <f>IF(OR(HO$4="",$B16=""),0,SUMIF('DADOS BRUTOS'!$A$3:$A$500,$B16,'DADOS BRUTOS'!EO$3:EO$500)+IF($C16="",0,SUMIF('DADOS BRUTOS'!$A$3:$A$500,$C16,'DADOS BRUTOS'!EO$3:EO$500)))</f>
        <v/>
      </c>
      <c r="HP16" s="94">
        <f>IF(OR(HP$4="",$B16=""),0,SUMIF('DADOS BRUTOS'!$A$3:$A$500,$B16,'DADOS BRUTOS'!EP$3:EP$500)+IF($C16="",0,SUMIF('DADOS BRUTOS'!$A$3:$A$500,$C16,'DADOS BRUTOS'!EP$3:EP$500)))</f>
        <v/>
      </c>
      <c r="HQ16" s="94">
        <f>IF(OR(HQ$4="",$B16=""),0,SUMIF('DADOS BRUTOS'!$A$3:$A$500,$B16,'DADOS BRUTOS'!EQ$3:EQ$500)+IF($C16="",0,SUMIF('DADOS BRUTOS'!$A$3:$A$500,$C16,'DADOS BRUTOS'!EQ$3:EQ$500)))</f>
        <v/>
      </c>
      <c r="HR16" s="94">
        <f>IF(OR(HR$4="",$B16=""),0,SUMIF('DADOS BRUTOS'!$A$3:$A$500,$B16,'DADOS BRUTOS'!ER$3:ER$500)+IF($C16="",0,SUMIF('DADOS BRUTOS'!$A$3:$A$500,$C16,'DADOS BRUTOS'!ER$3:ER$500)))</f>
        <v/>
      </c>
      <c r="HS16" s="94">
        <f>IF(OR(HS$4="",$B16=""),0,SUMIF('DADOS BRUTOS'!$A$3:$A$500,$B16,'DADOS BRUTOS'!ES$3:ES$500)+IF($C16="",0,SUMIF('DADOS BRUTOS'!$A$3:$A$500,$C16,'DADOS BRUTOS'!ES$3:ES$500)))</f>
        <v/>
      </c>
      <c r="HT16" s="94">
        <f>IF(OR(HT$4="",$B16=""),0,SUMIF('DADOS BRUTOS'!$A$3:$A$500,$B16,'DADOS BRUTOS'!ET$3:ET$500)+IF($C16="",0,SUMIF('DADOS BRUTOS'!$A$3:$A$500,$C16,'DADOS BRUTOS'!ET$3:ET$500)))</f>
        <v/>
      </c>
      <c r="HU16" s="94">
        <f>IF(OR(HU$4="",$B16=""),0,SUMIF('DADOS BRUTOS'!$A$3:$A$500,$B16,'DADOS BRUTOS'!EU$3:EU$500)+IF($C16="",0,SUMIF('DADOS BRUTOS'!$A$3:$A$500,$C16,'DADOS BRUTOS'!EU$3:EU$500)))</f>
        <v/>
      </c>
      <c r="HV16" s="94">
        <f>IF(OR(HV$4="",$B16=""),0,SUMIF('DADOS BRUTOS'!$A$3:$A$500,$B16,'DADOS BRUTOS'!EV$3:EV$500)+IF($C16="",0,SUMIF('DADOS BRUTOS'!$A$3:$A$500,$C16,'DADOS BRUTOS'!EV$3:EV$500)))</f>
        <v/>
      </c>
      <c r="HW16" s="94">
        <f>IF(OR(HW$4="",$B16=""),0,SUMIF('DADOS BRUTOS'!$A$3:$A$500,$B16,'DADOS BRUTOS'!EW$3:EW$500)+IF($C16="",0,SUMIF('DADOS BRUTOS'!$A$3:$A$500,$C16,'DADOS BRUTOS'!EW$3:EW$500)))</f>
        <v/>
      </c>
      <c r="HX16" s="94">
        <f>IF(OR(HX$4="",$B16=""),0,SUMIF('DADOS BRUTOS'!$A$3:$A$500,$B16,'DADOS BRUTOS'!EX$3:EX$500)+IF($C16="",0,SUMIF('DADOS BRUTOS'!$A$3:$A$500,$C16,'DADOS BRUTOS'!EX$3:EX$500)))</f>
        <v/>
      </c>
      <c r="HY16" s="94">
        <f>IF(OR(HY$4="",$B16=""),0,SUMIF('DADOS BRUTOS'!$A$3:$A$500,$B16,'DADOS BRUTOS'!EY$3:EY$500)+IF($C16="",0,SUMIF('DADOS BRUTOS'!$A$3:$A$500,$C16,'DADOS BRUTOS'!EY$3:EY$500)))</f>
        <v/>
      </c>
      <c r="HZ16" s="94">
        <f>IF(OR(HZ$4="",$B16=""),0,SUMIF('DADOS BRUTOS'!$A$3:$A$500,$B16,'DADOS BRUTOS'!EZ$3:EZ$500)+IF($C16="",0,SUMIF('DADOS BRUTOS'!$A$3:$A$500,$C16,'DADOS BRUTOS'!EZ$3:EZ$500)))</f>
        <v/>
      </c>
      <c r="IA16" s="94">
        <f>IF(OR(IA$4="",$B16=""),0,SUMIF('DADOS BRUTOS'!$A$3:$A$500,$B16,'DADOS BRUTOS'!FA$3:FA$500)+IF($C16="",0,SUMIF('DADOS BRUTOS'!$A$3:$A$500,$C16,'DADOS BRUTOS'!FA$3:FA$500)))</f>
        <v/>
      </c>
      <c r="IB16" s="94">
        <f>IF(OR(IB$4="",$B16=""),0,SUMIF('DADOS BRUTOS'!$A$3:$A$500,$B16,'DADOS BRUTOS'!FB$3:FB$500)+IF($C16="",0,SUMIF('DADOS BRUTOS'!$A$3:$A$500,$C16,'DADOS BRUTOS'!FB$3:FB$500)))</f>
        <v/>
      </c>
      <c r="IC16" s="94">
        <f>IF(OR(IC$4="",$B16=""),0,SUMIF('DADOS BRUTOS'!$A$3:$A$500,$B16,'DADOS BRUTOS'!FC$3:FC$500)+IF($C16="",0,SUMIF('DADOS BRUTOS'!$A$3:$A$500,$C16,'DADOS BRUTOS'!FC$3:FC$500)))</f>
        <v/>
      </c>
      <c r="ID16" s="94">
        <f>IF(OR(ID$4="",$B16=""),0,SUMIF('DADOS BRUTOS'!$A$3:$A$500,$B16,'DADOS BRUTOS'!FD$3:FD$500)+IF($C16="",0,SUMIF('DADOS BRUTOS'!$A$3:$A$500,$C16,'DADOS BRUTOS'!FD$3:FD$500)))</f>
        <v/>
      </c>
      <c r="IE16" s="94">
        <f>IF(OR(IE$4="",$B16=""),0,SUMIF('DADOS BRUTOS'!$A$3:$A$500,$B16,'DADOS BRUTOS'!FE$3:FE$500)+IF($C16="",0,SUMIF('DADOS BRUTOS'!$A$3:$A$500,$C16,'DADOS BRUTOS'!FE$3:FE$500)))</f>
        <v/>
      </c>
      <c r="IF16" s="94">
        <f>IF(OR(IF$4="",$B16=""),0,SUMIF('DADOS BRUTOS'!$A$3:$A$500,$B16,'DADOS BRUTOS'!FF$3:FF$500)+IF($C16="",0,SUMIF('DADOS BRUTOS'!$A$3:$A$500,$C16,'DADOS BRUTOS'!FF$3:FF$500)))</f>
        <v/>
      </c>
      <c r="IG16" s="94">
        <f>IF(OR(IG$4="",$B16=""),0,SUMIF('DADOS BRUTOS'!$A$3:$A$500,$B16,'DADOS BRUTOS'!FG$3:FG$500)+IF($C16="",0,SUMIF('DADOS BRUTOS'!$A$3:$A$500,$C16,'DADOS BRUTOS'!FG$3:FG$500)))</f>
        <v/>
      </c>
      <c r="IH16" s="94">
        <f>IF(OR(IH$4="",$B16=""),0,SUMIF('DADOS BRUTOS'!$A$3:$A$500,$B16,'DADOS BRUTOS'!FH$3:FH$500)+IF($C16="",0,SUMIF('DADOS BRUTOS'!$A$3:$A$500,$C16,'DADOS BRUTOS'!FH$3:FH$500)))</f>
        <v/>
      </c>
      <c r="II16" s="94">
        <f>IF(OR(II$4="",$B16=""),0,SUMIF('DADOS BRUTOS'!$A$3:$A$500,$B16,'DADOS BRUTOS'!FI$3:FI$500)+IF($C16="",0,SUMIF('DADOS BRUTOS'!$A$3:$A$500,$C16,'DADOS BRUTOS'!FI$3:FI$500)))</f>
        <v/>
      </c>
      <c r="IJ16" s="94">
        <f>IF(OR(IJ$4="",$B16=""),0,SUMIF('DADOS BRUTOS'!$A$3:$A$500,$B16,'DADOS BRUTOS'!FJ$3:FJ$500)+IF($C16="",0,SUMIF('DADOS BRUTOS'!$A$3:$A$500,$C16,'DADOS BRUTOS'!FJ$3:FJ$500)))</f>
        <v/>
      </c>
      <c r="IK16" s="94">
        <f>IF(OR(IK$4="",$B16=""),0,SUMIF('DADOS BRUTOS'!$A$3:$A$500,$B16,'DADOS BRUTOS'!FK$3:FK$500)+IF($C16="",0,SUMIF('DADOS BRUTOS'!$A$3:$A$500,$C16,'DADOS BRUTOS'!FK$3:FK$500)))</f>
        <v/>
      </c>
      <c r="IL16" s="94">
        <f>IF(OR(IL$4="",$B16=""),0,SUMIF('DADOS BRUTOS'!$A$3:$A$500,$B16,'DADOS BRUTOS'!FL$3:FL$500)+IF($C16="",0,SUMIF('DADOS BRUTOS'!$A$3:$A$500,$C16,'DADOS BRUTOS'!FL$3:FL$500)))</f>
        <v/>
      </c>
      <c r="IM16" s="94">
        <f>IF(OR(IM$4="",$B16=""),0,SUMIF('DADOS BRUTOS'!$A$3:$A$500,$B16,'DADOS BRUTOS'!FM$3:FM$500)+IF($C16="",0,SUMIF('DADOS BRUTOS'!$A$3:$A$500,$C16,'DADOS BRUTOS'!FM$3:FM$500)))</f>
        <v/>
      </c>
      <c r="IN16" s="94">
        <f>IF(OR(IN$4="",$B16=""),0,SUMIF('DADOS BRUTOS'!$A$3:$A$500,$B16,'DADOS BRUTOS'!FN$3:FN$500)+IF($C16="",0,SUMIF('DADOS BRUTOS'!$A$3:$A$500,$C16,'DADOS BRUTOS'!FN$3:FN$500)))</f>
        <v/>
      </c>
      <c r="IO16" s="94">
        <f>IF(OR(IO$4="",$B16=""),0,SUMIF('DADOS BRUTOS'!$A$3:$A$500,$B16,'DADOS BRUTOS'!FO$3:FO$500)+IF($C16="",0,SUMIF('DADOS BRUTOS'!$A$3:$A$500,$C16,'DADOS BRUTOS'!FO$3:FO$500)))</f>
        <v/>
      </c>
      <c r="IP16" s="94">
        <f>IF(OR(IP$4="",$B16=""),0,SUMIF('DADOS BRUTOS'!$A$3:$A$500,$B16,'DADOS BRUTOS'!FP$3:FP$500)+IF($C16="",0,SUMIF('DADOS BRUTOS'!$A$3:$A$500,$C16,'DADOS BRUTOS'!FP$3:FP$500)))</f>
        <v/>
      </c>
      <c r="IQ16" s="94">
        <f>IF(OR(IQ$4="",$B16=""),0,SUMIF('DADOS BRUTOS'!$A$3:$A$500,$B16,'DADOS BRUTOS'!FQ$3:FQ$500)+IF($C16="",0,SUMIF('DADOS BRUTOS'!$A$3:$A$500,$C16,'DADOS BRUTOS'!FQ$3:FQ$500)))</f>
        <v/>
      </c>
      <c r="IR16" s="94">
        <f>IF(OR(IR$4="",$B16=""),0,SUMIF('DADOS BRUTOS'!$A$3:$A$500,$B16,'DADOS BRUTOS'!FR$3:FR$500)+IF($C16="",0,SUMIF('DADOS BRUTOS'!$A$3:$A$500,$C16,'DADOS BRUTOS'!FR$3:FR$500)))</f>
        <v/>
      </c>
      <c r="IS16" s="94">
        <f>IF(OR(IS$4="",$B16=""),0,SUMIF('DADOS BRUTOS'!$A$3:$A$500,$B16,'DADOS BRUTOS'!FS$3:FS$500)+IF($C16="",0,SUMIF('DADOS BRUTOS'!$A$3:$A$500,$C16,'DADOS BRUTOS'!FS$3:FS$500)))</f>
        <v/>
      </c>
      <c r="IT16" s="94">
        <f>IF(OR(IT$4="",$B16=""),0,SUMIF('DADOS BRUTOS'!$A$3:$A$500,$B16,'DADOS BRUTOS'!FT$3:FT$500)+IF($C16="",0,SUMIF('DADOS BRUTOS'!$A$3:$A$500,$C16,'DADOS BRUTOS'!FT$3:FT$500)))</f>
        <v/>
      </c>
      <c r="IU16" s="94">
        <f>IF(OR(IU$4="",$B16=""),0,SUMIF('DADOS BRUTOS'!$A$3:$A$500,$B16,'DADOS BRUTOS'!FU$3:FU$500)+IF($C16="",0,SUMIF('DADOS BRUTOS'!$A$3:$A$500,$C16,'DADOS BRUTOS'!FU$3:FU$500)))</f>
        <v/>
      </c>
      <c r="IV16" s="94">
        <f>IF(OR(IV$4="",$B16=""),0,SUMIF('DADOS BRUTOS'!$A$3:$A$500,$B16,'DADOS BRUTOS'!FV$3:FV$500)+IF($C16="",0,SUMIF('DADOS BRUTOS'!$A$3:$A$500,$C16,'DADOS BRUTOS'!FV$3:FV$500)))</f>
        <v/>
      </c>
      <c r="IW16" s="94">
        <f>IF(OR(IW$4="",$B16=""),0,SUMIF('DADOS BRUTOS'!$A$3:$A$500,$B16,'DADOS BRUTOS'!FW$3:FW$500)+IF($C16="",0,SUMIF('DADOS BRUTOS'!$A$3:$A$500,$C16,'DADOS BRUTOS'!FW$3:FW$500)))</f>
        <v/>
      </c>
      <c r="IX16" s="94">
        <f>IF(OR(IX$4="",$B16=""),0,SUMIF('DADOS BRUTOS'!$A$3:$A$500,$B16,'DADOS BRUTOS'!FX$3:FX$500)+IF($C16="",0,SUMIF('DADOS BRUTOS'!$A$3:$A$500,$C16,'DADOS BRUTOS'!FX$3:FX$500)))</f>
        <v/>
      </c>
      <c r="IY16" s="94">
        <f>IF(OR(IY$4="",$B16=""),0,SUMIF('DADOS BRUTOS'!$A$3:$A$500,$B16,'DADOS BRUTOS'!FY$3:FY$500)+IF($C16="",0,SUMIF('DADOS BRUTOS'!$A$3:$A$500,$C16,'DADOS BRUTOS'!FY$3:FY$500)))</f>
        <v/>
      </c>
      <c r="IZ16" s="94">
        <f>IF(OR(IZ$4="",$B16=""),0,SUMIF('DADOS BRUTOS'!$A$3:$A$500,$B16,'DADOS BRUTOS'!FZ$3:FZ$500)+IF($C16="",0,SUMIF('DADOS BRUTOS'!$A$3:$A$500,$C16,'DADOS BRUTOS'!FZ$3:FZ$500)))</f>
        <v/>
      </c>
      <c r="JA16" s="94">
        <f>IF(OR(JA$4="",$B16=""),0,SUMIF('DADOS BRUTOS'!$A$3:$A$500,$B16,'DADOS BRUTOS'!GA$3:GA$500)+IF($C16="",0,SUMIF('DADOS BRUTOS'!$A$3:$A$500,$C16,'DADOS BRUTOS'!GA$3:GA$500)))</f>
        <v/>
      </c>
      <c r="JB16" s="94">
        <f>IF(OR(JB$4="",$B16=""),0,SUMIF('DADOS BRUTOS'!$A$3:$A$500,$B16,'DADOS BRUTOS'!GB$3:GB$500)+IF($C16="",0,SUMIF('DADOS BRUTOS'!$A$3:$A$500,$C16,'DADOS BRUTOS'!GB$3:GB$500)))</f>
        <v/>
      </c>
      <c r="JC16" s="94">
        <f>IF(OR(JC$4="",$B16=""),0,SUMIF('DADOS BRUTOS'!$A$3:$A$500,$B16,'DADOS BRUTOS'!GC$3:GC$500)+IF($C16="",0,SUMIF('DADOS BRUTOS'!$A$3:$A$500,$C16,'DADOS BRUTOS'!GC$3:GC$500)))</f>
        <v/>
      </c>
      <c r="JD16" s="94">
        <f>IF(OR(JD$4="",$B16=""),0,SUMIF('DADOS BRUTOS'!$A$3:$A$500,$B16,'DADOS BRUTOS'!GD$3:GD$500)+IF($C16="",0,SUMIF('DADOS BRUTOS'!$A$3:$A$500,$C16,'DADOS BRUTOS'!GD$3:GD$500)))</f>
        <v/>
      </c>
      <c r="JE16" s="94">
        <f>IF(OR(JE$4="",$B16=""),0,SUMIF('DADOS BRUTOS'!$A$3:$A$500,$B16,'DADOS BRUTOS'!GE$3:GE$500)+IF($C16="",0,SUMIF('DADOS BRUTOS'!$A$3:$A$500,$C16,'DADOS BRUTOS'!GE$3:GE$500)))</f>
        <v/>
      </c>
      <c r="JF16" s="94">
        <f>IF(OR(JF$4="",$B16=""),0,SUMIF('DADOS BRUTOS'!$A$3:$A$500,$B16,'DADOS BRUTOS'!GF$3:GF$500)+IF($C16="",0,SUMIF('DADOS BRUTOS'!$A$3:$A$500,$C16,'DADOS BRUTOS'!GF$3:GF$500)))</f>
        <v/>
      </c>
      <c r="JG16" s="94">
        <f>IF(OR(JG$4="",$B16=""),0,SUMIF('DADOS BRUTOS'!$A$3:$A$500,$B16,'DADOS BRUTOS'!GG$3:GG$500)+IF($C16="",0,SUMIF('DADOS BRUTOS'!$A$3:$A$500,$C16,'DADOS BRUTOS'!GG$3:GG$500)))</f>
        <v/>
      </c>
      <c r="JH16" s="94">
        <f>IF(OR(JH$4="",$B16=""),0,SUMIF('DADOS BRUTOS'!$A$3:$A$500,$B16,'DADOS BRUTOS'!GH$3:GH$500)+IF($C16="",0,SUMIF('DADOS BRUTOS'!$A$3:$A$500,$C16,'DADOS BRUTOS'!GH$3:GH$500)))</f>
        <v/>
      </c>
      <c r="JI16" s="94">
        <f>IF(OR(JI$4="",$B16=""),0,SUMIF('DADOS BRUTOS'!$A$3:$A$500,$B16,'DADOS BRUTOS'!GI$3:GI$500)+IF($C16="",0,SUMIF('DADOS BRUTOS'!$A$3:$A$500,$C16,'DADOS BRUTOS'!GI$3:GI$500)))</f>
        <v/>
      </c>
      <c r="JJ16" s="94">
        <f>IF(OR(JJ$4="",$B16=""),0,SUMIF('DADOS BRUTOS'!$A$3:$A$500,$B16,'DADOS BRUTOS'!GJ$3:GJ$500)+IF($C16="",0,SUMIF('DADOS BRUTOS'!$A$3:$A$500,$C16,'DADOS BRUTOS'!GJ$3:GJ$500)))</f>
        <v/>
      </c>
      <c r="JK16" s="94">
        <f>IF(OR(JK$4="",$B16=""),0,SUMIF('DADOS BRUTOS'!$A$3:$A$500,$B16,'DADOS BRUTOS'!GK$3:GK$500)+IF($C16="",0,SUMIF('DADOS BRUTOS'!$A$3:$A$500,$C16,'DADOS BRUTOS'!GK$3:GK$500)))</f>
        <v/>
      </c>
      <c r="JL16" s="94">
        <f>IF(OR(JL$4="",$B16=""),0,SUMIF('DADOS BRUTOS'!$A$3:$A$500,$B16,'DADOS BRUTOS'!GL$3:GL$500)+IF($C16="",0,SUMIF('DADOS BRUTOS'!$A$3:$A$500,$C16,'DADOS BRUTOS'!GL$3:GL$500)))</f>
        <v/>
      </c>
      <c r="JM16" s="94">
        <f>IF(OR(JM$4="",$B16=""),0,SUMIF('DADOS BRUTOS'!$A$3:$A$500,$B16,'DADOS BRUTOS'!GM$3:GM$500)+IF($C16="",0,SUMIF('DADOS BRUTOS'!$A$3:$A$500,$C16,'DADOS BRUTOS'!GM$3:GM$500)))</f>
        <v/>
      </c>
      <c r="JN16" s="94">
        <f>IF(OR(JN$4="",$B16=""),0,SUMIF('DADOS BRUTOS'!$A$3:$A$500,$B16,'DADOS BRUTOS'!GN$3:GN$500)+IF($C16="",0,SUMIF('DADOS BRUTOS'!$A$3:$A$500,$C16,'DADOS BRUTOS'!GN$3:GN$500)))</f>
        <v/>
      </c>
      <c r="JO16" s="94">
        <f>IF(OR(JO$4="",$B16=""),0,SUMIF('DADOS BRUTOS'!$A$3:$A$500,$B16,'DADOS BRUTOS'!GO$3:GO$500)+IF($C16="",0,SUMIF('DADOS BRUTOS'!$A$3:$A$500,$C16,'DADOS BRUTOS'!GO$3:GO$500)))</f>
        <v/>
      </c>
      <c r="JP16" s="94">
        <f>IF(OR(JP$4="",$B16=""),0,SUMIF('DADOS BRUTOS'!$A$3:$A$500,$B16,'DADOS BRUTOS'!GP$3:GP$500)+IF($C16="",0,SUMIF('DADOS BRUTOS'!$A$3:$A$500,$C16,'DADOS BRUTOS'!GP$3:GP$500)))</f>
        <v/>
      </c>
      <c r="JQ16" s="94">
        <f>IF(OR(JQ$4="",$B16=""),0,SUMIF('DADOS BRUTOS'!$A$3:$A$500,$B16,'DADOS BRUTOS'!GQ$3:GQ$500)+IF($C16="",0,SUMIF('DADOS BRUTOS'!$A$3:$A$500,$C16,'DADOS BRUTOS'!GQ$3:GQ$500)))</f>
        <v/>
      </c>
      <c r="JR16" s="94">
        <f>IF(OR(JR$4="",$B16=""),0,SUMIF('DADOS BRUTOS'!$A$3:$A$500,$B16,'DADOS BRUTOS'!GR$3:GR$500)+IF($C16="",0,SUMIF('DADOS BRUTOS'!$A$3:$A$500,$C16,'DADOS BRUTOS'!GR$3:GR$500)))</f>
        <v/>
      </c>
      <c r="JS16" s="94">
        <f>IF(OR(JS$4="",$B16=""),0,SUMIF('DADOS BRUTOS'!$A$3:$A$500,$B16,'DADOS BRUTOS'!GS$3:GS$500)+IF($C16="",0,SUMIF('DADOS BRUTOS'!$A$3:$A$500,$C16,'DADOS BRUTOS'!GS$3:GS$500)))</f>
        <v/>
      </c>
    </row>
    <row r="17">
      <c r="A17" s="59">
        <f>'VALOR POR PL'!D23</f>
        <v/>
      </c>
      <c r="B17" s="58" t="inlineStr">
        <is>
          <t>CONTENÇÃO</t>
        </is>
      </c>
      <c r="C17" s="58" t="n"/>
      <c r="D17" s="53">
        <f>SUMIF($CB$4:$JS$4,"&lt;="&amp;D$4,$CB17:$JS17)</f>
        <v/>
      </c>
      <c r="E17" s="53">
        <f>SUMIF($CB$4:$JS$4,E$4,$CB17:$JS17)</f>
        <v/>
      </c>
      <c r="F17" s="53">
        <f>SUMIF($CB$4:$JS$4,F$4,$CB17:$JS17)</f>
        <v/>
      </c>
      <c r="G17" s="53">
        <f>SUMIF($CB$4:$JS$4,G$4,$CB17:$JS17)</f>
        <v/>
      </c>
      <c r="H17" s="53">
        <f>SUMIF($CB$4:$JS$4,H$4,$CB17:$JS17)</f>
        <v/>
      </c>
      <c r="I17" s="53">
        <f>SUMIF($CB$4:$JS$4,I$4,$CB17:$JS17)</f>
        <v/>
      </c>
      <c r="J17" s="53">
        <f>SUMIF($CB$4:$JS$4,J$4,$CB17:$JS17)</f>
        <v/>
      </c>
      <c r="K17" s="53">
        <f>SUMIF($CB$4:$JS$4,K$4,$CB17:$JS17)</f>
        <v/>
      </c>
      <c r="L17" s="53">
        <f>SUMIF($CB$4:$JS$4,L$4,$CB17:$JS17)</f>
        <v/>
      </c>
      <c r="M17" s="53">
        <f>SUMIF($CB$4:$JS$4,M$4,$CB17:$JS17)</f>
        <v/>
      </c>
      <c r="N17" s="53">
        <f>SUMIF($CB$4:$JS$4,N$4,$CB17:$JS17)</f>
        <v/>
      </c>
      <c r="O17" s="53">
        <f>SUMIF($CB$4:$JS$4,O$4,$CB17:$JS17)</f>
        <v/>
      </c>
      <c r="P17" s="53">
        <f>SUMIF($CB$4:$JS$4,P$4,$CB17:$JS17)</f>
        <v/>
      </c>
      <c r="Q17" s="53">
        <f>SUMIF($CB$4:$JS$4,Q$4,$CB17:$JS17)</f>
        <v/>
      </c>
      <c r="R17" s="53">
        <f>SUMIF($CB$4:$JS$4,R$4,$CB17:$JS17)</f>
        <v/>
      </c>
      <c r="S17" s="53">
        <f>SUMIF($CB$4:$JS$4,S$4,$CB17:$JS17)</f>
        <v/>
      </c>
      <c r="T17" s="53">
        <f>SUMIF($CB$4:$JS$4,T$4,$CB17:$JS17)</f>
        <v/>
      </c>
      <c r="U17" s="53">
        <f>SUMIF($CB$4:$JS$4,U$4,$CB17:$JS17)</f>
        <v/>
      </c>
      <c r="V17" s="53">
        <f>SUMIF($CB$4:$JS$4,V$4,$CB17:$JS17)</f>
        <v/>
      </c>
      <c r="W17" s="53">
        <f>SUMIF($CB$4:$JS$4,W$4,$CB17:$JS17)</f>
        <v/>
      </c>
      <c r="X17" s="53">
        <f>SUMIF($CB$4:$JS$4,X$4,$CB17:$JS17)</f>
        <v/>
      </c>
      <c r="Y17" s="53">
        <f>SUMIF($CB$4:$JS$4,Y$4,$CB17:$JS17)</f>
        <v/>
      </c>
      <c r="Z17" s="53">
        <f>SUMIF($CB$4:$JS$4,Z$4,$CB17:$JS17)</f>
        <v/>
      </c>
      <c r="AA17" s="53">
        <f>SUMIF($CB$4:$JS$4,AA$4,$CB17:$JS17)</f>
        <v/>
      </c>
      <c r="AB17" s="53">
        <f>SUMIF($CB$4:$JS$4,AB$4,$CB17:$JS17)</f>
        <v/>
      </c>
      <c r="AC17" s="53">
        <f>SUMIF($CB$4:$JS$4,AC$4,$CB17:$JS17)</f>
        <v/>
      </c>
      <c r="AD17" s="53">
        <f>SUMIF($CB$4:$JS$4,AD$4,$CB17:$JS17)</f>
        <v/>
      </c>
      <c r="AE17" s="53">
        <f>SUMIF($CB$4:$JS$4,AE$4,$CB17:$JS17)</f>
        <v/>
      </c>
      <c r="AF17" s="53">
        <f>SUMIF($CB$4:$JS$4,AF$4,$CB17:$JS17)</f>
        <v/>
      </c>
      <c r="AG17" s="53">
        <f>SUMIF($CB$4:$JS$4,AG$4,$CB17:$JS17)</f>
        <v/>
      </c>
      <c r="AH17" s="53">
        <f>SUMIF($CB$4:$JS$4,AH$4,$CB17:$JS17)</f>
        <v/>
      </c>
      <c r="AI17" s="53">
        <f>SUMIF($CB$4:$JS$4,AI$4,$CB17:$JS17)</f>
        <v/>
      </c>
      <c r="AJ17" s="53">
        <f>SUMIF($CB$4:$JS$4,AJ$4,$CB17:$JS17)</f>
        <v/>
      </c>
      <c r="AK17" s="53">
        <f>SUMIF($CB$4:$JS$4,AK$4,$CB17:$JS17)</f>
        <v/>
      </c>
      <c r="AL17" s="53">
        <f>SUMIF($CB$4:$JS$4,AL$4,$CB17:$JS17)</f>
        <v/>
      </c>
      <c r="AM17" s="53">
        <f>SUMIF($CB$4:$JS$4,AM$4,$CB17:$JS17)</f>
        <v/>
      </c>
      <c r="AN17" s="53">
        <f>SUMIF($CB$4:$JS$4,AN$4,$CB17:$JS17)</f>
        <v/>
      </c>
      <c r="AO17" s="53">
        <f>SUMIF($CB$4:$JS$4,AO$4,$CB17:$JS17)</f>
        <v/>
      </c>
      <c r="AP17" s="53">
        <f>SUMIF($CB$4:$JS$4,AP$4,$CB17:$JS17)</f>
        <v/>
      </c>
      <c r="AQ17" s="53">
        <f>SUMIF($CB$4:$JS$4,AQ$4,$CB17:$JS17)</f>
        <v/>
      </c>
      <c r="AR17" s="53">
        <f>SUMIF($CB$4:$JS$4,AR$4,$CB17:$JS17)</f>
        <v/>
      </c>
      <c r="AS17" s="53">
        <f>SUMIF($CB$4:$JS$4,AS$4,$CB17:$JS17)</f>
        <v/>
      </c>
      <c r="AT17" s="53">
        <f>SUMIF($CB$4:$JS$4,AT$4,$CB17:$JS17)</f>
        <v/>
      </c>
      <c r="AU17" s="53">
        <f>SUMIF($CB$4:$JS$4,AU$4,$CB17:$JS17)</f>
        <v/>
      </c>
      <c r="AV17" s="53">
        <f>SUMIF($CB$4:$JS$4,AV$4,$CB17:$JS17)</f>
        <v/>
      </c>
      <c r="AW17" s="53">
        <f>SUMIF($CB$4:$JS$4,AW$4,$CB17:$JS17)</f>
        <v/>
      </c>
      <c r="AX17" s="53">
        <f>SUMIF($CB$4:$JS$4,AX$4,$CB17:$JS17)</f>
        <v/>
      </c>
      <c r="AY17" s="53">
        <f>SUMIF($CB$4:$JS$4,AY$4,$CB17:$JS17)</f>
        <v/>
      </c>
      <c r="AZ17" s="53">
        <f>SUMIF($CB$4:$JS$4,AZ$4,$CB17:$JS17)</f>
        <v/>
      </c>
      <c r="BA17" s="53">
        <f>SUMIF($CB$4:$JS$4,BA$4,$CB17:$JS17)</f>
        <v/>
      </c>
      <c r="BB17" s="53">
        <f>SUMIF($CB$4:$JS$4,BB$4,$CB17:$JS17)</f>
        <v/>
      </c>
      <c r="BC17" s="53">
        <f>SUMIF($CB$4:$JS$4,BC$4,$CB17:$JS17)</f>
        <v/>
      </c>
      <c r="BD17" s="53">
        <f>SUMIF($CB$4:$JS$4,BD$4,$CB17:$JS17)</f>
        <v/>
      </c>
      <c r="BE17" s="53">
        <f>SUMIF($CB$4:$JS$4,BE$4,$CB17:$JS17)</f>
        <v/>
      </c>
      <c r="BF17" s="53">
        <f>SUMIF($CB$4:$JS$4,BF$4,$CB17:$JS17)</f>
        <v/>
      </c>
      <c r="BG17" s="53">
        <f>SUMIF($CB$4:$JS$4,BG$4,$CB17:$JS17)</f>
        <v/>
      </c>
      <c r="BH17" s="53">
        <f>SUMIF($CB$4:$JS$4,BH$4,$CB17:$JS17)</f>
        <v/>
      </c>
      <c r="BI17" s="53">
        <f>SUMIF($CB$4:$JS$4,BI$4,$CB17:$JS17)</f>
        <v/>
      </c>
      <c r="BJ17" s="53">
        <f>SUMIF($CB$4:$JS$4,BJ$4,$CB17:$JS17)</f>
        <v/>
      </c>
      <c r="BK17" s="53">
        <f>SUMIF($CB$4:$JS$4,BK$4,$CB17:$JS17)</f>
        <v/>
      </c>
      <c r="BL17" s="53">
        <f>SUMIF($CB$4:$JS$4,BL$4,$CB17:$JS17)</f>
        <v/>
      </c>
      <c r="BM17" s="53">
        <f>SUMIF($CB$4:$JS$4,BM$4,$CB17:$JS17)</f>
        <v/>
      </c>
      <c r="BN17" s="53">
        <f>SUMIF($CB$4:$JS$4,BN$4,$CB17:$JS17)</f>
        <v/>
      </c>
      <c r="BO17" s="53">
        <f>SUMIF($CB$4:$JS$4,BO$4,$CB17:$JS17)</f>
        <v/>
      </c>
      <c r="BP17" s="53">
        <f>SUMIF($CB$4:$JS$4,BP$4,$CB17:$JS17)</f>
        <v/>
      </c>
      <c r="BQ17" s="53">
        <f>SUMIF($CB$4:$JS$4,BQ$4,$CB17:$JS17)</f>
        <v/>
      </c>
      <c r="BR17" s="53">
        <f>SUMIF($CB$4:$JS$4,BR$4,$CB17:$JS17)</f>
        <v/>
      </c>
      <c r="BS17" s="53">
        <f>SUMIF($CB$4:$JS$4,BS$4,$CB17:$JS17)</f>
        <v/>
      </c>
      <c r="BT17" s="53">
        <f>SUMIF($CB$4:$JS$4,BT$4,$CB17:$JS17)</f>
        <v/>
      </c>
      <c r="BU17" s="53">
        <f>SUMIF($CB$4:$JS$4,BU$4,$CB17:$JS17)</f>
        <v/>
      </c>
      <c r="BV17" s="53">
        <f>SUMIF($CB$4:$JS$4,BV$4,$CB17:$JS17)</f>
        <v/>
      </c>
      <c r="BW17" s="53">
        <f>SUMIF($CB$4:$JS$4,BW$4,$CB17:$JS17)</f>
        <v/>
      </c>
      <c r="BX17" s="53">
        <f>SUMIF($CB$4:$JS$4,"&gt;"&amp;'VALOR POR PL'!$P$8,$CB17:$JS17)</f>
        <v/>
      </c>
      <c r="BY17" s="53">
        <f>SUM($CB17:$JS17)</f>
        <v/>
      </c>
      <c r="CB17" s="94">
        <f>IF(OR(CB$4="",$B17=""),0,SUMIF('DADOS BRUTOS'!$A$3:$A$500,$B17,'DADOS BRUTOS'!B$3:B$500)+IF($C17="",0,SUMIF('DADOS BRUTOS'!$A$3:$A$500,$C17,'DADOS BRUTOS'!B$3:B$500)))</f>
        <v/>
      </c>
      <c r="CC17" s="94">
        <f>IF(OR(CC$4="",$B17=""),0,SUMIF('DADOS BRUTOS'!$A$3:$A$500,$B17,'DADOS BRUTOS'!C$3:C$500)+IF($C17="",0,SUMIF('DADOS BRUTOS'!$A$3:$A$500,$C17,'DADOS BRUTOS'!C$3:C$500)))</f>
        <v/>
      </c>
      <c r="CD17" s="94">
        <f>IF(OR(CD$4="",$B17=""),0,SUMIF('DADOS BRUTOS'!$A$3:$A$500,$B17,'DADOS BRUTOS'!D$3:D$500)+IF($C17="",0,SUMIF('DADOS BRUTOS'!$A$3:$A$500,$C17,'DADOS BRUTOS'!D$3:D$500)))</f>
        <v/>
      </c>
      <c r="CE17" s="94">
        <f>IF(OR(CE$4="",$B17=""),0,SUMIF('DADOS BRUTOS'!$A$3:$A$500,$B17,'DADOS BRUTOS'!E$3:E$500)+IF($C17="",0,SUMIF('DADOS BRUTOS'!$A$3:$A$500,$C17,'DADOS BRUTOS'!E$3:E$500)))</f>
        <v/>
      </c>
      <c r="CF17" s="94">
        <f>IF(OR(CF$4="",$B17=""),0,SUMIF('DADOS BRUTOS'!$A$3:$A$500,$B17,'DADOS BRUTOS'!F$3:F$500)+IF($C17="",0,SUMIF('DADOS BRUTOS'!$A$3:$A$500,$C17,'DADOS BRUTOS'!F$3:F$500)))</f>
        <v/>
      </c>
      <c r="CG17" s="94">
        <f>IF(OR(CG$4="",$B17=""),0,SUMIF('DADOS BRUTOS'!$A$3:$A$500,$B17,'DADOS BRUTOS'!G$3:G$500)+IF($C17="",0,SUMIF('DADOS BRUTOS'!$A$3:$A$500,$C17,'DADOS BRUTOS'!G$3:G$500)))</f>
        <v/>
      </c>
      <c r="CH17" s="94">
        <f>IF(OR(CH$4="",$B17=""),0,SUMIF('DADOS BRUTOS'!$A$3:$A$500,$B17,'DADOS BRUTOS'!H$3:H$500)+IF($C17="",0,SUMIF('DADOS BRUTOS'!$A$3:$A$500,$C17,'DADOS BRUTOS'!H$3:H$500)))</f>
        <v/>
      </c>
      <c r="CI17" s="94">
        <f>IF(OR(CI$4="",$B17=""),0,SUMIF('DADOS BRUTOS'!$A$3:$A$500,$B17,'DADOS BRUTOS'!I$3:I$500)+IF($C17="",0,SUMIF('DADOS BRUTOS'!$A$3:$A$500,$C17,'DADOS BRUTOS'!I$3:I$500)))</f>
        <v/>
      </c>
      <c r="CJ17" s="94">
        <f>IF(OR(CJ$4="",$B17=""),0,SUMIF('DADOS BRUTOS'!$A$3:$A$500,$B17,'DADOS BRUTOS'!J$3:J$500)+IF($C17="",0,SUMIF('DADOS BRUTOS'!$A$3:$A$500,$C17,'DADOS BRUTOS'!J$3:J$500)))</f>
        <v/>
      </c>
      <c r="CK17" s="94">
        <f>IF(OR(CK$4="",$B17=""),0,SUMIF('DADOS BRUTOS'!$A$3:$A$500,$B17,'DADOS BRUTOS'!K$3:K$500)+IF($C17="",0,SUMIF('DADOS BRUTOS'!$A$3:$A$500,$C17,'DADOS BRUTOS'!K$3:K$500)))</f>
        <v/>
      </c>
      <c r="CL17" s="94">
        <f>IF(OR(CL$4="",$B17=""),0,SUMIF('DADOS BRUTOS'!$A$3:$A$500,$B17,'DADOS BRUTOS'!L$3:L$500)+IF($C17="",0,SUMIF('DADOS BRUTOS'!$A$3:$A$500,$C17,'DADOS BRUTOS'!L$3:L$500)))</f>
        <v/>
      </c>
      <c r="CM17" s="94">
        <f>IF(OR(CM$4="",$B17=""),0,SUMIF('DADOS BRUTOS'!$A$3:$A$500,$B17,'DADOS BRUTOS'!M$3:M$500)+IF($C17="",0,SUMIF('DADOS BRUTOS'!$A$3:$A$500,$C17,'DADOS BRUTOS'!M$3:M$500)))</f>
        <v/>
      </c>
      <c r="CN17" s="94">
        <f>IF(OR(CN$4="",$B17=""),0,SUMIF('DADOS BRUTOS'!$A$3:$A$500,$B17,'DADOS BRUTOS'!N$3:N$500)+IF($C17="",0,SUMIF('DADOS BRUTOS'!$A$3:$A$500,$C17,'DADOS BRUTOS'!N$3:N$500)))</f>
        <v/>
      </c>
      <c r="CO17" s="94">
        <f>IF(OR(CO$4="",$B17=""),0,SUMIF('DADOS BRUTOS'!$A$3:$A$500,$B17,'DADOS BRUTOS'!O$3:O$500)+IF($C17="",0,SUMIF('DADOS BRUTOS'!$A$3:$A$500,$C17,'DADOS BRUTOS'!O$3:O$500)))</f>
        <v/>
      </c>
      <c r="CP17" s="94">
        <f>IF(OR(CP$4="",$B17=""),0,SUMIF('DADOS BRUTOS'!$A$3:$A$500,$B17,'DADOS BRUTOS'!P$3:P$500)+IF($C17="",0,SUMIF('DADOS BRUTOS'!$A$3:$A$500,$C17,'DADOS BRUTOS'!P$3:P$500)))</f>
        <v/>
      </c>
      <c r="CQ17" s="94">
        <f>IF(OR(CQ$4="",$B17=""),0,SUMIF('DADOS BRUTOS'!$A$3:$A$500,$B17,'DADOS BRUTOS'!Q$3:Q$500)+IF($C17="",0,SUMIF('DADOS BRUTOS'!$A$3:$A$500,$C17,'DADOS BRUTOS'!Q$3:Q$500)))</f>
        <v/>
      </c>
      <c r="CR17" s="94">
        <f>IF(OR(CR$4="",$B17=""),0,SUMIF('DADOS BRUTOS'!$A$3:$A$500,$B17,'DADOS BRUTOS'!R$3:R$500)+IF($C17="",0,SUMIF('DADOS BRUTOS'!$A$3:$A$500,$C17,'DADOS BRUTOS'!R$3:R$500)))</f>
        <v/>
      </c>
      <c r="CS17" s="94">
        <f>IF(OR(CS$4="",$B17=""),0,SUMIF('DADOS BRUTOS'!$A$3:$A$500,$B17,'DADOS BRUTOS'!S$3:S$500)+IF($C17="",0,SUMIF('DADOS BRUTOS'!$A$3:$A$500,$C17,'DADOS BRUTOS'!S$3:S$500)))</f>
        <v/>
      </c>
      <c r="CT17" s="94">
        <f>IF(OR(CT$4="",$B17=""),0,SUMIF('DADOS BRUTOS'!$A$3:$A$500,$B17,'DADOS BRUTOS'!T$3:T$500)+IF($C17="",0,SUMIF('DADOS BRUTOS'!$A$3:$A$500,$C17,'DADOS BRUTOS'!T$3:T$500)))</f>
        <v/>
      </c>
      <c r="CU17" s="94">
        <f>IF(OR(CU$4="",$B17=""),0,SUMIF('DADOS BRUTOS'!$A$3:$A$500,$B17,'DADOS BRUTOS'!U$3:U$500)+IF($C17="",0,SUMIF('DADOS BRUTOS'!$A$3:$A$500,$C17,'DADOS BRUTOS'!U$3:U$500)))</f>
        <v/>
      </c>
      <c r="CV17" s="94">
        <f>IF(OR(CV$4="",$B17=""),0,SUMIF('DADOS BRUTOS'!$A$3:$A$500,$B17,'DADOS BRUTOS'!V$3:V$500)+IF($C17="",0,SUMIF('DADOS BRUTOS'!$A$3:$A$500,$C17,'DADOS BRUTOS'!V$3:V$500)))</f>
        <v/>
      </c>
      <c r="CW17" s="94">
        <f>IF(OR(CW$4="",$B17=""),0,SUMIF('DADOS BRUTOS'!$A$3:$A$500,$B17,'DADOS BRUTOS'!W$3:W$500)+IF($C17="",0,SUMIF('DADOS BRUTOS'!$A$3:$A$500,$C17,'DADOS BRUTOS'!W$3:W$500)))</f>
        <v/>
      </c>
      <c r="CX17" s="94">
        <f>IF(OR(CX$4="",$B17=""),0,SUMIF('DADOS BRUTOS'!$A$3:$A$500,$B17,'DADOS BRUTOS'!X$3:X$500)+IF($C17="",0,SUMIF('DADOS BRUTOS'!$A$3:$A$500,$C17,'DADOS BRUTOS'!X$3:X$500)))</f>
        <v/>
      </c>
      <c r="CY17" s="94">
        <f>IF(OR(CY$4="",$B17=""),0,SUMIF('DADOS BRUTOS'!$A$3:$A$500,$B17,'DADOS BRUTOS'!Y$3:Y$500)+IF($C17="",0,SUMIF('DADOS BRUTOS'!$A$3:$A$500,$C17,'DADOS BRUTOS'!Y$3:Y$500)))</f>
        <v/>
      </c>
      <c r="CZ17" s="94">
        <f>IF(OR(CZ$4="",$B17=""),0,SUMIF('DADOS BRUTOS'!$A$3:$A$500,$B17,'DADOS BRUTOS'!Z$3:Z$500)+IF($C17="",0,SUMIF('DADOS BRUTOS'!$A$3:$A$500,$C17,'DADOS BRUTOS'!Z$3:Z$500)))</f>
        <v/>
      </c>
      <c r="DA17" s="94">
        <f>IF(OR(DA$4="",$B17=""),0,SUMIF('DADOS BRUTOS'!$A$3:$A$500,$B17,'DADOS BRUTOS'!AA$3:AA$500)+IF($C17="",0,SUMIF('DADOS BRUTOS'!$A$3:$A$500,$C17,'DADOS BRUTOS'!AA$3:AA$500)))</f>
        <v/>
      </c>
      <c r="DB17" s="94">
        <f>IF(OR(DB$4="",$B17=""),0,SUMIF('DADOS BRUTOS'!$A$3:$A$500,$B17,'DADOS BRUTOS'!AB$3:AB$500)+IF($C17="",0,SUMIF('DADOS BRUTOS'!$A$3:$A$500,$C17,'DADOS BRUTOS'!AB$3:AB$500)))</f>
        <v/>
      </c>
      <c r="DC17" s="94">
        <f>IF(OR(DC$4="",$B17=""),0,SUMIF('DADOS BRUTOS'!$A$3:$A$500,$B17,'DADOS BRUTOS'!AC$3:AC$500)+IF($C17="",0,SUMIF('DADOS BRUTOS'!$A$3:$A$500,$C17,'DADOS BRUTOS'!AC$3:AC$500)))</f>
        <v/>
      </c>
      <c r="DD17" s="94">
        <f>IF(OR(DD$4="",$B17=""),0,SUMIF('DADOS BRUTOS'!$A$3:$A$500,$B17,'DADOS BRUTOS'!AD$3:AD$500)+IF($C17="",0,SUMIF('DADOS BRUTOS'!$A$3:$A$500,$C17,'DADOS BRUTOS'!AD$3:AD$500)))</f>
        <v/>
      </c>
      <c r="DE17" s="94">
        <f>IF(OR(DE$4="",$B17=""),0,SUMIF('DADOS BRUTOS'!$A$3:$A$500,$B17,'DADOS BRUTOS'!AE$3:AE$500)+IF($C17="",0,SUMIF('DADOS BRUTOS'!$A$3:$A$500,$C17,'DADOS BRUTOS'!AE$3:AE$500)))</f>
        <v/>
      </c>
      <c r="DF17" s="94">
        <f>IF(OR(DF$4="",$B17=""),0,SUMIF('DADOS BRUTOS'!$A$3:$A$500,$B17,'DADOS BRUTOS'!AF$3:AF$500)+IF($C17="",0,SUMIF('DADOS BRUTOS'!$A$3:$A$500,$C17,'DADOS BRUTOS'!AF$3:AF$500)))</f>
        <v/>
      </c>
      <c r="DG17" s="94">
        <f>IF(OR(DG$4="",$B17=""),0,SUMIF('DADOS BRUTOS'!$A$3:$A$500,$B17,'DADOS BRUTOS'!AG$3:AG$500)+IF($C17="",0,SUMIF('DADOS BRUTOS'!$A$3:$A$500,$C17,'DADOS BRUTOS'!AG$3:AG$500)))</f>
        <v/>
      </c>
      <c r="DH17" s="94">
        <f>IF(OR(DH$4="",$B17=""),0,SUMIF('DADOS BRUTOS'!$A$3:$A$500,$B17,'DADOS BRUTOS'!AH$3:AH$500)+IF($C17="",0,SUMIF('DADOS BRUTOS'!$A$3:$A$500,$C17,'DADOS BRUTOS'!AH$3:AH$500)))</f>
        <v/>
      </c>
      <c r="DI17" s="94">
        <f>IF(OR(DI$4="",$B17=""),0,SUMIF('DADOS BRUTOS'!$A$3:$A$500,$B17,'DADOS BRUTOS'!AI$3:AI$500)+IF($C17="",0,SUMIF('DADOS BRUTOS'!$A$3:$A$500,$C17,'DADOS BRUTOS'!AI$3:AI$500)))</f>
        <v/>
      </c>
      <c r="DJ17" s="94">
        <f>IF(OR(DJ$4="",$B17=""),0,SUMIF('DADOS BRUTOS'!$A$3:$A$500,$B17,'DADOS BRUTOS'!AJ$3:AJ$500)+IF($C17="",0,SUMIF('DADOS BRUTOS'!$A$3:$A$500,$C17,'DADOS BRUTOS'!AJ$3:AJ$500)))</f>
        <v/>
      </c>
      <c r="DK17" s="94">
        <f>IF(OR(DK$4="",$B17=""),0,SUMIF('DADOS BRUTOS'!$A$3:$A$500,$B17,'DADOS BRUTOS'!AK$3:AK$500)+IF($C17="",0,SUMIF('DADOS BRUTOS'!$A$3:$A$500,$C17,'DADOS BRUTOS'!AK$3:AK$500)))</f>
        <v/>
      </c>
      <c r="DL17" s="94">
        <f>IF(OR(DL$4="",$B17=""),0,SUMIF('DADOS BRUTOS'!$A$3:$A$500,$B17,'DADOS BRUTOS'!AL$3:AL$500)+IF($C17="",0,SUMIF('DADOS BRUTOS'!$A$3:$A$500,$C17,'DADOS BRUTOS'!AL$3:AL$500)))</f>
        <v/>
      </c>
      <c r="DM17" s="94">
        <f>IF(OR(DM$4="",$B17=""),0,SUMIF('DADOS BRUTOS'!$A$3:$A$500,$B17,'DADOS BRUTOS'!AM$3:AM$500)+IF($C17="",0,SUMIF('DADOS BRUTOS'!$A$3:$A$500,$C17,'DADOS BRUTOS'!AM$3:AM$500)))</f>
        <v/>
      </c>
      <c r="DN17" s="94">
        <f>IF(OR(DN$4="",$B17=""),0,SUMIF('DADOS BRUTOS'!$A$3:$A$500,$B17,'DADOS BRUTOS'!AN$3:AN$500)+IF($C17="",0,SUMIF('DADOS BRUTOS'!$A$3:$A$500,$C17,'DADOS BRUTOS'!AN$3:AN$500)))</f>
        <v/>
      </c>
      <c r="DO17" s="94">
        <f>IF(OR(DO$4="",$B17=""),0,SUMIF('DADOS BRUTOS'!$A$3:$A$500,$B17,'DADOS BRUTOS'!AO$3:AO$500)+IF($C17="",0,SUMIF('DADOS BRUTOS'!$A$3:$A$500,$C17,'DADOS BRUTOS'!AO$3:AO$500)))</f>
        <v/>
      </c>
      <c r="DP17" s="94">
        <f>IF(OR(DP$4="",$B17=""),0,SUMIF('DADOS BRUTOS'!$A$3:$A$500,$B17,'DADOS BRUTOS'!AP$3:AP$500)+IF($C17="",0,SUMIF('DADOS BRUTOS'!$A$3:$A$500,$C17,'DADOS BRUTOS'!AP$3:AP$500)))</f>
        <v/>
      </c>
      <c r="DQ17" s="94">
        <f>IF(OR(DQ$4="",$B17=""),0,SUMIF('DADOS BRUTOS'!$A$3:$A$500,$B17,'DADOS BRUTOS'!AQ$3:AQ$500)+IF($C17="",0,SUMIF('DADOS BRUTOS'!$A$3:$A$500,$C17,'DADOS BRUTOS'!AQ$3:AQ$500)))</f>
        <v/>
      </c>
      <c r="DR17" s="94">
        <f>IF(OR(DR$4="",$B17=""),0,SUMIF('DADOS BRUTOS'!$A$3:$A$500,$B17,'DADOS BRUTOS'!AR$3:AR$500)+IF($C17="",0,SUMIF('DADOS BRUTOS'!$A$3:$A$500,$C17,'DADOS BRUTOS'!AR$3:AR$500)))</f>
        <v/>
      </c>
      <c r="DS17" s="94">
        <f>IF(OR(DS$4="",$B17=""),0,SUMIF('DADOS BRUTOS'!$A$3:$A$500,$B17,'DADOS BRUTOS'!AS$3:AS$500)+IF($C17="",0,SUMIF('DADOS BRUTOS'!$A$3:$A$500,$C17,'DADOS BRUTOS'!AS$3:AS$500)))</f>
        <v/>
      </c>
      <c r="DT17" s="94">
        <f>IF(OR(DT$4="",$B17=""),0,SUMIF('DADOS BRUTOS'!$A$3:$A$500,$B17,'DADOS BRUTOS'!AT$3:AT$500)+IF($C17="",0,SUMIF('DADOS BRUTOS'!$A$3:$A$500,$C17,'DADOS BRUTOS'!AT$3:AT$500)))</f>
        <v/>
      </c>
      <c r="DU17" s="94">
        <f>IF(OR(DU$4="",$B17=""),0,SUMIF('DADOS BRUTOS'!$A$3:$A$500,$B17,'DADOS BRUTOS'!AU$3:AU$500)+IF($C17="",0,SUMIF('DADOS BRUTOS'!$A$3:$A$500,$C17,'DADOS BRUTOS'!AU$3:AU$500)))</f>
        <v/>
      </c>
      <c r="DV17" s="94">
        <f>IF(OR(DV$4="",$B17=""),0,SUMIF('DADOS BRUTOS'!$A$3:$A$500,$B17,'DADOS BRUTOS'!AV$3:AV$500)+IF($C17="",0,SUMIF('DADOS BRUTOS'!$A$3:$A$500,$C17,'DADOS BRUTOS'!AV$3:AV$500)))</f>
        <v/>
      </c>
      <c r="DW17" s="94">
        <f>IF(OR(DW$4="",$B17=""),0,SUMIF('DADOS BRUTOS'!$A$3:$A$500,$B17,'DADOS BRUTOS'!AW$3:AW$500)+IF($C17="",0,SUMIF('DADOS BRUTOS'!$A$3:$A$500,$C17,'DADOS BRUTOS'!AW$3:AW$500)))</f>
        <v/>
      </c>
      <c r="DX17" s="94">
        <f>IF(OR(DX$4="",$B17=""),0,SUMIF('DADOS BRUTOS'!$A$3:$A$500,$B17,'DADOS BRUTOS'!AX$3:AX$500)+IF($C17="",0,SUMIF('DADOS BRUTOS'!$A$3:$A$500,$C17,'DADOS BRUTOS'!AX$3:AX$500)))</f>
        <v/>
      </c>
      <c r="DY17" s="94">
        <f>IF(OR(DY$4="",$B17=""),0,SUMIF('DADOS BRUTOS'!$A$3:$A$500,$B17,'DADOS BRUTOS'!AY$3:AY$500)+IF($C17="",0,SUMIF('DADOS BRUTOS'!$A$3:$A$500,$C17,'DADOS BRUTOS'!AY$3:AY$500)))</f>
        <v/>
      </c>
      <c r="DZ17" s="94">
        <f>IF(OR(DZ$4="",$B17=""),0,SUMIF('DADOS BRUTOS'!$A$3:$A$500,$B17,'DADOS BRUTOS'!AZ$3:AZ$500)+IF($C17="",0,SUMIF('DADOS BRUTOS'!$A$3:$A$500,$C17,'DADOS BRUTOS'!AZ$3:AZ$500)))</f>
        <v/>
      </c>
      <c r="EA17" s="94">
        <f>IF(OR(EA$4="",$B17=""),0,SUMIF('DADOS BRUTOS'!$A$3:$A$500,$B17,'DADOS BRUTOS'!BA$3:BA$500)+IF($C17="",0,SUMIF('DADOS BRUTOS'!$A$3:$A$500,$C17,'DADOS BRUTOS'!BA$3:BA$500)))</f>
        <v/>
      </c>
      <c r="EB17" s="94">
        <f>IF(OR(EB$4="",$B17=""),0,SUMIF('DADOS BRUTOS'!$A$3:$A$500,$B17,'DADOS BRUTOS'!BB$3:BB$500)+IF($C17="",0,SUMIF('DADOS BRUTOS'!$A$3:$A$500,$C17,'DADOS BRUTOS'!BB$3:BB$500)))</f>
        <v/>
      </c>
      <c r="EC17" s="94">
        <f>IF(OR(EC$4="",$B17=""),0,SUMIF('DADOS BRUTOS'!$A$3:$A$500,$B17,'DADOS BRUTOS'!BC$3:BC$500)+IF($C17="",0,SUMIF('DADOS BRUTOS'!$A$3:$A$500,$C17,'DADOS BRUTOS'!BC$3:BC$500)))</f>
        <v/>
      </c>
      <c r="ED17" s="94">
        <f>IF(OR(ED$4="",$B17=""),0,SUMIF('DADOS BRUTOS'!$A$3:$A$500,$B17,'DADOS BRUTOS'!BD$3:BD$500)+IF($C17="",0,SUMIF('DADOS BRUTOS'!$A$3:$A$500,$C17,'DADOS BRUTOS'!BD$3:BD$500)))</f>
        <v/>
      </c>
      <c r="EE17" s="94">
        <f>IF(OR(EE$4="",$B17=""),0,SUMIF('DADOS BRUTOS'!$A$3:$A$500,$B17,'DADOS BRUTOS'!BE$3:BE$500)+IF($C17="",0,SUMIF('DADOS BRUTOS'!$A$3:$A$500,$C17,'DADOS BRUTOS'!BE$3:BE$500)))</f>
        <v/>
      </c>
      <c r="EF17" s="94">
        <f>IF(OR(EF$4="",$B17=""),0,SUMIF('DADOS BRUTOS'!$A$3:$A$500,$B17,'DADOS BRUTOS'!BF$3:BF$500)+IF($C17="",0,SUMIF('DADOS BRUTOS'!$A$3:$A$500,$C17,'DADOS BRUTOS'!BF$3:BF$500)))</f>
        <v/>
      </c>
      <c r="EG17" s="94">
        <f>IF(OR(EG$4="",$B17=""),0,SUMIF('DADOS BRUTOS'!$A$3:$A$500,$B17,'DADOS BRUTOS'!BG$3:BG$500)+IF($C17="",0,SUMIF('DADOS BRUTOS'!$A$3:$A$500,$C17,'DADOS BRUTOS'!BG$3:BG$500)))</f>
        <v/>
      </c>
      <c r="EH17" s="94">
        <f>IF(OR(EH$4="",$B17=""),0,SUMIF('DADOS BRUTOS'!$A$3:$A$500,$B17,'DADOS BRUTOS'!BH$3:BH$500)+IF($C17="",0,SUMIF('DADOS BRUTOS'!$A$3:$A$500,$C17,'DADOS BRUTOS'!BH$3:BH$500)))</f>
        <v/>
      </c>
      <c r="EI17" s="94">
        <f>IF(OR(EI$4="",$B17=""),0,SUMIF('DADOS BRUTOS'!$A$3:$A$500,$B17,'DADOS BRUTOS'!BI$3:BI$500)+IF($C17="",0,SUMIF('DADOS BRUTOS'!$A$3:$A$500,$C17,'DADOS BRUTOS'!BI$3:BI$500)))</f>
        <v/>
      </c>
      <c r="EJ17" s="94">
        <f>IF(OR(EJ$4="",$B17=""),0,SUMIF('DADOS BRUTOS'!$A$3:$A$500,$B17,'DADOS BRUTOS'!BJ$3:BJ$500)+IF($C17="",0,SUMIF('DADOS BRUTOS'!$A$3:$A$500,$C17,'DADOS BRUTOS'!BJ$3:BJ$500)))</f>
        <v/>
      </c>
      <c r="EK17" s="94">
        <f>IF(OR(EK$4="",$B17=""),0,SUMIF('DADOS BRUTOS'!$A$3:$A$500,$B17,'DADOS BRUTOS'!BK$3:BK$500)+IF($C17="",0,SUMIF('DADOS BRUTOS'!$A$3:$A$500,$C17,'DADOS BRUTOS'!BK$3:BK$500)))</f>
        <v/>
      </c>
      <c r="EL17" s="94">
        <f>IF(OR(EL$4="",$B17=""),0,SUMIF('DADOS BRUTOS'!$A$3:$A$500,$B17,'DADOS BRUTOS'!BL$3:BL$500)+IF($C17="",0,SUMIF('DADOS BRUTOS'!$A$3:$A$500,$C17,'DADOS BRUTOS'!BL$3:BL$500)))</f>
        <v/>
      </c>
      <c r="EM17" s="94">
        <f>IF(OR(EM$4="",$B17=""),0,SUMIF('DADOS BRUTOS'!$A$3:$A$500,$B17,'DADOS BRUTOS'!BM$3:BM$500)+IF($C17="",0,SUMIF('DADOS BRUTOS'!$A$3:$A$500,$C17,'DADOS BRUTOS'!BM$3:BM$500)))</f>
        <v/>
      </c>
      <c r="EN17" s="94">
        <f>IF(OR(EN$4="",$B17=""),0,SUMIF('DADOS BRUTOS'!$A$3:$A$500,$B17,'DADOS BRUTOS'!BN$3:BN$500)+IF($C17="",0,SUMIF('DADOS BRUTOS'!$A$3:$A$500,$C17,'DADOS BRUTOS'!BN$3:BN$500)))</f>
        <v/>
      </c>
      <c r="EO17" s="94">
        <f>IF(OR(EO$4="",$B17=""),0,SUMIF('DADOS BRUTOS'!$A$3:$A$500,$B17,'DADOS BRUTOS'!BO$3:BO$500)+IF($C17="",0,SUMIF('DADOS BRUTOS'!$A$3:$A$500,$C17,'DADOS BRUTOS'!BO$3:BO$500)))</f>
        <v/>
      </c>
      <c r="EP17" s="94">
        <f>IF(OR(EP$4="",$B17=""),0,SUMIF('DADOS BRUTOS'!$A$3:$A$500,$B17,'DADOS BRUTOS'!BP$3:BP$500)+IF($C17="",0,SUMIF('DADOS BRUTOS'!$A$3:$A$500,$C17,'DADOS BRUTOS'!BP$3:BP$500)))</f>
        <v/>
      </c>
      <c r="EQ17" s="94">
        <f>IF(OR(EQ$4="",$B17=""),0,SUMIF('DADOS BRUTOS'!$A$3:$A$500,$B17,'DADOS BRUTOS'!BQ$3:BQ$500)+IF($C17="",0,SUMIF('DADOS BRUTOS'!$A$3:$A$500,$C17,'DADOS BRUTOS'!BQ$3:BQ$500)))</f>
        <v/>
      </c>
      <c r="ER17" s="94">
        <f>IF(OR(ER$4="",$B17=""),0,SUMIF('DADOS BRUTOS'!$A$3:$A$500,$B17,'DADOS BRUTOS'!BR$3:BR$500)+IF($C17="",0,SUMIF('DADOS BRUTOS'!$A$3:$A$500,$C17,'DADOS BRUTOS'!BR$3:BR$500)))</f>
        <v/>
      </c>
      <c r="ES17" s="94">
        <f>IF(OR(ES$4="",$B17=""),0,SUMIF('DADOS BRUTOS'!$A$3:$A$500,$B17,'DADOS BRUTOS'!BS$3:BS$500)+IF($C17="",0,SUMIF('DADOS BRUTOS'!$A$3:$A$500,$C17,'DADOS BRUTOS'!BS$3:BS$500)))</f>
        <v/>
      </c>
      <c r="ET17" s="94">
        <f>IF(OR(ET$4="",$B17=""),0,SUMIF('DADOS BRUTOS'!$A$3:$A$500,$B17,'DADOS BRUTOS'!BT$3:BT$500)+IF($C17="",0,SUMIF('DADOS BRUTOS'!$A$3:$A$500,$C17,'DADOS BRUTOS'!BT$3:BT$500)))</f>
        <v/>
      </c>
      <c r="EU17" s="94">
        <f>IF(OR(EU$4="",$B17=""),0,SUMIF('DADOS BRUTOS'!$A$3:$A$500,$B17,'DADOS BRUTOS'!BU$3:BU$500)+IF($C17="",0,SUMIF('DADOS BRUTOS'!$A$3:$A$500,$C17,'DADOS BRUTOS'!BU$3:BU$500)))</f>
        <v/>
      </c>
      <c r="EV17" s="94">
        <f>IF(OR(EV$4="",$B17=""),0,SUMIF('DADOS BRUTOS'!$A$3:$A$500,$B17,'DADOS BRUTOS'!BV$3:BV$500)+IF($C17="",0,SUMIF('DADOS BRUTOS'!$A$3:$A$500,$C17,'DADOS BRUTOS'!BV$3:BV$500)))</f>
        <v/>
      </c>
      <c r="EW17" s="94">
        <f>IF(OR(EW$4="",$B17=""),0,SUMIF('DADOS BRUTOS'!$A$3:$A$500,$B17,'DADOS BRUTOS'!BW$3:BW$500)+IF($C17="",0,SUMIF('DADOS BRUTOS'!$A$3:$A$500,$C17,'DADOS BRUTOS'!BW$3:BW$500)))</f>
        <v/>
      </c>
      <c r="EX17" s="94">
        <f>IF(OR(EX$4="",$B17=""),0,SUMIF('DADOS BRUTOS'!$A$3:$A$500,$B17,'DADOS BRUTOS'!BX$3:BX$500)+IF($C17="",0,SUMIF('DADOS BRUTOS'!$A$3:$A$500,$C17,'DADOS BRUTOS'!BX$3:BX$500)))</f>
        <v/>
      </c>
      <c r="EY17" s="94">
        <f>IF(OR(EY$4="",$B17=""),0,SUMIF('DADOS BRUTOS'!$A$3:$A$500,$B17,'DADOS BRUTOS'!BY$3:BY$500)+IF($C17="",0,SUMIF('DADOS BRUTOS'!$A$3:$A$500,$C17,'DADOS BRUTOS'!BY$3:BY$500)))</f>
        <v/>
      </c>
      <c r="EZ17" s="94">
        <f>IF(OR(EZ$4="",$B17=""),0,SUMIF('DADOS BRUTOS'!$A$3:$A$500,$B17,'DADOS BRUTOS'!BZ$3:BZ$500)+IF($C17="",0,SUMIF('DADOS BRUTOS'!$A$3:$A$500,$C17,'DADOS BRUTOS'!BZ$3:BZ$500)))</f>
        <v/>
      </c>
      <c r="FA17" s="94">
        <f>IF(OR(FA$4="",$B17=""),0,SUMIF('DADOS BRUTOS'!$A$3:$A$500,$B17,'DADOS BRUTOS'!CA$3:CA$500)+IF($C17="",0,SUMIF('DADOS BRUTOS'!$A$3:$A$500,$C17,'DADOS BRUTOS'!CA$3:CA$500)))</f>
        <v/>
      </c>
      <c r="FB17" s="94">
        <f>IF(OR(FB$4="",$B17=""),0,SUMIF('DADOS BRUTOS'!$A$3:$A$500,$B17,'DADOS BRUTOS'!CB$3:CB$500)+IF($C17="",0,SUMIF('DADOS BRUTOS'!$A$3:$A$500,$C17,'DADOS BRUTOS'!CB$3:CB$500)))</f>
        <v/>
      </c>
      <c r="FC17" s="94">
        <f>IF(OR(FC$4="",$B17=""),0,SUMIF('DADOS BRUTOS'!$A$3:$A$500,$B17,'DADOS BRUTOS'!CC$3:CC$500)+IF($C17="",0,SUMIF('DADOS BRUTOS'!$A$3:$A$500,$C17,'DADOS BRUTOS'!CC$3:CC$500)))</f>
        <v/>
      </c>
      <c r="FD17" s="94">
        <f>IF(OR(FD$4="",$B17=""),0,SUMIF('DADOS BRUTOS'!$A$3:$A$500,$B17,'DADOS BRUTOS'!CD$3:CD$500)+IF($C17="",0,SUMIF('DADOS BRUTOS'!$A$3:$A$500,$C17,'DADOS BRUTOS'!CD$3:CD$500)))</f>
        <v/>
      </c>
      <c r="FE17" s="94">
        <f>IF(OR(FE$4="",$B17=""),0,SUMIF('DADOS BRUTOS'!$A$3:$A$500,$B17,'DADOS BRUTOS'!CE$3:CE$500)+IF($C17="",0,SUMIF('DADOS BRUTOS'!$A$3:$A$500,$C17,'DADOS BRUTOS'!CE$3:CE$500)))</f>
        <v/>
      </c>
      <c r="FF17" s="94">
        <f>IF(OR(FF$4="",$B17=""),0,SUMIF('DADOS BRUTOS'!$A$3:$A$500,$B17,'DADOS BRUTOS'!CF$3:CF$500)+IF($C17="",0,SUMIF('DADOS BRUTOS'!$A$3:$A$500,$C17,'DADOS BRUTOS'!CF$3:CF$500)))</f>
        <v/>
      </c>
      <c r="FG17" s="94">
        <f>IF(OR(FG$4="",$B17=""),0,SUMIF('DADOS BRUTOS'!$A$3:$A$500,$B17,'DADOS BRUTOS'!CG$3:CG$500)+IF($C17="",0,SUMIF('DADOS BRUTOS'!$A$3:$A$500,$C17,'DADOS BRUTOS'!CG$3:CG$500)))</f>
        <v/>
      </c>
      <c r="FH17" s="94">
        <f>IF(OR(FH$4="",$B17=""),0,SUMIF('DADOS BRUTOS'!$A$3:$A$500,$B17,'DADOS BRUTOS'!CH$3:CH$500)+IF($C17="",0,SUMIF('DADOS BRUTOS'!$A$3:$A$500,$C17,'DADOS BRUTOS'!CH$3:CH$500)))</f>
        <v/>
      </c>
      <c r="FI17" s="94">
        <f>IF(OR(FI$4="",$B17=""),0,SUMIF('DADOS BRUTOS'!$A$3:$A$500,$B17,'DADOS BRUTOS'!CI$3:CI$500)+IF($C17="",0,SUMIF('DADOS BRUTOS'!$A$3:$A$500,$C17,'DADOS BRUTOS'!CI$3:CI$500)))</f>
        <v/>
      </c>
      <c r="FJ17" s="94">
        <f>IF(OR(FJ$4="",$B17=""),0,SUMIF('DADOS BRUTOS'!$A$3:$A$500,$B17,'DADOS BRUTOS'!CJ$3:CJ$500)+IF($C17="",0,SUMIF('DADOS BRUTOS'!$A$3:$A$500,$C17,'DADOS BRUTOS'!CJ$3:CJ$500)))</f>
        <v/>
      </c>
      <c r="FK17" s="94">
        <f>IF(OR(FK$4="",$B17=""),0,SUMIF('DADOS BRUTOS'!$A$3:$A$500,$B17,'DADOS BRUTOS'!CK$3:CK$500)+IF($C17="",0,SUMIF('DADOS BRUTOS'!$A$3:$A$500,$C17,'DADOS BRUTOS'!CK$3:CK$500)))</f>
        <v/>
      </c>
      <c r="FL17" s="94">
        <f>IF(OR(FL$4="",$B17=""),0,SUMIF('DADOS BRUTOS'!$A$3:$A$500,$B17,'DADOS BRUTOS'!CL$3:CL$500)+IF($C17="",0,SUMIF('DADOS BRUTOS'!$A$3:$A$500,$C17,'DADOS BRUTOS'!CL$3:CL$500)))</f>
        <v/>
      </c>
      <c r="FM17" s="94">
        <f>IF(OR(FM$4="",$B17=""),0,SUMIF('DADOS BRUTOS'!$A$3:$A$500,$B17,'DADOS BRUTOS'!CM$3:CM$500)+IF($C17="",0,SUMIF('DADOS BRUTOS'!$A$3:$A$500,$C17,'DADOS BRUTOS'!CM$3:CM$500)))</f>
        <v/>
      </c>
      <c r="FN17" s="94">
        <f>IF(OR(FN$4="",$B17=""),0,SUMIF('DADOS BRUTOS'!$A$3:$A$500,$B17,'DADOS BRUTOS'!CN$3:CN$500)+IF($C17="",0,SUMIF('DADOS BRUTOS'!$A$3:$A$500,$C17,'DADOS BRUTOS'!CN$3:CN$500)))</f>
        <v/>
      </c>
      <c r="FO17" s="94">
        <f>IF(OR(FO$4="",$B17=""),0,SUMIF('DADOS BRUTOS'!$A$3:$A$500,$B17,'DADOS BRUTOS'!CO$3:CO$500)+IF($C17="",0,SUMIF('DADOS BRUTOS'!$A$3:$A$500,$C17,'DADOS BRUTOS'!CO$3:CO$500)))</f>
        <v/>
      </c>
      <c r="FP17" s="94">
        <f>IF(OR(FP$4="",$B17=""),0,SUMIF('DADOS BRUTOS'!$A$3:$A$500,$B17,'DADOS BRUTOS'!CP$3:CP$500)+IF($C17="",0,SUMIF('DADOS BRUTOS'!$A$3:$A$500,$C17,'DADOS BRUTOS'!CP$3:CP$500)))</f>
        <v/>
      </c>
      <c r="FQ17" s="94">
        <f>IF(OR(FQ$4="",$B17=""),0,SUMIF('DADOS BRUTOS'!$A$3:$A$500,$B17,'DADOS BRUTOS'!CQ$3:CQ$500)+IF($C17="",0,SUMIF('DADOS BRUTOS'!$A$3:$A$500,$C17,'DADOS BRUTOS'!CQ$3:CQ$500)))</f>
        <v/>
      </c>
      <c r="FR17" s="94">
        <f>IF(OR(FR$4="",$B17=""),0,SUMIF('DADOS BRUTOS'!$A$3:$A$500,$B17,'DADOS BRUTOS'!CR$3:CR$500)+IF($C17="",0,SUMIF('DADOS BRUTOS'!$A$3:$A$500,$C17,'DADOS BRUTOS'!CR$3:CR$500)))</f>
        <v/>
      </c>
      <c r="FS17" s="94">
        <f>IF(OR(FS$4="",$B17=""),0,SUMIF('DADOS BRUTOS'!$A$3:$A$500,$B17,'DADOS BRUTOS'!CS$3:CS$500)+IF($C17="",0,SUMIF('DADOS BRUTOS'!$A$3:$A$500,$C17,'DADOS BRUTOS'!CS$3:CS$500)))</f>
        <v/>
      </c>
      <c r="FT17" s="94">
        <f>IF(OR(FT$4="",$B17=""),0,SUMIF('DADOS BRUTOS'!$A$3:$A$500,$B17,'DADOS BRUTOS'!CT$3:CT$500)+IF($C17="",0,SUMIF('DADOS BRUTOS'!$A$3:$A$500,$C17,'DADOS BRUTOS'!CT$3:CT$500)))</f>
        <v/>
      </c>
      <c r="FU17" s="94">
        <f>IF(OR(FU$4="",$B17=""),0,SUMIF('DADOS BRUTOS'!$A$3:$A$500,$B17,'DADOS BRUTOS'!CU$3:CU$500)+IF($C17="",0,SUMIF('DADOS BRUTOS'!$A$3:$A$500,$C17,'DADOS BRUTOS'!CU$3:CU$500)))</f>
        <v/>
      </c>
      <c r="FV17" s="94">
        <f>IF(OR(FV$4="",$B17=""),0,SUMIF('DADOS BRUTOS'!$A$3:$A$500,$B17,'DADOS BRUTOS'!CV$3:CV$500)+IF($C17="",0,SUMIF('DADOS BRUTOS'!$A$3:$A$500,$C17,'DADOS BRUTOS'!CV$3:CV$500)))</f>
        <v/>
      </c>
      <c r="FW17" s="94">
        <f>IF(OR(FW$4="",$B17=""),0,SUMIF('DADOS BRUTOS'!$A$3:$A$500,$B17,'DADOS BRUTOS'!CW$3:CW$500)+IF($C17="",0,SUMIF('DADOS BRUTOS'!$A$3:$A$500,$C17,'DADOS BRUTOS'!CW$3:CW$500)))</f>
        <v/>
      </c>
      <c r="FX17" s="94">
        <f>IF(OR(FX$4="",$B17=""),0,SUMIF('DADOS BRUTOS'!$A$3:$A$500,$B17,'DADOS BRUTOS'!CX$3:CX$500)+IF($C17="",0,SUMIF('DADOS BRUTOS'!$A$3:$A$500,$C17,'DADOS BRUTOS'!CX$3:CX$500)))</f>
        <v/>
      </c>
      <c r="FY17" s="94">
        <f>IF(OR(FY$4="",$B17=""),0,SUMIF('DADOS BRUTOS'!$A$3:$A$500,$B17,'DADOS BRUTOS'!CY$3:CY$500)+IF($C17="",0,SUMIF('DADOS BRUTOS'!$A$3:$A$500,$C17,'DADOS BRUTOS'!CY$3:CY$500)))</f>
        <v/>
      </c>
      <c r="FZ17" s="94">
        <f>IF(OR(FZ$4="",$B17=""),0,SUMIF('DADOS BRUTOS'!$A$3:$A$500,$B17,'DADOS BRUTOS'!CZ$3:CZ$500)+IF($C17="",0,SUMIF('DADOS BRUTOS'!$A$3:$A$500,$C17,'DADOS BRUTOS'!CZ$3:CZ$500)))</f>
        <v/>
      </c>
      <c r="GA17" s="94">
        <f>IF(OR(GA$4="",$B17=""),0,SUMIF('DADOS BRUTOS'!$A$3:$A$500,$B17,'DADOS BRUTOS'!DA$3:DA$500)+IF($C17="",0,SUMIF('DADOS BRUTOS'!$A$3:$A$500,$C17,'DADOS BRUTOS'!DA$3:DA$500)))</f>
        <v/>
      </c>
      <c r="GB17" s="94">
        <f>IF(OR(GB$4="",$B17=""),0,SUMIF('DADOS BRUTOS'!$A$3:$A$500,$B17,'DADOS BRUTOS'!DB$3:DB$500)+IF($C17="",0,SUMIF('DADOS BRUTOS'!$A$3:$A$500,$C17,'DADOS BRUTOS'!DB$3:DB$500)))</f>
        <v/>
      </c>
      <c r="GC17" s="94">
        <f>IF(OR(GC$4="",$B17=""),0,SUMIF('DADOS BRUTOS'!$A$3:$A$500,$B17,'DADOS BRUTOS'!DC$3:DC$500)+IF($C17="",0,SUMIF('DADOS BRUTOS'!$A$3:$A$500,$C17,'DADOS BRUTOS'!DC$3:DC$500)))</f>
        <v/>
      </c>
      <c r="GD17" s="94">
        <f>IF(OR(GD$4="",$B17=""),0,SUMIF('DADOS BRUTOS'!$A$3:$A$500,$B17,'DADOS BRUTOS'!DD$3:DD$500)+IF($C17="",0,SUMIF('DADOS BRUTOS'!$A$3:$A$500,$C17,'DADOS BRUTOS'!DD$3:DD$500)))</f>
        <v/>
      </c>
      <c r="GE17" s="94">
        <f>IF(OR(GE$4="",$B17=""),0,SUMIF('DADOS BRUTOS'!$A$3:$A$500,$B17,'DADOS BRUTOS'!DE$3:DE$500)+IF($C17="",0,SUMIF('DADOS BRUTOS'!$A$3:$A$500,$C17,'DADOS BRUTOS'!DE$3:DE$500)))</f>
        <v/>
      </c>
      <c r="GF17" s="94">
        <f>IF(OR(GF$4="",$B17=""),0,SUMIF('DADOS BRUTOS'!$A$3:$A$500,$B17,'DADOS BRUTOS'!DF$3:DF$500)+IF($C17="",0,SUMIF('DADOS BRUTOS'!$A$3:$A$500,$C17,'DADOS BRUTOS'!DF$3:DF$500)))</f>
        <v/>
      </c>
      <c r="GG17" s="94">
        <f>IF(OR(GG$4="",$B17=""),0,SUMIF('DADOS BRUTOS'!$A$3:$A$500,$B17,'DADOS BRUTOS'!DG$3:DG$500)+IF($C17="",0,SUMIF('DADOS BRUTOS'!$A$3:$A$500,$C17,'DADOS BRUTOS'!DG$3:DG$500)))</f>
        <v/>
      </c>
      <c r="GH17" s="94">
        <f>IF(OR(GH$4="",$B17=""),0,SUMIF('DADOS BRUTOS'!$A$3:$A$500,$B17,'DADOS BRUTOS'!DH$3:DH$500)+IF($C17="",0,SUMIF('DADOS BRUTOS'!$A$3:$A$500,$C17,'DADOS BRUTOS'!DH$3:DH$500)))</f>
        <v/>
      </c>
      <c r="GI17" s="94">
        <f>IF(OR(GI$4="",$B17=""),0,SUMIF('DADOS BRUTOS'!$A$3:$A$500,$B17,'DADOS BRUTOS'!DI$3:DI$500)+IF($C17="",0,SUMIF('DADOS BRUTOS'!$A$3:$A$500,$C17,'DADOS BRUTOS'!DI$3:DI$500)))</f>
        <v/>
      </c>
      <c r="GJ17" s="94">
        <f>IF(OR(GJ$4="",$B17=""),0,SUMIF('DADOS BRUTOS'!$A$3:$A$500,$B17,'DADOS BRUTOS'!DJ$3:DJ$500)+IF($C17="",0,SUMIF('DADOS BRUTOS'!$A$3:$A$500,$C17,'DADOS BRUTOS'!DJ$3:DJ$500)))</f>
        <v/>
      </c>
      <c r="GK17" s="94">
        <f>IF(OR(GK$4="",$B17=""),0,SUMIF('DADOS BRUTOS'!$A$3:$A$500,$B17,'DADOS BRUTOS'!DK$3:DK$500)+IF($C17="",0,SUMIF('DADOS BRUTOS'!$A$3:$A$500,$C17,'DADOS BRUTOS'!DK$3:DK$500)))</f>
        <v/>
      </c>
      <c r="GL17" s="94">
        <f>IF(OR(GL$4="",$B17=""),0,SUMIF('DADOS BRUTOS'!$A$3:$A$500,$B17,'DADOS BRUTOS'!DL$3:DL$500)+IF($C17="",0,SUMIF('DADOS BRUTOS'!$A$3:$A$500,$C17,'DADOS BRUTOS'!DL$3:DL$500)))</f>
        <v/>
      </c>
      <c r="GM17" s="94">
        <f>IF(OR(GM$4="",$B17=""),0,SUMIF('DADOS BRUTOS'!$A$3:$A$500,$B17,'DADOS BRUTOS'!DM$3:DM$500)+IF($C17="",0,SUMIF('DADOS BRUTOS'!$A$3:$A$500,$C17,'DADOS BRUTOS'!DM$3:DM$500)))</f>
        <v/>
      </c>
      <c r="GN17" s="94">
        <f>IF(OR(GN$4="",$B17=""),0,SUMIF('DADOS BRUTOS'!$A$3:$A$500,$B17,'DADOS BRUTOS'!DN$3:DN$500)+IF($C17="",0,SUMIF('DADOS BRUTOS'!$A$3:$A$500,$C17,'DADOS BRUTOS'!DN$3:DN$500)))</f>
        <v/>
      </c>
      <c r="GO17" s="94">
        <f>IF(OR(GO$4="",$B17=""),0,SUMIF('DADOS BRUTOS'!$A$3:$A$500,$B17,'DADOS BRUTOS'!DO$3:DO$500)+IF($C17="",0,SUMIF('DADOS BRUTOS'!$A$3:$A$500,$C17,'DADOS BRUTOS'!DO$3:DO$500)))</f>
        <v/>
      </c>
      <c r="GP17" s="94">
        <f>IF(OR(GP$4="",$B17=""),0,SUMIF('DADOS BRUTOS'!$A$3:$A$500,$B17,'DADOS BRUTOS'!DP$3:DP$500)+IF($C17="",0,SUMIF('DADOS BRUTOS'!$A$3:$A$500,$C17,'DADOS BRUTOS'!DP$3:DP$500)))</f>
        <v/>
      </c>
      <c r="GQ17" s="94">
        <f>IF(OR(GQ$4="",$B17=""),0,SUMIF('DADOS BRUTOS'!$A$3:$A$500,$B17,'DADOS BRUTOS'!DQ$3:DQ$500)+IF($C17="",0,SUMIF('DADOS BRUTOS'!$A$3:$A$500,$C17,'DADOS BRUTOS'!DQ$3:DQ$500)))</f>
        <v/>
      </c>
      <c r="GR17" s="94">
        <f>IF(OR(GR$4="",$B17=""),0,SUMIF('DADOS BRUTOS'!$A$3:$A$500,$B17,'DADOS BRUTOS'!DR$3:DR$500)+IF($C17="",0,SUMIF('DADOS BRUTOS'!$A$3:$A$500,$C17,'DADOS BRUTOS'!DR$3:DR$500)))</f>
        <v/>
      </c>
      <c r="GS17" s="94">
        <f>IF(OR(GS$4="",$B17=""),0,SUMIF('DADOS BRUTOS'!$A$3:$A$500,$B17,'DADOS BRUTOS'!DS$3:DS$500)+IF($C17="",0,SUMIF('DADOS BRUTOS'!$A$3:$A$500,$C17,'DADOS BRUTOS'!DS$3:DS$500)))</f>
        <v/>
      </c>
      <c r="GT17" s="94">
        <f>IF(OR(GT$4="",$B17=""),0,SUMIF('DADOS BRUTOS'!$A$3:$A$500,$B17,'DADOS BRUTOS'!DT$3:DT$500)+IF($C17="",0,SUMIF('DADOS BRUTOS'!$A$3:$A$500,$C17,'DADOS BRUTOS'!DT$3:DT$500)))</f>
        <v/>
      </c>
      <c r="GU17" s="94">
        <f>IF(OR(GU$4="",$B17=""),0,SUMIF('DADOS BRUTOS'!$A$3:$A$500,$B17,'DADOS BRUTOS'!DU$3:DU$500)+IF($C17="",0,SUMIF('DADOS BRUTOS'!$A$3:$A$500,$C17,'DADOS BRUTOS'!DU$3:DU$500)))</f>
        <v/>
      </c>
      <c r="GV17" s="94">
        <f>IF(OR(GV$4="",$B17=""),0,SUMIF('DADOS BRUTOS'!$A$3:$A$500,$B17,'DADOS BRUTOS'!DV$3:DV$500)+IF($C17="",0,SUMIF('DADOS BRUTOS'!$A$3:$A$500,$C17,'DADOS BRUTOS'!DV$3:DV$500)))</f>
        <v/>
      </c>
      <c r="GW17" s="94">
        <f>IF(OR(GW$4="",$B17=""),0,SUMIF('DADOS BRUTOS'!$A$3:$A$500,$B17,'DADOS BRUTOS'!DW$3:DW$500)+IF($C17="",0,SUMIF('DADOS BRUTOS'!$A$3:$A$500,$C17,'DADOS BRUTOS'!DW$3:DW$500)))</f>
        <v/>
      </c>
      <c r="GX17" s="94">
        <f>IF(OR(GX$4="",$B17=""),0,SUMIF('DADOS BRUTOS'!$A$3:$A$500,$B17,'DADOS BRUTOS'!DX$3:DX$500)+IF($C17="",0,SUMIF('DADOS BRUTOS'!$A$3:$A$500,$C17,'DADOS BRUTOS'!DX$3:DX$500)))</f>
        <v/>
      </c>
      <c r="GY17" s="94">
        <f>IF(OR(GY$4="",$B17=""),0,SUMIF('DADOS BRUTOS'!$A$3:$A$500,$B17,'DADOS BRUTOS'!DY$3:DY$500)+IF($C17="",0,SUMIF('DADOS BRUTOS'!$A$3:$A$500,$C17,'DADOS BRUTOS'!DY$3:DY$500)))</f>
        <v/>
      </c>
      <c r="GZ17" s="94">
        <f>IF(OR(GZ$4="",$B17=""),0,SUMIF('DADOS BRUTOS'!$A$3:$A$500,$B17,'DADOS BRUTOS'!DZ$3:DZ$500)+IF($C17="",0,SUMIF('DADOS BRUTOS'!$A$3:$A$500,$C17,'DADOS BRUTOS'!DZ$3:DZ$500)))</f>
        <v/>
      </c>
      <c r="HA17" s="94">
        <f>IF(OR(HA$4="",$B17=""),0,SUMIF('DADOS BRUTOS'!$A$3:$A$500,$B17,'DADOS BRUTOS'!EA$3:EA$500)+IF($C17="",0,SUMIF('DADOS BRUTOS'!$A$3:$A$500,$C17,'DADOS BRUTOS'!EA$3:EA$500)))</f>
        <v/>
      </c>
      <c r="HB17" s="94">
        <f>IF(OR(HB$4="",$B17=""),0,SUMIF('DADOS BRUTOS'!$A$3:$A$500,$B17,'DADOS BRUTOS'!EB$3:EB$500)+IF($C17="",0,SUMIF('DADOS BRUTOS'!$A$3:$A$500,$C17,'DADOS BRUTOS'!EB$3:EB$500)))</f>
        <v/>
      </c>
      <c r="HC17" s="94">
        <f>IF(OR(HC$4="",$B17=""),0,SUMIF('DADOS BRUTOS'!$A$3:$A$500,$B17,'DADOS BRUTOS'!EC$3:EC$500)+IF($C17="",0,SUMIF('DADOS BRUTOS'!$A$3:$A$500,$C17,'DADOS BRUTOS'!EC$3:EC$500)))</f>
        <v/>
      </c>
      <c r="HD17" s="94">
        <f>IF(OR(HD$4="",$B17=""),0,SUMIF('DADOS BRUTOS'!$A$3:$A$500,$B17,'DADOS BRUTOS'!ED$3:ED$500)+IF($C17="",0,SUMIF('DADOS BRUTOS'!$A$3:$A$500,$C17,'DADOS BRUTOS'!ED$3:ED$500)))</f>
        <v/>
      </c>
      <c r="HE17" s="94">
        <f>IF(OR(HE$4="",$B17=""),0,SUMIF('DADOS BRUTOS'!$A$3:$A$500,$B17,'DADOS BRUTOS'!EE$3:EE$500)+IF($C17="",0,SUMIF('DADOS BRUTOS'!$A$3:$A$500,$C17,'DADOS BRUTOS'!EE$3:EE$500)))</f>
        <v/>
      </c>
      <c r="HF17" s="94">
        <f>IF(OR(HF$4="",$B17=""),0,SUMIF('DADOS BRUTOS'!$A$3:$A$500,$B17,'DADOS BRUTOS'!EF$3:EF$500)+IF($C17="",0,SUMIF('DADOS BRUTOS'!$A$3:$A$500,$C17,'DADOS BRUTOS'!EF$3:EF$500)))</f>
        <v/>
      </c>
      <c r="HG17" s="94">
        <f>IF(OR(HG$4="",$B17=""),0,SUMIF('DADOS BRUTOS'!$A$3:$A$500,$B17,'DADOS BRUTOS'!EG$3:EG$500)+IF($C17="",0,SUMIF('DADOS BRUTOS'!$A$3:$A$500,$C17,'DADOS BRUTOS'!EG$3:EG$500)))</f>
        <v/>
      </c>
      <c r="HH17" s="94">
        <f>IF(OR(HH$4="",$B17=""),0,SUMIF('DADOS BRUTOS'!$A$3:$A$500,$B17,'DADOS BRUTOS'!EH$3:EH$500)+IF($C17="",0,SUMIF('DADOS BRUTOS'!$A$3:$A$500,$C17,'DADOS BRUTOS'!EH$3:EH$500)))</f>
        <v/>
      </c>
      <c r="HI17" s="94">
        <f>IF(OR(HI$4="",$B17=""),0,SUMIF('DADOS BRUTOS'!$A$3:$A$500,$B17,'DADOS BRUTOS'!EI$3:EI$500)+IF($C17="",0,SUMIF('DADOS BRUTOS'!$A$3:$A$500,$C17,'DADOS BRUTOS'!EI$3:EI$500)))</f>
        <v/>
      </c>
      <c r="HJ17" s="94">
        <f>IF(OR(HJ$4="",$B17=""),0,SUMIF('DADOS BRUTOS'!$A$3:$A$500,$B17,'DADOS BRUTOS'!EJ$3:EJ$500)+IF($C17="",0,SUMIF('DADOS BRUTOS'!$A$3:$A$500,$C17,'DADOS BRUTOS'!EJ$3:EJ$500)))</f>
        <v/>
      </c>
      <c r="HK17" s="94">
        <f>IF(OR(HK$4="",$B17=""),0,SUMIF('DADOS BRUTOS'!$A$3:$A$500,$B17,'DADOS BRUTOS'!EK$3:EK$500)+IF($C17="",0,SUMIF('DADOS BRUTOS'!$A$3:$A$500,$C17,'DADOS BRUTOS'!EK$3:EK$500)))</f>
        <v/>
      </c>
      <c r="HL17" s="94">
        <f>IF(OR(HL$4="",$B17=""),0,SUMIF('DADOS BRUTOS'!$A$3:$A$500,$B17,'DADOS BRUTOS'!EL$3:EL$500)+IF($C17="",0,SUMIF('DADOS BRUTOS'!$A$3:$A$500,$C17,'DADOS BRUTOS'!EL$3:EL$500)))</f>
        <v/>
      </c>
      <c r="HM17" s="94">
        <f>IF(OR(HM$4="",$B17=""),0,SUMIF('DADOS BRUTOS'!$A$3:$A$500,$B17,'DADOS BRUTOS'!EM$3:EM$500)+IF($C17="",0,SUMIF('DADOS BRUTOS'!$A$3:$A$500,$C17,'DADOS BRUTOS'!EM$3:EM$500)))</f>
        <v/>
      </c>
      <c r="HN17" s="94">
        <f>IF(OR(HN$4="",$B17=""),0,SUMIF('DADOS BRUTOS'!$A$3:$A$500,$B17,'DADOS BRUTOS'!EN$3:EN$500)+IF($C17="",0,SUMIF('DADOS BRUTOS'!$A$3:$A$500,$C17,'DADOS BRUTOS'!EN$3:EN$500)))</f>
        <v/>
      </c>
      <c r="HO17" s="94">
        <f>IF(OR(HO$4="",$B17=""),0,SUMIF('DADOS BRUTOS'!$A$3:$A$500,$B17,'DADOS BRUTOS'!EO$3:EO$500)+IF($C17="",0,SUMIF('DADOS BRUTOS'!$A$3:$A$500,$C17,'DADOS BRUTOS'!EO$3:EO$500)))</f>
        <v/>
      </c>
      <c r="HP17" s="94">
        <f>IF(OR(HP$4="",$B17=""),0,SUMIF('DADOS BRUTOS'!$A$3:$A$500,$B17,'DADOS BRUTOS'!EP$3:EP$500)+IF($C17="",0,SUMIF('DADOS BRUTOS'!$A$3:$A$500,$C17,'DADOS BRUTOS'!EP$3:EP$500)))</f>
        <v/>
      </c>
      <c r="HQ17" s="94">
        <f>IF(OR(HQ$4="",$B17=""),0,SUMIF('DADOS BRUTOS'!$A$3:$A$500,$B17,'DADOS BRUTOS'!EQ$3:EQ$500)+IF($C17="",0,SUMIF('DADOS BRUTOS'!$A$3:$A$500,$C17,'DADOS BRUTOS'!EQ$3:EQ$500)))</f>
        <v/>
      </c>
      <c r="HR17" s="94">
        <f>IF(OR(HR$4="",$B17=""),0,SUMIF('DADOS BRUTOS'!$A$3:$A$500,$B17,'DADOS BRUTOS'!ER$3:ER$500)+IF($C17="",0,SUMIF('DADOS BRUTOS'!$A$3:$A$500,$C17,'DADOS BRUTOS'!ER$3:ER$500)))</f>
        <v/>
      </c>
      <c r="HS17" s="94">
        <f>IF(OR(HS$4="",$B17=""),0,SUMIF('DADOS BRUTOS'!$A$3:$A$500,$B17,'DADOS BRUTOS'!ES$3:ES$500)+IF($C17="",0,SUMIF('DADOS BRUTOS'!$A$3:$A$500,$C17,'DADOS BRUTOS'!ES$3:ES$500)))</f>
        <v/>
      </c>
      <c r="HT17" s="94">
        <f>IF(OR(HT$4="",$B17=""),0,SUMIF('DADOS BRUTOS'!$A$3:$A$500,$B17,'DADOS BRUTOS'!ET$3:ET$500)+IF($C17="",0,SUMIF('DADOS BRUTOS'!$A$3:$A$500,$C17,'DADOS BRUTOS'!ET$3:ET$500)))</f>
        <v/>
      </c>
      <c r="HU17" s="94">
        <f>IF(OR(HU$4="",$B17=""),0,SUMIF('DADOS BRUTOS'!$A$3:$A$500,$B17,'DADOS BRUTOS'!EU$3:EU$500)+IF($C17="",0,SUMIF('DADOS BRUTOS'!$A$3:$A$500,$C17,'DADOS BRUTOS'!EU$3:EU$500)))</f>
        <v/>
      </c>
      <c r="HV17" s="94">
        <f>IF(OR(HV$4="",$B17=""),0,SUMIF('DADOS BRUTOS'!$A$3:$A$500,$B17,'DADOS BRUTOS'!EV$3:EV$500)+IF($C17="",0,SUMIF('DADOS BRUTOS'!$A$3:$A$500,$C17,'DADOS BRUTOS'!EV$3:EV$500)))</f>
        <v/>
      </c>
      <c r="HW17" s="94">
        <f>IF(OR(HW$4="",$B17=""),0,SUMIF('DADOS BRUTOS'!$A$3:$A$500,$B17,'DADOS BRUTOS'!EW$3:EW$500)+IF($C17="",0,SUMIF('DADOS BRUTOS'!$A$3:$A$500,$C17,'DADOS BRUTOS'!EW$3:EW$500)))</f>
        <v/>
      </c>
      <c r="HX17" s="94">
        <f>IF(OR(HX$4="",$B17=""),0,SUMIF('DADOS BRUTOS'!$A$3:$A$500,$B17,'DADOS BRUTOS'!EX$3:EX$500)+IF($C17="",0,SUMIF('DADOS BRUTOS'!$A$3:$A$500,$C17,'DADOS BRUTOS'!EX$3:EX$500)))</f>
        <v/>
      </c>
      <c r="HY17" s="94">
        <f>IF(OR(HY$4="",$B17=""),0,SUMIF('DADOS BRUTOS'!$A$3:$A$500,$B17,'DADOS BRUTOS'!EY$3:EY$500)+IF($C17="",0,SUMIF('DADOS BRUTOS'!$A$3:$A$500,$C17,'DADOS BRUTOS'!EY$3:EY$500)))</f>
        <v/>
      </c>
      <c r="HZ17" s="94">
        <f>IF(OR(HZ$4="",$B17=""),0,SUMIF('DADOS BRUTOS'!$A$3:$A$500,$B17,'DADOS BRUTOS'!EZ$3:EZ$500)+IF($C17="",0,SUMIF('DADOS BRUTOS'!$A$3:$A$500,$C17,'DADOS BRUTOS'!EZ$3:EZ$500)))</f>
        <v/>
      </c>
      <c r="IA17" s="94">
        <f>IF(OR(IA$4="",$B17=""),0,SUMIF('DADOS BRUTOS'!$A$3:$A$500,$B17,'DADOS BRUTOS'!FA$3:FA$500)+IF($C17="",0,SUMIF('DADOS BRUTOS'!$A$3:$A$500,$C17,'DADOS BRUTOS'!FA$3:FA$500)))</f>
        <v/>
      </c>
      <c r="IB17" s="94">
        <f>IF(OR(IB$4="",$B17=""),0,SUMIF('DADOS BRUTOS'!$A$3:$A$500,$B17,'DADOS BRUTOS'!FB$3:FB$500)+IF($C17="",0,SUMIF('DADOS BRUTOS'!$A$3:$A$500,$C17,'DADOS BRUTOS'!FB$3:FB$500)))</f>
        <v/>
      </c>
      <c r="IC17" s="94">
        <f>IF(OR(IC$4="",$B17=""),0,SUMIF('DADOS BRUTOS'!$A$3:$A$500,$B17,'DADOS BRUTOS'!FC$3:FC$500)+IF($C17="",0,SUMIF('DADOS BRUTOS'!$A$3:$A$500,$C17,'DADOS BRUTOS'!FC$3:FC$500)))</f>
        <v/>
      </c>
      <c r="ID17" s="94">
        <f>IF(OR(ID$4="",$B17=""),0,SUMIF('DADOS BRUTOS'!$A$3:$A$500,$B17,'DADOS BRUTOS'!FD$3:FD$500)+IF($C17="",0,SUMIF('DADOS BRUTOS'!$A$3:$A$500,$C17,'DADOS BRUTOS'!FD$3:FD$500)))</f>
        <v/>
      </c>
      <c r="IE17" s="94">
        <f>IF(OR(IE$4="",$B17=""),0,SUMIF('DADOS BRUTOS'!$A$3:$A$500,$B17,'DADOS BRUTOS'!FE$3:FE$500)+IF($C17="",0,SUMIF('DADOS BRUTOS'!$A$3:$A$500,$C17,'DADOS BRUTOS'!FE$3:FE$500)))</f>
        <v/>
      </c>
      <c r="IF17" s="94">
        <f>IF(OR(IF$4="",$B17=""),0,SUMIF('DADOS BRUTOS'!$A$3:$A$500,$B17,'DADOS BRUTOS'!FF$3:FF$500)+IF($C17="",0,SUMIF('DADOS BRUTOS'!$A$3:$A$500,$C17,'DADOS BRUTOS'!FF$3:FF$500)))</f>
        <v/>
      </c>
      <c r="IG17" s="94">
        <f>IF(OR(IG$4="",$B17=""),0,SUMIF('DADOS BRUTOS'!$A$3:$A$500,$B17,'DADOS BRUTOS'!FG$3:FG$500)+IF($C17="",0,SUMIF('DADOS BRUTOS'!$A$3:$A$500,$C17,'DADOS BRUTOS'!FG$3:FG$500)))</f>
        <v/>
      </c>
      <c r="IH17" s="94">
        <f>IF(OR(IH$4="",$B17=""),0,SUMIF('DADOS BRUTOS'!$A$3:$A$500,$B17,'DADOS BRUTOS'!FH$3:FH$500)+IF($C17="",0,SUMIF('DADOS BRUTOS'!$A$3:$A$500,$C17,'DADOS BRUTOS'!FH$3:FH$500)))</f>
        <v/>
      </c>
      <c r="II17" s="94">
        <f>IF(OR(II$4="",$B17=""),0,SUMIF('DADOS BRUTOS'!$A$3:$A$500,$B17,'DADOS BRUTOS'!FI$3:FI$500)+IF($C17="",0,SUMIF('DADOS BRUTOS'!$A$3:$A$500,$C17,'DADOS BRUTOS'!FI$3:FI$500)))</f>
        <v/>
      </c>
      <c r="IJ17" s="94">
        <f>IF(OR(IJ$4="",$B17=""),0,SUMIF('DADOS BRUTOS'!$A$3:$A$500,$B17,'DADOS BRUTOS'!FJ$3:FJ$500)+IF($C17="",0,SUMIF('DADOS BRUTOS'!$A$3:$A$500,$C17,'DADOS BRUTOS'!FJ$3:FJ$500)))</f>
        <v/>
      </c>
      <c r="IK17" s="94">
        <f>IF(OR(IK$4="",$B17=""),0,SUMIF('DADOS BRUTOS'!$A$3:$A$500,$B17,'DADOS BRUTOS'!FK$3:FK$500)+IF($C17="",0,SUMIF('DADOS BRUTOS'!$A$3:$A$500,$C17,'DADOS BRUTOS'!FK$3:FK$500)))</f>
        <v/>
      </c>
      <c r="IL17" s="94">
        <f>IF(OR(IL$4="",$B17=""),0,SUMIF('DADOS BRUTOS'!$A$3:$A$500,$B17,'DADOS BRUTOS'!FL$3:FL$500)+IF($C17="",0,SUMIF('DADOS BRUTOS'!$A$3:$A$500,$C17,'DADOS BRUTOS'!FL$3:FL$500)))</f>
        <v/>
      </c>
      <c r="IM17" s="94">
        <f>IF(OR(IM$4="",$B17=""),0,SUMIF('DADOS BRUTOS'!$A$3:$A$500,$B17,'DADOS BRUTOS'!FM$3:FM$500)+IF($C17="",0,SUMIF('DADOS BRUTOS'!$A$3:$A$500,$C17,'DADOS BRUTOS'!FM$3:FM$500)))</f>
        <v/>
      </c>
      <c r="IN17" s="94">
        <f>IF(OR(IN$4="",$B17=""),0,SUMIF('DADOS BRUTOS'!$A$3:$A$500,$B17,'DADOS BRUTOS'!FN$3:FN$500)+IF($C17="",0,SUMIF('DADOS BRUTOS'!$A$3:$A$500,$C17,'DADOS BRUTOS'!FN$3:FN$500)))</f>
        <v/>
      </c>
      <c r="IO17" s="94">
        <f>IF(OR(IO$4="",$B17=""),0,SUMIF('DADOS BRUTOS'!$A$3:$A$500,$B17,'DADOS BRUTOS'!FO$3:FO$500)+IF($C17="",0,SUMIF('DADOS BRUTOS'!$A$3:$A$500,$C17,'DADOS BRUTOS'!FO$3:FO$500)))</f>
        <v/>
      </c>
      <c r="IP17" s="94">
        <f>IF(OR(IP$4="",$B17=""),0,SUMIF('DADOS BRUTOS'!$A$3:$A$500,$B17,'DADOS BRUTOS'!FP$3:FP$500)+IF($C17="",0,SUMIF('DADOS BRUTOS'!$A$3:$A$500,$C17,'DADOS BRUTOS'!FP$3:FP$500)))</f>
        <v/>
      </c>
      <c r="IQ17" s="94">
        <f>IF(OR(IQ$4="",$B17=""),0,SUMIF('DADOS BRUTOS'!$A$3:$A$500,$B17,'DADOS BRUTOS'!FQ$3:FQ$500)+IF($C17="",0,SUMIF('DADOS BRUTOS'!$A$3:$A$500,$C17,'DADOS BRUTOS'!FQ$3:FQ$500)))</f>
        <v/>
      </c>
      <c r="IR17" s="94">
        <f>IF(OR(IR$4="",$B17=""),0,SUMIF('DADOS BRUTOS'!$A$3:$A$500,$B17,'DADOS BRUTOS'!FR$3:FR$500)+IF($C17="",0,SUMIF('DADOS BRUTOS'!$A$3:$A$500,$C17,'DADOS BRUTOS'!FR$3:FR$500)))</f>
        <v/>
      </c>
      <c r="IS17" s="94">
        <f>IF(OR(IS$4="",$B17=""),0,SUMIF('DADOS BRUTOS'!$A$3:$A$500,$B17,'DADOS BRUTOS'!FS$3:FS$500)+IF($C17="",0,SUMIF('DADOS BRUTOS'!$A$3:$A$500,$C17,'DADOS BRUTOS'!FS$3:FS$500)))</f>
        <v/>
      </c>
      <c r="IT17" s="94">
        <f>IF(OR(IT$4="",$B17=""),0,SUMIF('DADOS BRUTOS'!$A$3:$A$500,$B17,'DADOS BRUTOS'!FT$3:FT$500)+IF($C17="",0,SUMIF('DADOS BRUTOS'!$A$3:$A$500,$C17,'DADOS BRUTOS'!FT$3:FT$500)))</f>
        <v/>
      </c>
      <c r="IU17" s="94">
        <f>IF(OR(IU$4="",$B17=""),0,SUMIF('DADOS BRUTOS'!$A$3:$A$500,$B17,'DADOS BRUTOS'!FU$3:FU$500)+IF($C17="",0,SUMIF('DADOS BRUTOS'!$A$3:$A$500,$C17,'DADOS BRUTOS'!FU$3:FU$500)))</f>
        <v/>
      </c>
      <c r="IV17" s="94">
        <f>IF(OR(IV$4="",$B17=""),0,SUMIF('DADOS BRUTOS'!$A$3:$A$500,$B17,'DADOS BRUTOS'!FV$3:FV$500)+IF($C17="",0,SUMIF('DADOS BRUTOS'!$A$3:$A$500,$C17,'DADOS BRUTOS'!FV$3:FV$500)))</f>
        <v/>
      </c>
      <c r="IW17" s="94">
        <f>IF(OR(IW$4="",$B17=""),0,SUMIF('DADOS BRUTOS'!$A$3:$A$500,$B17,'DADOS BRUTOS'!FW$3:FW$500)+IF($C17="",0,SUMIF('DADOS BRUTOS'!$A$3:$A$500,$C17,'DADOS BRUTOS'!FW$3:FW$500)))</f>
        <v/>
      </c>
      <c r="IX17" s="94">
        <f>IF(OR(IX$4="",$B17=""),0,SUMIF('DADOS BRUTOS'!$A$3:$A$500,$B17,'DADOS BRUTOS'!FX$3:FX$500)+IF($C17="",0,SUMIF('DADOS BRUTOS'!$A$3:$A$500,$C17,'DADOS BRUTOS'!FX$3:FX$500)))</f>
        <v/>
      </c>
      <c r="IY17" s="94">
        <f>IF(OR(IY$4="",$B17=""),0,SUMIF('DADOS BRUTOS'!$A$3:$A$500,$B17,'DADOS BRUTOS'!FY$3:FY$500)+IF($C17="",0,SUMIF('DADOS BRUTOS'!$A$3:$A$500,$C17,'DADOS BRUTOS'!FY$3:FY$500)))</f>
        <v/>
      </c>
      <c r="IZ17" s="94">
        <f>IF(OR(IZ$4="",$B17=""),0,SUMIF('DADOS BRUTOS'!$A$3:$A$500,$B17,'DADOS BRUTOS'!FZ$3:FZ$500)+IF($C17="",0,SUMIF('DADOS BRUTOS'!$A$3:$A$500,$C17,'DADOS BRUTOS'!FZ$3:FZ$500)))</f>
        <v/>
      </c>
      <c r="JA17" s="94">
        <f>IF(OR(JA$4="",$B17=""),0,SUMIF('DADOS BRUTOS'!$A$3:$A$500,$B17,'DADOS BRUTOS'!GA$3:GA$500)+IF($C17="",0,SUMIF('DADOS BRUTOS'!$A$3:$A$500,$C17,'DADOS BRUTOS'!GA$3:GA$500)))</f>
        <v/>
      </c>
      <c r="JB17" s="94">
        <f>IF(OR(JB$4="",$B17=""),0,SUMIF('DADOS BRUTOS'!$A$3:$A$500,$B17,'DADOS BRUTOS'!GB$3:GB$500)+IF($C17="",0,SUMIF('DADOS BRUTOS'!$A$3:$A$500,$C17,'DADOS BRUTOS'!GB$3:GB$500)))</f>
        <v/>
      </c>
      <c r="JC17" s="94">
        <f>IF(OR(JC$4="",$B17=""),0,SUMIF('DADOS BRUTOS'!$A$3:$A$500,$B17,'DADOS BRUTOS'!GC$3:GC$500)+IF($C17="",0,SUMIF('DADOS BRUTOS'!$A$3:$A$500,$C17,'DADOS BRUTOS'!GC$3:GC$500)))</f>
        <v/>
      </c>
      <c r="JD17" s="94">
        <f>IF(OR(JD$4="",$B17=""),0,SUMIF('DADOS BRUTOS'!$A$3:$A$500,$B17,'DADOS BRUTOS'!GD$3:GD$500)+IF($C17="",0,SUMIF('DADOS BRUTOS'!$A$3:$A$500,$C17,'DADOS BRUTOS'!GD$3:GD$500)))</f>
        <v/>
      </c>
      <c r="JE17" s="94">
        <f>IF(OR(JE$4="",$B17=""),0,SUMIF('DADOS BRUTOS'!$A$3:$A$500,$B17,'DADOS BRUTOS'!GE$3:GE$500)+IF($C17="",0,SUMIF('DADOS BRUTOS'!$A$3:$A$500,$C17,'DADOS BRUTOS'!GE$3:GE$500)))</f>
        <v/>
      </c>
      <c r="JF17" s="94">
        <f>IF(OR(JF$4="",$B17=""),0,SUMIF('DADOS BRUTOS'!$A$3:$A$500,$B17,'DADOS BRUTOS'!GF$3:GF$500)+IF($C17="",0,SUMIF('DADOS BRUTOS'!$A$3:$A$500,$C17,'DADOS BRUTOS'!GF$3:GF$500)))</f>
        <v/>
      </c>
      <c r="JG17" s="94">
        <f>IF(OR(JG$4="",$B17=""),0,SUMIF('DADOS BRUTOS'!$A$3:$A$500,$B17,'DADOS BRUTOS'!GG$3:GG$500)+IF($C17="",0,SUMIF('DADOS BRUTOS'!$A$3:$A$500,$C17,'DADOS BRUTOS'!GG$3:GG$500)))</f>
        <v/>
      </c>
      <c r="JH17" s="94">
        <f>IF(OR(JH$4="",$B17=""),0,SUMIF('DADOS BRUTOS'!$A$3:$A$500,$B17,'DADOS BRUTOS'!GH$3:GH$500)+IF($C17="",0,SUMIF('DADOS BRUTOS'!$A$3:$A$500,$C17,'DADOS BRUTOS'!GH$3:GH$500)))</f>
        <v/>
      </c>
      <c r="JI17" s="94">
        <f>IF(OR(JI$4="",$B17=""),0,SUMIF('DADOS BRUTOS'!$A$3:$A$500,$B17,'DADOS BRUTOS'!GI$3:GI$500)+IF($C17="",0,SUMIF('DADOS BRUTOS'!$A$3:$A$500,$C17,'DADOS BRUTOS'!GI$3:GI$500)))</f>
        <v/>
      </c>
      <c r="JJ17" s="94">
        <f>IF(OR(JJ$4="",$B17=""),0,SUMIF('DADOS BRUTOS'!$A$3:$A$500,$B17,'DADOS BRUTOS'!GJ$3:GJ$500)+IF($C17="",0,SUMIF('DADOS BRUTOS'!$A$3:$A$500,$C17,'DADOS BRUTOS'!GJ$3:GJ$500)))</f>
        <v/>
      </c>
      <c r="JK17" s="94">
        <f>IF(OR(JK$4="",$B17=""),0,SUMIF('DADOS BRUTOS'!$A$3:$A$500,$B17,'DADOS BRUTOS'!GK$3:GK$500)+IF($C17="",0,SUMIF('DADOS BRUTOS'!$A$3:$A$500,$C17,'DADOS BRUTOS'!GK$3:GK$500)))</f>
        <v/>
      </c>
      <c r="JL17" s="94">
        <f>IF(OR(JL$4="",$B17=""),0,SUMIF('DADOS BRUTOS'!$A$3:$A$500,$B17,'DADOS BRUTOS'!GL$3:GL$500)+IF($C17="",0,SUMIF('DADOS BRUTOS'!$A$3:$A$500,$C17,'DADOS BRUTOS'!GL$3:GL$500)))</f>
        <v/>
      </c>
      <c r="JM17" s="94">
        <f>IF(OR(JM$4="",$B17=""),0,SUMIF('DADOS BRUTOS'!$A$3:$A$500,$B17,'DADOS BRUTOS'!GM$3:GM$500)+IF($C17="",0,SUMIF('DADOS BRUTOS'!$A$3:$A$500,$C17,'DADOS BRUTOS'!GM$3:GM$500)))</f>
        <v/>
      </c>
      <c r="JN17" s="94">
        <f>IF(OR(JN$4="",$B17=""),0,SUMIF('DADOS BRUTOS'!$A$3:$A$500,$B17,'DADOS BRUTOS'!GN$3:GN$500)+IF($C17="",0,SUMIF('DADOS BRUTOS'!$A$3:$A$500,$C17,'DADOS BRUTOS'!GN$3:GN$500)))</f>
        <v/>
      </c>
      <c r="JO17" s="94">
        <f>IF(OR(JO$4="",$B17=""),0,SUMIF('DADOS BRUTOS'!$A$3:$A$500,$B17,'DADOS BRUTOS'!GO$3:GO$500)+IF($C17="",0,SUMIF('DADOS BRUTOS'!$A$3:$A$500,$C17,'DADOS BRUTOS'!GO$3:GO$500)))</f>
        <v/>
      </c>
      <c r="JP17" s="94">
        <f>IF(OR(JP$4="",$B17=""),0,SUMIF('DADOS BRUTOS'!$A$3:$A$500,$B17,'DADOS BRUTOS'!GP$3:GP$500)+IF($C17="",0,SUMIF('DADOS BRUTOS'!$A$3:$A$500,$C17,'DADOS BRUTOS'!GP$3:GP$500)))</f>
        <v/>
      </c>
      <c r="JQ17" s="94">
        <f>IF(OR(JQ$4="",$B17=""),0,SUMIF('DADOS BRUTOS'!$A$3:$A$500,$B17,'DADOS BRUTOS'!GQ$3:GQ$500)+IF($C17="",0,SUMIF('DADOS BRUTOS'!$A$3:$A$500,$C17,'DADOS BRUTOS'!GQ$3:GQ$500)))</f>
        <v/>
      </c>
      <c r="JR17" s="94">
        <f>IF(OR(JR$4="",$B17=""),0,SUMIF('DADOS BRUTOS'!$A$3:$A$500,$B17,'DADOS BRUTOS'!GR$3:GR$500)+IF($C17="",0,SUMIF('DADOS BRUTOS'!$A$3:$A$500,$C17,'DADOS BRUTOS'!GR$3:GR$500)))</f>
        <v/>
      </c>
      <c r="JS17" s="94">
        <f>IF(OR(JS$4="",$B17=""),0,SUMIF('DADOS BRUTOS'!$A$3:$A$500,$B17,'DADOS BRUTOS'!GS$3:GS$500)+IF($C17="",0,SUMIF('DADOS BRUTOS'!$A$3:$A$500,$C17,'DADOS BRUTOS'!GS$3:GS$500)))</f>
        <v/>
      </c>
    </row>
    <row r="18">
      <c r="A18" s="59">
        <f>'VALOR POR PL'!D24</f>
        <v/>
      </c>
      <c r="B18" s="58" t="inlineStr">
        <is>
          <t>TERRAPLENAGEM</t>
        </is>
      </c>
      <c r="C18" s="58" t="n"/>
      <c r="D18" s="53">
        <f>SUMIF($CB$4:$JS$4,"&lt;="&amp;D$4,$CB18:$JS18)</f>
        <v/>
      </c>
      <c r="E18" s="53">
        <f>SUMIF($CB$4:$JS$4,E$4,$CB18:$JS18)</f>
        <v/>
      </c>
      <c r="F18" s="53">
        <f>SUMIF($CB$4:$JS$4,F$4,$CB18:$JS18)</f>
        <v/>
      </c>
      <c r="G18" s="53">
        <f>SUMIF($CB$4:$JS$4,G$4,$CB18:$JS18)</f>
        <v/>
      </c>
      <c r="H18" s="53">
        <f>SUMIF($CB$4:$JS$4,H$4,$CB18:$JS18)</f>
        <v/>
      </c>
      <c r="I18" s="53">
        <f>SUMIF($CB$4:$JS$4,I$4,$CB18:$JS18)</f>
        <v/>
      </c>
      <c r="J18" s="53">
        <f>SUMIF($CB$4:$JS$4,J$4,$CB18:$JS18)</f>
        <v/>
      </c>
      <c r="K18" s="53">
        <f>SUMIF($CB$4:$JS$4,K$4,$CB18:$JS18)</f>
        <v/>
      </c>
      <c r="L18" s="53">
        <f>SUMIF($CB$4:$JS$4,L$4,$CB18:$JS18)</f>
        <v/>
      </c>
      <c r="M18" s="53">
        <f>SUMIF($CB$4:$JS$4,M$4,$CB18:$JS18)</f>
        <v/>
      </c>
      <c r="N18" s="53">
        <f>SUMIF($CB$4:$JS$4,N$4,$CB18:$JS18)</f>
        <v/>
      </c>
      <c r="O18" s="53">
        <f>SUMIF($CB$4:$JS$4,O$4,$CB18:$JS18)</f>
        <v/>
      </c>
      <c r="P18" s="53">
        <f>SUMIF($CB$4:$JS$4,P$4,$CB18:$JS18)</f>
        <v/>
      </c>
      <c r="Q18" s="53">
        <f>SUMIF($CB$4:$JS$4,Q$4,$CB18:$JS18)</f>
        <v/>
      </c>
      <c r="R18" s="53">
        <f>SUMIF($CB$4:$JS$4,R$4,$CB18:$JS18)</f>
        <v/>
      </c>
      <c r="S18" s="53">
        <f>SUMIF($CB$4:$JS$4,S$4,$CB18:$JS18)</f>
        <v/>
      </c>
      <c r="T18" s="53">
        <f>SUMIF($CB$4:$JS$4,T$4,$CB18:$JS18)</f>
        <v/>
      </c>
      <c r="U18" s="53">
        <f>SUMIF($CB$4:$JS$4,U$4,$CB18:$JS18)</f>
        <v/>
      </c>
      <c r="V18" s="53">
        <f>SUMIF($CB$4:$JS$4,V$4,$CB18:$JS18)</f>
        <v/>
      </c>
      <c r="W18" s="53">
        <f>SUMIF($CB$4:$JS$4,W$4,$CB18:$JS18)</f>
        <v/>
      </c>
      <c r="X18" s="53">
        <f>SUMIF($CB$4:$JS$4,X$4,$CB18:$JS18)</f>
        <v/>
      </c>
      <c r="Y18" s="53">
        <f>SUMIF($CB$4:$JS$4,Y$4,$CB18:$JS18)</f>
        <v/>
      </c>
      <c r="Z18" s="53">
        <f>SUMIF($CB$4:$JS$4,Z$4,$CB18:$JS18)</f>
        <v/>
      </c>
      <c r="AA18" s="53">
        <f>SUMIF($CB$4:$JS$4,AA$4,$CB18:$JS18)</f>
        <v/>
      </c>
      <c r="AB18" s="53">
        <f>SUMIF($CB$4:$JS$4,AB$4,$CB18:$JS18)</f>
        <v/>
      </c>
      <c r="AC18" s="53">
        <f>SUMIF($CB$4:$JS$4,AC$4,$CB18:$JS18)</f>
        <v/>
      </c>
      <c r="AD18" s="53">
        <f>SUMIF($CB$4:$JS$4,AD$4,$CB18:$JS18)</f>
        <v/>
      </c>
      <c r="AE18" s="53">
        <f>SUMIF($CB$4:$JS$4,AE$4,$CB18:$JS18)</f>
        <v/>
      </c>
      <c r="AF18" s="53">
        <f>SUMIF($CB$4:$JS$4,AF$4,$CB18:$JS18)</f>
        <v/>
      </c>
      <c r="AG18" s="53">
        <f>SUMIF($CB$4:$JS$4,AG$4,$CB18:$JS18)</f>
        <v/>
      </c>
      <c r="AH18" s="53">
        <f>SUMIF($CB$4:$JS$4,AH$4,$CB18:$JS18)</f>
        <v/>
      </c>
      <c r="AI18" s="53">
        <f>SUMIF($CB$4:$JS$4,AI$4,$CB18:$JS18)</f>
        <v/>
      </c>
      <c r="AJ18" s="53">
        <f>SUMIF($CB$4:$JS$4,AJ$4,$CB18:$JS18)</f>
        <v/>
      </c>
      <c r="AK18" s="53">
        <f>SUMIF($CB$4:$JS$4,AK$4,$CB18:$JS18)</f>
        <v/>
      </c>
      <c r="AL18" s="53">
        <f>SUMIF($CB$4:$JS$4,AL$4,$CB18:$JS18)</f>
        <v/>
      </c>
      <c r="AM18" s="53">
        <f>SUMIF($CB$4:$JS$4,AM$4,$CB18:$JS18)</f>
        <v/>
      </c>
      <c r="AN18" s="53">
        <f>SUMIF($CB$4:$JS$4,AN$4,$CB18:$JS18)</f>
        <v/>
      </c>
      <c r="AO18" s="53">
        <f>SUMIF($CB$4:$JS$4,AO$4,$CB18:$JS18)</f>
        <v/>
      </c>
      <c r="AP18" s="53">
        <f>SUMIF($CB$4:$JS$4,AP$4,$CB18:$JS18)</f>
        <v/>
      </c>
      <c r="AQ18" s="53">
        <f>SUMIF($CB$4:$JS$4,AQ$4,$CB18:$JS18)</f>
        <v/>
      </c>
      <c r="AR18" s="53">
        <f>SUMIF($CB$4:$JS$4,AR$4,$CB18:$JS18)</f>
        <v/>
      </c>
      <c r="AS18" s="53">
        <f>SUMIF($CB$4:$JS$4,AS$4,$CB18:$JS18)</f>
        <v/>
      </c>
      <c r="AT18" s="53">
        <f>SUMIF($CB$4:$JS$4,AT$4,$CB18:$JS18)</f>
        <v/>
      </c>
      <c r="AU18" s="53">
        <f>SUMIF($CB$4:$JS$4,AU$4,$CB18:$JS18)</f>
        <v/>
      </c>
      <c r="AV18" s="53">
        <f>SUMIF($CB$4:$JS$4,AV$4,$CB18:$JS18)</f>
        <v/>
      </c>
      <c r="AW18" s="53">
        <f>SUMIF($CB$4:$JS$4,AW$4,$CB18:$JS18)</f>
        <v/>
      </c>
      <c r="AX18" s="53">
        <f>SUMIF($CB$4:$JS$4,AX$4,$CB18:$JS18)</f>
        <v/>
      </c>
      <c r="AY18" s="53">
        <f>SUMIF($CB$4:$JS$4,AY$4,$CB18:$JS18)</f>
        <v/>
      </c>
      <c r="AZ18" s="53">
        <f>SUMIF($CB$4:$JS$4,AZ$4,$CB18:$JS18)</f>
        <v/>
      </c>
      <c r="BA18" s="53">
        <f>SUMIF($CB$4:$JS$4,BA$4,$CB18:$JS18)</f>
        <v/>
      </c>
      <c r="BB18" s="53">
        <f>SUMIF($CB$4:$JS$4,BB$4,$CB18:$JS18)</f>
        <v/>
      </c>
      <c r="BC18" s="53">
        <f>SUMIF($CB$4:$JS$4,BC$4,$CB18:$JS18)</f>
        <v/>
      </c>
      <c r="BD18" s="53">
        <f>SUMIF($CB$4:$JS$4,BD$4,$CB18:$JS18)</f>
        <v/>
      </c>
      <c r="BE18" s="53">
        <f>SUMIF($CB$4:$JS$4,BE$4,$CB18:$JS18)</f>
        <v/>
      </c>
      <c r="BF18" s="53">
        <f>SUMIF($CB$4:$JS$4,BF$4,$CB18:$JS18)</f>
        <v/>
      </c>
      <c r="BG18" s="53">
        <f>SUMIF($CB$4:$JS$4,BG$4,$CB18:$JS18)</f>
        <v/>
      </c>
      <c r="BH18" s="53">
        <f>SUMIF($CB$4:$JS$4,BH$4,$CB18:$JS18)</f>
        <v/>
      </c>
      <c r="BI18" s="53">
        <f>SUMIF($CB$4:$JS$4,BI$4,$CB18:$JS18)</f>
        <v/>
      </c>
      <c r="BJ18" s="53">
        <f>SUMIF($CB$4:$JS$4,BJ$4,$CB18:$JS18)</f>
        <v/>
      </c>
      <c r="BK18" s="53">
        <f>SUMIF($CB$4:$JS$4,BK$4,$CB18:$JS18)</f>
        <v/>
      </c>
      <c r="BL18" s="53">
        <f>SUMIF($CB$4:$JS$4,BL$4,$CB18:$JS18)</f>
        <v/>
      </c>
      <c r="BM18" s="53">
        <f>SUMIF($CB$4:$JS$4,BM$4,$CB18:$JS18)</f>
        <v/>
      </c>
      <c r="BN18" s="53">
        <f>SUMIF($CB$4:$JS$4,BN$4,$CB18:$JS18)</f>
        <v/>
      </c>
      <c r="BO18" s="53">
        <f>SUMIF($CB$4:$JS$4,BO$4,$CB18:$JS18)</f>
        <v/>
      </c>
      <c r="BP18" s="53">
        <f>SUMIF($CB$4:$JS$4,BP$4,$CB18:$JS18)</f>
        <v/>
      </c>
      <c r="BQ18" s="53">
        <f>SUMIF($CB$4:$JS$4,BQ$4,$CB18:$JS18)</f>
        <v/>
      </c>
      <c r="BR18" s="53">
        <f>SUMIF($CB$4:$JS$4,BR$4,$CB18:$JS18)</f>
        <v/>
      </c>
      <c r="BS18" s="53">
        <f>SUMIF($CB$4:$JS$4,BS$4,$CB18:$JS18)</f>
        <v/>
      </c>
      <c r="BT18" s="53">
        <f>SUMIF($CB$4:$JS$4,BT$4,$CB18:$JS18)</f>
        <v/>
      </c>
      <c r="BU18" s="53">
        <f>SUMIF($CB$4:$JS$4,BU$4,$CB18:$JS18)</f>
        <v/>
      </c>
      <c r="BV18" s="53">
        <f>SUMIF($CB$4:$JS$4,BV$4,$CB18:$JS18)</f>
        <v/>
      </c>
      <c r="BW18" s="53">
        <f>SUMIF($CB$4:$JS$4,BW$4,$CB18:$JS18)</f>
        <v/>
      </c>
      <c r="BX18" s="53">
        <f>SUMIF($CB$4:$JS$4,"&gt;"&amp;'VALOR POR PL'!$P$8,$CB18:$JS18)</f>
        <v/>
      </c>
      <c r="BY18" s="53">
        <f>SUM($CB18:$JS18)</f>
        <v/>
      </c>
      <c r="CB18" s="94">
        <f>IF(OR(CB$4="",$B18=""),0,SUMIF('DADOS BRUTOS'!$A$3:$A$500,$B18,'DADOS BRUTOS'!B$3:B$500)+IF($C18="",0,SUMIF('DADOS BRUTOS'!$A$3:$A$500,$C18,'DADOS BRUTOS'!B$3:B$500)))</f>
        <v/>
      </c>
      <c r="CC18" s="94">
        <f>IF(OR(CC$4="",$B18=""),0,SUMIF('DADOS BRUTOS'!$A$3:$A$500,$B18,'DADOS BRUTOS'!C$3:C$500)+IF($C18="",0,SUMIF('DADOS BRUTOS'!$A$3:$A$500,$C18,'DADOS BRUTOS'!C$3:C$500)))</f>
        <v/>
      </c>
      <c r="CD18" s="94">
        <f>IF(OR(CD$4="",$B18=""),0,SUMIF('DADOS BRUTOS'!$A$3:$A$500,$B18,'DADOS BRUTOS'!D$3:D$500)+IF($C18="",0,SUMIF('DADOS BRUTOS'!$A$3:$A$500,$C18,'DADOS BRUTOS'!D$3:D$500)))</f>
        <v/>
      </c>
      <c r="CE18" s="94">
        <f>IF(OR(CE$4="",$B18=""),0,SUMIF('DADOS BRUTOS'!$A$3:$A$500,$B18,'DADOS BRUTOS'!E$3:E$500)+IF($C18="",0,SUMIF('DADOS BRUTOS'!$A$3:$A$500,$C18,'DADOS BRUTOS'!E$3:E$500)))</f>
        <v/>
      </c>
      <c r="CF18" s="94">
        <f>IF(OR(CF$4="",$B18=""),0,SUMIF('DADOS BRUTOS'!$A$3:$A$500,$B18,'DADOS BRUTOS'!F$3:F$500)+IF($C18="",0,SUMIF('DADOS BRUTOS'!$A$3:$A$500,$C18,'DADOS BRUTOS'!F$3:F$500)))</f>
        <v/>
      </c>
      <c r="CG18" s="94">
        <f>IF(OR(CG$4="",$B18=""),0,SUMIF('DADOS BRUTOS'!$A$3:$A$500,$B18,'DADOS BRUTOS'!G$3:G$500)+IF($C18="",0,SUMIF('DADOS BRUTOS'!$A$3:$A$500,$C18,'DADOS BRUTOS'!G$3:G$500)))</f>
        <v/>
      </c>
      <c r="CH18" s="94">
        <f>IF(OR(CH$4="",$B18=""),0,SUMIF('DADOS BRUTOS'!$A$3:$A$500,$B18,'DADOS BRUTOS'!H$3:H$500)+IF($C18="",0,SUMIF('DADOS BRUTOS'!$A$3:$A$500,$C18,'DADOS BRUTOS'!H$3:H$500)))</f>
        <v/>
      </c>
      <c r="CI18" s="94">
        <f>IF(OR(CI$4="",$B18=""),0,SUMIF('DADOS BRUTOS'!$A$3:$A$500,$B18,'DADOS BRUTOS'!I$3:I$500)+IF($C18="",0,SUMIF('DADOS BRUTOS'!$A$3:$A$500,$C18,'DADOS BRUTOS'!I$3:I$500)))</f>
        <v/>
      </c>
      <c r="CJ18" s="94">
        <f>IF(OR(CJ$4="",$B18=""),0,SUMIF('DADOS BRUTOS'!$A$3:$A$500,$B18,'DADOS BRUTOS'!J$3:J$500)+IF($C18="",0,SUMIF('DADOS BRUTOS'!$A$3:$A$500,$C18,'DADOS BRUTOS'!J$3:J$500)))</f>
        <v/>
      </c>
      <c r="CK18" s="94">
        <f>IF(OR(CK$4="",$B18=""),0,SUMIF('DADOS BRUTOS'!$A$3:$A$500,$B18,'DADOS BRUTOS'!K$3:K$500)+IF($C18="",0,SUMIF('DADOS BRUTOS'!$A$3:$A$500,$C18,'DADOS BRUTOS'!K$3:K$500)))</f>
        <v/>
      </c>
      <c r="CL18" s="94">
        <f>IF(OR(CL$4="",$B18=""),0,SUMIF('DADOS BRUTOS'!$A$3:$A$500,$B18,'DADOS BRUTOS'!L$3:L$500)+IF($C18="",0,SUMIF('DADOS BRUTOS'!$A$3:$A$500,$C18,'DADOS BRUTOS'!L$3:L$500)))</f>
        <v/>
      </c>
      <c r="CM18" s="94">
        <f>IF(OR(CM$4="",$B18=""),0,SUMIF('DADOS BRUTOS'!$A$3:$A$500,$B18,'DADOS BRUTOS'!M$3:M$500)+IF($C18="",0,SUMIF('DADOS BRUTOS'!$A$3:$A$500,$C18,'DADOS BRUTOS'!M$3:M$500)))</f>
        <v/>
      </c>
      <c r="CN18" s="94">
        <f>IF(OR(CN$4="",$B18=""),0,SUMIF('DADOS BRUTOS'!$A$3:$A$500,$B18,'DADOS BRUTOS'!N$3:N$500)+IF($C18="",0,SUMIF('DADOS BRUTOS'!$A$3:$A$500,$C18,'DADOS BRUTOS'!N$3:N$500)))</f>
        <v/>
      </c>
      <c r="CO18" s="94">
        <f>IF(OR(CO$4="",$B18=""),0,SUMIF('DADOS BRUTOS'!$A$3:$A$500,$B18,'DADOS BRUTOS'!O$3:O$500)+IF($C18="",0,SUMIF('DADOS BRUTOS'!$A$3:$A$500,$C18,'DADOS BRUTOS'!O$3:O$500)))</f>
        <v/>
      </c>
      <c r="CP18" s="94">
        <f>IF(OR(CP$4="",$B18=""),0,SUMIF('DADOS BRUTOS'!$A$3:$A$500,$B18,'DADOS BRUTOS'!P$3:P$500)+IF($C18="",0,SUMIF('DADOS BRUTOS'!$A$3:$A$500,$C18,'DADOS BRUTOS'!P$3:P$500)))</f>
        <v/>
      </c>
      <c r="CQ18" s="94">
        <f>IF(OR(CQ$4="",$B18=""),0,SUMIF('DADOS BRUTOS'!$A$3:$A$500,$B18,'DADOS BRUTOS'!Q$3:Q$500)+IF($C18="",0,SUMIF('DADOS BRUTOS'!$A$3:$A$500,$C18,'DADOS BRUTOS'!Q$3:Q$500)))</f>
        <v/>
      </c>
      <c r="CR18" s="94">
        <f>IF(OR(CR$4="",$B18=""),0,SUMIF('DADOS BRUTOS'!$A$3:$A$500,$B18,'DADOS BRUTOS'!R$3:R$500)+IF($C18="",0,SUMIF('DADOS BRUTOS'!$A$3:$A$500,$C18,'DADOS BRUTOS'!R$3:R$500)))</f>
        <v/>
      </c>
      <c r="CS18" s="94">
        <f>IF(OR(CS$4="",$B18=""),0,SUMIF('DADOS BRUTOS'!$A$3:$A$500,$B18,'DADOS BRUTOS'!S$3:S$500)+IF($C18="",0,SUMIF('DADOS BRUTOS'!$A$3:$A$500,$C18,'DADOS BRUTOS'!S$3:S$500)))</f>
        <v/>
      </c>
      <c r="CT18" s="94">
        <f>IF(OR(CT$4="",$B18=""),0,SUMIF('DADOS BRUTOS'!$A$3:$A$500,$B18,'DADOS BRUTOS'!T$3:T$500)+IF($C18="",0,SUMIF('DADOS BRUTOS'!$A$3:$A$500,$C18,'DADOS BRUTOS'!T$3:T$500)))</f>
        <v/>
      </c>
      <c r="CU18" s="94">
        <f>IF(OR(CU$4="",$B18=""),0,SUMIF('DADOS BRUTOS'!$A$3:$A$500,$B18,'DADOS BRUTOS'!U$3:U$500)+IF($C18="",0,SUMIF('DADOS BRUTOS'!$A$3:$A$500,$C18,'DADOS BRUTOS'!U$3:U$500)))</f>
        <v/>
      </c>
      <c r="CV18" s="94">
        <f>IF(OR(CV$4="",$B18=""),0,SUMIF('DADOS BRUTOS'!$A$3:$A$500,$B18,'DADOS BRUTOS'!V$3:V$500)+IF($C18="",0,SUMIF('DADOS BRUTOS'!$A$3:$A$500,$C18,'DADOS BRUTOS'!V$3:V$500)))</f>
        <v/>
      </c>
      <c r="CW18" s="94">
        <f>IF(OR(CW$4="",$B18=""),0,SUMIF('DADOS BRUTOS'!$A$3:$A$500,$B18,'DADOS BRUTOS'!W$3:W$500)+IF($C18="",0,SUMIF('DADOS BRUTOS'!$A$3:$A$500,$C18,'DADOS BRUTOS'!W$3:W$500)))</f>
        <v/>
      </c>
      <c r="CX18" s="94">
        <f>IF(OR(CX$4="",$B18=""),0,SUMIF('DADOS BRUTOS'!$A$3:$A$500,$B18,'DADOS BRUTOS'!X$3:X$500)+IF($C18="",0,SUMIF('DADOS BRUTOS'!$A$3:$A$500,$C18,'DADOS BRUTOS'!X$3:X$500)))</f>
        <v/>
      </c>
      <c r="CY18" s="94">
        <f>IF(OR(CY$4="",$B18=""),0,SUMIF('DADOS BRUTOS'!$A$3:$A$500,$B18,'DADOS BRUTOS'!Y$3:Y$500)+IF($C18="",0,SUMIF('DADOS BRUTOS'!$A$3:$A$500,$C18,'DADOS BRUTOS'!Y$3:Y$500)))</f>
        <v/>
      </c>
      <c r="CZ18" s="94">
        <f>IF(OR(CZ$4="",$B18=""),0,SUMIF('DADOS BRUTOS'!$A$3:$A$500,$B18,'DADOS BRUTOS'!Z$3:Z$500)+IF($C18="",0,SUMIF('DADOS BRUTOS'!$A$3:$A$500,$C18,'DADOS BRUTOS'!Z$3:Z$500)))</f>
        <v/>
      </c>
      <c r="DA18" s="94">
        <f>IF(OR(DA$4="",$B18=""),0,SUMIF('DADOS BRUTOS'!$A$3:$A$500,$B18,'DADOS BRUTOS'!AA$3:AA$500)+IF($C18="",0,SUMIF('DADOS BRUTOS'!$A$3:$A$500,$C18,'DADOS BRUTOS'!AA$3:AA$500)))</f>
        <v/>
      </c>
      <c r="DB18" s="94">
        <f>IF(OR(DB$4="",$B18=""),0,SUMIF('DADOS BRUTOS'!$A$3:$A$500,$B18,'DADOS BRUTOS'!AB$3:AB$500)+IF($C18="",0,SUMIF('DADOS BRUTOS'!$A$3:$A$500,$C18,'DADOS BRUTOS'!AB$3:AB$500)))</f>
        <v/>
      </c>
      <c r="DC18" s="94">
        <f>IF(OR(DC$4="",$B18=""),0,SUMIF('DADOS BRUTOS'!$A$3:$A$500,$B18,'DADOS BRUTOS'!AC$3:AC$500)+IF($C18="",0,SUMIF('DADOS BRUTOS'!$A$3:$A$500,$C18,'DADOS BRUTOS'!AC$3:AC$500)))</f>
        <v/>
      </c>
      <c r="DD18" s="94">
        <f>IF(OR(DD$4="",$B18=""),0,SUMIF('DADOS BRUTOS'!$A$3:$A$500,$B18,'DADOS BRUTOS'!AD$3:AD$500)+IF($C18="",0,SUMIF('DADOS BRUTOS'!$A$3:$A$500,$C18,'DADOS BRUTOS'!AD$3:AD$500)))</f>
        <v/>
      </c>
      <c r="DE18" s="94">
        <f>IF(OR(DE$4="",$B18=""),0,SUMIF('DADOS BRUTOS'!$A$3:$A$500,$B18,'DADOS BRUTOS'!AE$3:AE$500)+IF($C18="",0,SUMIF('DADOS BRUTOS'!$A$3:$A$500,$C18,'DADOS BRUTOS'!AE$3:AE$500)))</f>
        <v/>
      </c>
      <c r="DF18" s="94">
        <f>IF(OR(DF$4="",$B18=""),0,SUMIF('DADOS BRUTOS'!$A$3:$A$500,$B18,'DADOS BRUTOS'!AF$3:AF$500)+IF($C18="",0,SUMIF('DADOS BRUTOS'!$A$3:$A$500,$C18,'DADOS BRUTOS'!AF$3:AF$500)))</f>
        <v/>
      </c>
      <c r="DG18" s="94">
        <f>IF(OR(DG$4="",$B18=""),0,SUMIF('DADOS BRUTOS'!$A$3:$A$500,$B18,'DADOS BRUTOS'!AG$3:AG$500)+IF($C18="",0,SUMIF('DADOS BRUTOS'!$A$3:$A$500,$C18,'DADOS BRUTOS'!AG$3:AG$500)))</f>
        <v/>
      </c>
      <c r="DH18" s="94">
        <f>IF(OR(DH$4="",$B18=""),0,SUMIF('DADOS BRUTOS'!$A$3:$A$500,$B18,'DADOS BRUTOS'!AH$3:AH$500)+IF($C18="",0,SUMIF('DADOS BRUTOS'!$A$3:$A$500,$C18,'DADOS BRUTOS'!AH$3:AH$500)))</f>
        <v/>
      </c>
      <c r="DI18" s="94">
        <f>IF(OR(DI$4="",$B18=""),0,SUMIF('DADOS BRUTOS'!$A$3:$A$500,$B18,'DADOS BRUTOS'!AI$3:AI$500)+IF($C18="",0,SUMIF('DADOS BRUTOS'!$A$3:$A$500,$C18,'DADOS BRUTOS'!AI$3:AI$500)))</f>
        <v/>
      </c>
      <c r="DJ18" s="94">
        <f>IF(OR(DJ$4="",$B18=""),0,SUMIF('DADOS BRUTOS'!$A$3:$A$500,$B18,'DADOS BRUTOS'!AJ$3:AJ$500)+IF($C18="",0,SUMIF('DADOS BRUTOS'!$A$3:$A$500,$C18,'DADOS BRUTOS'!AJ$3:AJ$500)))</f>
        <v/>
      </c>
      <c r="DK18" s="94">
        <f>IF(OR(DK$4="",$B18=""),0,SUMIF('DADOS BRUTOS'!$A$3:$A$500,$B18,'DADOS BRUTOS'!AK$3:AK$500)+IF($C18="",0,SUMIF('DADOS BRUTOS'!$A$3:$A$500,$C18,'DADOS BRUTOS'!AK$3:AK$500)))</f>
        <v/>
      </c>
      <c r="DL18" s="94">
        <f>IF(OR(DL$4="",$B18=""),0,SUMIF('DADOS BRUTOS'!$A$3:$A$500,$B18,'DADOS BRUTOS'!AL$3:AL$500)+IF($C18="",0,SUMIF('DADOS BRUTOS'!$A$3:$A$500,$C18,'DADOS BRUTOS'!AL$3:AL$500)))</f>
        <v/>
      </c>
      <c r="DM18" s="94">
        <f>IF(OR(DM$4="",$B18=""),0,SUMIF('DADOS BRUTOS'!$A$3:$A$500,$B18,'DADOS BRUTOS'!AM$3:AM$500)+IF($C18="",0,SUMIF('DADOS BRUTOS'!$A$3:$A$500,$C18,'DADOS BRUTOS'!AM$3:AM$500)))</f>
        <v/>
      </c>
      <c r="DN18" s="94">
        <f>IF(OR(DN$4="",$B18=""),0,SUMIF('DADOS BRUTOS'!$A$3:$A$500,$B18,'DADOS BRUTOS'!AN$3:AN$500)+IF($C18="",0,SUMIF('DADOS BRUTOS'!$A$3:$A$500,$C18,'DADOS BRUTOS'!AN$3:AN$500)))</f>
        <v/>
      </c>
      <c r="DO18" s="94">
        <f>IF(OR(DO$4="",$B18=""),0,SUMIF('DADOS BRUTOS'!$A$3:$A$500,$B18,'DADOS BRUTOS'!AO$3:AO$500)+IF($C18="",0,SUMIF('DADOS BRUTOS'!$A$3:$A$500,$C18,'DADOS BRUTOS'!AO$3:AO$500)))</f>
        <v/>
      </c>
      <c r="DP18" s="94">
        <f>IF(OR(DP$4="",$B18=""),0,SUMIF('DADOS BRUTOS'!$A$3:$A$500,$B18,'DADOS BRUTOS'!AP$3:AP$500)+IF($C18="",0,SUMIF('DADOS BRUTOS'!$A$3:$A$500,$C18,'DADOS BRUTOS'!AP$3:AP$500)))</f>
        <v/>
      </c>
      <c r="DQ18" s="94">
        <f>IF(OR(DQ$4="",$B18=""),0,SUMIF('DADOS BRUTOS'!$A$3:$A$500,$B18,'DADOS BRUTOS'!AQ$3:AQ$500)+IF($C18="",0,SUMIF('DADOS BRUTOS'!$A$3:$A$500,$C18,'DADOS BRUTOS'!AQ$3:AQ$500)))</f>
        <v/>
      </c>
      <c r="DR18" s="94">
        <f>IF(OR(DR$4="",$B18=""),0,SUMIF('DADOS BRUTOS'!$A$3:$A$500,$B18,'DADOS BRUTOS'!AR$3:AR$500)+IF($C18="",0,SUMIF('DADOS BRUTOS'!$A$3:$A$500,$C18,'DADOS BRUTOS'!AR$3:AR$500)))</f>
        <v/>
      </c>
      <c r="DS18" s="94">
        <f>IF(OR(DS$4="",$B18=""),0,SUMIF('DADOS BRUTOS'!$A$3:$A$500,$B18,'DADOS BRUTOS'!AS$3:AS$500)+IF($C18="",0,SUMIF('DADOS BRUTOS'!$A$3:$A$500,$C18,'DADOS BRUTOS'!AS$3:AS$500)))</f>
        <v/>
      </c>
      <c r="DT18" s="94">
        <f>IF(OR(DT$4="",$B18=""),0,SUMIF('DADOS BRUTOS'!$A$3:$A$500,$B18,'DADOS BRUTOS'!AT$3:AT$500)+IF($C18="",0,SUMIF('DADOS BRUTOS'!$A$3:$A$500,$C18,'DADOS BRUTOS'!AT$3:AT$500)))</f>
        <v/>
      </c>
      <c r="DU18" s="94">
        <f>IF(OR(DU$4="",$B18=""),0,SUMIF('DADOS BRUTOS'!$A$3:$A$500,$B18,'DADOS BRUTOS'!AU$3:AU$500)+IF($C18="",0,SUMIF('DADOS BRUTOS'!$A$3:$A$500,$C18,'DADOS BRUTOS'!AU$3:AU$500)))</f>
        <v/>
      </c>
      <c r="DV18" s="94">
        <f>IF(OR(DV$4="",$B18=""),0,SUMIF('DADOS BRUTOS'!$A$3:$A$500,$B18,'DADOS BRUTOS'!AV$3:AV$500)+IF($C18="",0,SUMIF('DADOS BRUTOS'!$A$3:$A$500,$C18,'DADOS BRUTOS'!AV$3:AV$500)))</f>
        <v/>
      </c>
      <c r="DW18" s="94">
        <f>IF(OR(DW$4="",$B18=""),0,SUMIF('DADOS BRUTOS'!$A$3:$A$500,$B18,'DADOS BRUTOS'!AW$3:AW$500)+IF($C18="",0,SUMIF('DADOS BRUTOS'!$A$3:$A$500,$C18,'DADOS BRUTOS'!AW$3:AW$500)))</f>
        <v/>
      </c>
      <c r="DX18" s="94">
        <f>IF(OR(DX$4="",$B18=""),0,SUMIF('DADOS BRUTOS'!$A$3:$A$500,$B18,'DADOS BRUTOS'!AX$3:AX$500)+IF($C18="",0,SUMIF('DADOS BRUTOS'!$A$3:$A$500,$C18,'DADOS BRUTOS'!AX$3:AX$500)))</f>
        <v/>
      </c>
      <c r="DY18" s="94">
        <f>IF(OR(DY$4="",$B18=""),0,SUMIF('DADOS BRUTOS'!$A$3:$A$500,$B18,'DADOS BRUTOS'!AY$3:AY$500)+IF($C18="",0,SUMIF('DADOS BRUTOS'!$A$3:$A$500,$C18,'DADOS BRUTOS'!AY$3:AY$500)))</f>
        <v/>
      </c>
      <c r="DZ18" s="94">
        <f>IF(OR(DZ$4="",$B18=""),0,SUMIF('DADOS BRUTOS'!$A$3:$A$500,$B18,'DADOS BRUTOS'!AZ$3:AZ$500)+IF($C18="",0,SUMIF('DADOS BRUTOS'!$A$3:$A$500,$C18,'DADOS BRUTOS'!AZ$3:AZ$500)))</f>
        <v/>
      </c>
      <c r="EA18" s="94">
        <f>IF(OR(EA$4="",$B18=""),0,SUMIF('DADOS BRUTOS'!$A$3:$A$500,$B18,'DADOS BRUTOS'!BA$3:BA$500)+IF($C18="",0,SUMIF('DADOS BRUTOS'!$A$3:$A$500,$C18,'DADOS BRUTOS'!BA$3:BA$500)))</f>
        <v/>
      </c>
      <c r="EB18" s="94">
        <f>IF(OR(EB$4="",$B18=""),0,SUMIF('DADOS BRUTOS'!$A$3:$A$500,$B18,'DADOS BRUTOS'!BB$3:BB$500)+IF($C18="",0,SUMIF('DADOS BRUTOS'!$A$3:$A$500,$C18,'DADOS BRUTOS'!BB$3:BB$500)))</f>
        <v/>
      </c>
      <c r="EC18" s="94">
        <f>IF(OR(EC$4="",$B18=""),0,SUMIF('DADOS BRUTOS'!$A$3:$A$500,$B18,'DADOS BRUTOS'!BC$3:BC$500)+IF($C18="",0,SUMIF('DADOS BRUTOS'!$A$3:$A$500,$C18,'DADOS BRUTOS'!BC$3:BC$500)))</f>
        <v/>
      </c>
      <c r="ED18" s="94">
        <f>IF(OR(ED$4="",$B18=""),0,SUMIF('DADOS BRUTOS'!$A$3:$A$500,$B18,'DADOS BRUTOS'!BD$3:BD$500)+IF($C18="",0,SUMIF('DADOS BRUTOS'!$A$3:$A$500,$C18,'DADOS BRUTOS'!BD$3:BD$500)))</f>
        <v/>
      </c>
      <c r="EE18" s="94">
        <f>IF(OR(EE$4="",$B18=""),0,SUMIF('DADOS BRUTOS'!$A$3:$A$500,$B18,'DADOS BRUTOS'!BE$3:BE$500)+IF($C18="",0,SUMIF('DADOS BRUTOS'!$A$3:$A$500,$C18,'DADOS BRUTOS'!BE$3:BE$500)))</f>
        <v/>
      </c>
      <c r="EF18" s="94">
        <f>IF(OR(EF$4="",$B18=""),0,SUMIF('DADOS BRUTOS'!$A$3:$A$500,$B18,'DADOS BRUTOS'!BF$3:BF$500)+IF($C18="",0,SUMIF('DADOS BRUTOS'!$A$3:$A$500,$C18,'DADOS BRUTOS'!BF$3:BF$500)))</f>
        <v/>
      </c>
      <c r="EG18" s="94">
        <f>IF(OR(EG$4="",$B18=""),0,SUMIF('DADOS BRUTOS'!$A$3:$A$500,$B18,'DADOS BRUTOS'!BG$3:BG$500)+IF($C18="",0,SUMIF('DADOS BRUTOS'!$A$3:$A$500,$C18,'DADOS BRUTOS'!BG$3:BG$500)))</f>
        <v/>
      </c>
      <c r="EH18" s="94">
        <f>IF(OR(EH$4="",$B18=""),0,SUMIF('DADOS BRUTOS'!$A$3:$A$500,$B18,'DADOS BRUTOS'!BH$3:BH$500)+IF($C18="",0,SUMIF('DADOS BRUTOS'!$A$3:$A$500,$C18,'DADOS BRUTOS'!BH$3:BH$500)))</f>
        <v/>
      </c>
      <c r="EI18" s="94">
        <f>IF(OR(EI$4="",$B18=""),0,SUMIF('DADOS BRUTOS'!$A$3:$A$500,$B18,'DADOS BRUTOS'!BI$3:BI$500)+IF($C18="",0,SUMIF('DADOS BRUTOS'!$A$3:$A$500,$C18,'DADOS BRUTOS'!BI$3:BI$500)))</f>
        <v/>
      </c>
      <c r="EJ18" s="94">
        <f>IF(OR(EJ$4="",$B18=""),0,SUMIF('DADOS BRUTOS'!$A$3:$A$500,$B18,'DADOS BRUTOS'!BJ$3:BJ$500)+IF($C18="",0,SUMIF('DADOS BRUTOS'!$A$3:$A$500,$C18,'DADOS BRUTOS'!BJ$3:BJ$500)))</f>
        <v/>
      </c>
      <c r="EK18" s="94">
        <f>IF(OR(EK$4="",$B18=""),0,SUMIF('DADOS BRUTOS'!$A$3:$A$500,$B18,'DADOS BRUTOS'!BK$3:BK$500)+IF($C18="",0,SUMIF('DADOS BRUTOS'!$A$3:$A$500,$C18,'DADOS BRUTOS'!BK$3:BK$500)))</f>
        <v/>
      </c>
      <c r="EL18" s="94">
        <f>IF(OR(EL$4="",$B18=""),0,SUMIF('DADOS BRUTOS'!$A$3:$A$500,$B18,'DADOS BRUTOS'!BL$3:BL$500)+IF($C18="",0,SUMIF('DADOS BRUTOS'!$A$3:$A$500,$C18,'DADOS BRUTOS'!BL$3:BL$500)))</f>
        <v/>
      </c>
      <c r="EM18" s="94">
        <f>IF(OR(EM$4="",$B18=""),0,SUMIF('DADOS BRUTOS'!$A$3:$A$500,$B18,'DADOS BRUTOS'!BM$3:BM$500)+IF($C18="",0,SUMIF('DADOS BRUTOS'!$A$3:$A$500,$C18,'DADOS BRUTOS'!BM$3:BM$500)))</f>
        <v/>
      </c>
      <c r="EN18" s="94">
        <f>IF(OR(EN$4="",$B18=""),0,SUMIF('DADOS BRUTOS'!$A$3:$A$500,$B18,'DADOS BRUTOS'!BN$3:BN$500)+IF($C18="",0,SUMIF('DADOS BRUTOS'!$A$3:$A$500,$C18,'DADOS BRUTOS'!BN$3:BN$500)))</f>
        <v/>
      </c>
      <c r="EO18" s="94">
        <f>IF(OR(EO$4="",$B18=""),0,SUMIF('DADOS BRUTOS'!$A$3:$A$500,$B18,'DADOS BRUTOS'!BO$3:BO$500)+IF($C18="",0,SUMIF('DADOS BRUTOS'!$A$3:$A$500,$C18,'DADOS BRUTOS'!BO$3:BO$500)))</f>
        <v/>
      </c>
      <c r="EP18" s="94">
        <f>IF(OR(EP$4="",$B18=""),0,SUMIF('DADOS BRUTOS'!$A$3:$A$500,$B18,'DADOS BRUTOS'!BP$3:BP$500)+IF($C18="",0,SUMIF('DADOS BRUTOS'!$A$3:$A$500,$C18,'DADOS BRUTOS'!BP$3:BP$500)))</f>
        <v/>
      </c>
      <c r="EQ18" s="94">
        <f>IF(OR(EQ$4="",$B18=""),0,SUMIF('DADOS BRUTOS'!$A$3:$A$500,$B18,'DADOS BRUTOS'!BQ$3:BQ$500)+IF($C18="",0,SUMIF('DADOS BRUTOS'!$A$3:$A$500,$C18,'DADOS BRUTOS'!BQ$3:BQ$500)))</f>
        <v/>
      </c>
      <c r="ER18" s="94">
        <f>IF(OR(ER$4="",$B18=""),0,SUMIF('DADOS BRUTOS'!$A$3:$A$500,$B18,'DADOS BRUTOS'!BR$3:BR$500)+IF($C18="",0,SUMIF('DADOS BRUTOS'!$A$3:$A$500,$C18,'DADOS BRUTOS'!BR$3:BR$500)))</f>
        <v/>
      </c>
      <c r="ES18" s="94">
        <f>IF(OR(ES$4="",$B18=""),0,SUMIF('DADOS BRUTOS'!$A$3:$A$500,$B18,'DADOS BRUTOS'!BS$3:BS$500)+IF($C18="",0,SUMIF('DADOS BRUTOS'!$A$3:$A$500,$C18,'DADOS BRUTOS'!BS$3:BS$500)))</f>
        <v/>
      </c>
      <c r="ET18" s="94">
        <f>IF(OR(ET$4="",$B18=""),0,SUMIF('DADOS BRUTOS'!$A$3:$A$500,$B18,'DADOS BRUTOS'!BT$3:BT$500)+IF($C18="",0,SUMIF('DADOS BRUTOS'!$A$3:$A$500,$C18,'DADOS BRUTOS'!BT$3:BT$500)))</f>
        <v/>
      </c>
      <c r="EU18" s="94">
        <f>IF(OR(EU$4="",$B18=""),0,SUMIF('DADOS BRUTOS'!$A$3:$A$500,$B18,'DADOS BRUTOS'!BU$3:BU$500)+IF($C18="",0,SUMIF('DADOS BRUTOS'!$A$3:$A$500,$C18,'DADOS BRUTOS'!BU$3:BU$500)))</f>
        <v/>
      </c>
      <c r="EV18" s="94">
        <f>IF(OR(EV$4="",$B18=""),0,SUMIF('DADOS BRUTOS'!$A$3:$A$500,$B18,'DADOS BRUTOS'!BV$3:BV$500)+IF($C18="",0,SUMIF('DADOS BRUTOS'!$A$3:$A$500,$C18,'DADOS BRUTOS'!BV$3:BV$500)))</f>
        <v/>
      </c>
      <c r="EW18" s="94">
        <f>IF(OR(EW$4="",$B18=""),0,SUMIF('DADOS BRUTOS'!$A$3:$A$500,$B18,'DADOS BRUTOS'!BW$3:BW$500)+IF($C18="",0,SUMIF('DADOS BRUTOS'!$A$3:$A$500,$C18,'DADOS BRUTOS'!BW$3:BW$500)))</f>
        <v/>
      </c>
      <c r="EX18" s="94">
        <f>IF(OR(EX$4="",$B18=""),0,SUMIF('DADOS BRUTOS'!$A$3:$A$500,$B18,'DADOS BRUTOS'!BX$3:BX$500)+IF($C18="",0,SUMIF('DADOS BRUTOS'!$A$3:$A$500,$C18,'DADOS BRUTOS'!BX$3:BX$500)))</f>
        <v/>
      </c>
      <c r="EY18" s="94">
        <f>IF(OR(EY$4="",$B18=""),0,SUMIF('DADOS BRUTOS'!$A$3:$A$500,$B18,'DADOS BRUTOS'!BY$3:BY$500)+IF($C18="",0,SUMIF('DADOS BRUTOS'!$A$3:$A$500,$C18,'DADOS BRUTOS'!BY$3:BY$500)))</f>
        <v/>
      </c>
      <c r="EZ18" s="94">
        <f>IF(OR(EZ$4="",$B18=""),0,SUMIF('DADOS BRUTOS'!$A$3:$A$500,$B18,'DADOS BRUTOS'!BZ$3:BZ$500)+IF($C18="",0,SUMIF('DADOS BRUTOS'!$A$3:$A$500,$C18,'DADOS BRUTOS'!BZ$3:BZ$500)))</f>
        <v/>
      </c>
      <c r="FA18" s="94">
        <f>IF(OR(FA$4="",$B18=""),0,SUMIF('DADOS BRUTOS'!$A$3:$A$500,$B18,'DADOS BRUTOS'!CA$3:CA$500)+IF($C18="",0,SUMIF('DADOS BRUTOS'!$A$3:$A$500,$C18,'DADOS BRUTOS'!CA$3:CA$500)))</f>
        <v/>
      </c>
      <c r="FB18" s="94">
        <f>IF(OR(FB$4="",$B18=""),0,SUMIF('DADOS BRUTOS'!$A$3:$A$500,$B18,'DADOS BRUTOS'!CB$3:CB$500)+IF($C18="",0,SUMIF('DADOS BRUTOS'!$A$3:$A$500,$C18,'DADOS BRUTOS'!CB$3:CB$500)))</f>
        <v/>
      </c>
      <c r="FC18" s="94">
        <f>IF(OR(FC$4="",$B18=""),0,SUMIF('DADOS BRUTOS'!$A$3:$A$500,$B18,'DADOS BRUTOS'!CC$3:CC$500)+IF($C18="",0,SUMIF('DADOS BRUTOS'!$A$3:$A$500,$C18,'DADOS BRUTOS'!CC$3:CC$500)))</f>
        <v/>
      </c>
      <c r="FD18" s="94">
        <f>IF(OR(FD$4="",$B18=""),0,SUMIF('DADOS BRUTOS'!$A$3:$A$500,$B18,'DADOS BRUTOS'!CD$3:CD$500)+IF($C18="",0,SUMIF('DADOS BRUTOS'!$A$3:$A$500,$C18,'DADOS BRUTOS'!CD$3:CD$500)))</f>
        <v/>
      </c>
      <c r="FE18" s="94">
        <f>IF(OR(FE$4="",$B18=""),0,SUMIF('DADOS BRUTOS'!$A$3:$A$500,$B18,'DADOS BRUTOS'!CE$3:CE$500)+IF($C18="",0,SUMIF('DADOS BRUTOS'!$A$3:$A$500,$C18,'DADOS BRUTOS'!CE$3:CE$500)))</f>
        <v/>
      </c>
      <c r="FF18" s="94">
        <f>IF(OR(FF$4="",$B18=""),0,SUMIF('DADOS BRUTOS'!$A$3:$A$500,$B18,'DADOS BRUTOS'!CF$3:CF$500)+IF($C18="",0,SUMIF('DADOS BRUTOS'!$A$3:$A$500,$C18,'DADOS BRUTOS'!CF$3:CF$500)))</f>
        <v/>
      </c>
      <c r="FG18" s="94">
        <f>IF(OR(FG$4="",$B18=""),0,SUMIF('DADOS BRUTOS'!$A$3:$A$500,$B18,'DADOS BRUTOS'!CG$3:CG$500)+IF($C18="",0,SUMIF('DADOS BRUTOS'!$A$3:$A$500,$C18,'DADOS BRUTOS'!CG$3:CG$500)))</f>
        <v/>
      </c>
      <c r="FH18" s="94">
        <f>IF(OR(FH$4="",$B18=""),0,SUMIF('DADOS BRUTOS'!$A$3:$A$500,$B18,'DADOS BRUTOS'!CH$3:CH$500)+IF($C18="",0,SUMIF('DADOS BRUTOS'!$A$3:$A$500,$C18,'DADOS BRUTOS'!CH$3:CH$500)))</f>
        <v/>
      </c>
      <c r="FI18" s="94">
        <f>IF(OR(FI$4="",$B18=""),0,SUMIF('DADOS BRUTOS'!$A$3:$A$500,$B18,'DADOS BRUTOS'!CI$3:CI$500)+IF($C18="",0,SUMIF('DADOS BRUTOS'!$A$3:$A$500,$C18,'DADOS BRUTOS'!CI$3:CI$500)))</f>
        <v/>
      </c>
      <c r="FJ18" s="94">
        <f>IF(OR(FJ$4="",$B18=""),0,SUMIF('DADOS BRUTOS'!$A$3:$A$500,$B18,'DADOS BRUTOS'!CJ$3:CJ$500)+IF($C18="",0,SUMIF('DADOS BRUTOS'!$A$3:$A$500,$C18,'DADOS BRUTOS'!CJ$3:CJ$500)))</f>
        <v/>
      </c>
      <c r="FK18" s="94">
        <f>IF(OR(FK$4="",$B18=""),0,SUMIF('DADOS BRUTOS'!$A$3:$A$500,$B18,'DADOS BRUTOS'!CK$3:CK$500)+IF($C18="",0,SUMIF('DADOS BRUTOS'!$A$3:$A$500,$C18,'DADOS BRUTOS'!CK$3:CK$500)))</f>
        <v/>
      </c>
      <c r="FL18" s="94">
        <f>IF(OR(FL$4="",$B18=""),0,SUMIF('DADOS BRUTOS'!$A$3:$A$500,$B18,'DADOS BRUTOS'!CL$3:CL$500)+IF($C18="",0,SUMIF('DADOS BRUTOS'!$A$3:$A$500,$C18,'DADOS BRUTOS'!CL$3:CL$500)))</f>
        <v/>
      </c>
      <c r="FM18" s="94">
        <f>IF(OR(FM$4="",$B18=""),0,SUMIF('DADOS BRUTOS'!$A$3:$A$500,$B18,'DADOS BRUTOS'!CM$3:CM$500)+IF($C18="",0,SUMIF('DADOS BRUTOS'!$A$3:$A$500,$C18,'DADOS BRUTOS'!CM$3:CM$500)))</f>
        <v/>
      </c>
      <c r="FN18" s="94">
        <f>IF(OR(FN$4="",$B18=""),0,SUMIF('DADOS BRUTOS'!$A$3:$A$500,$B18,'DADOS BRUTOS'!CN$3:CN$500)+IF($C18="",0,SUMIF('DADOS BRUTOS'!$A$3:$A$500,$C18,'DADOS BRUTOS'!CN$3:CN$500)))</f>
        <v/>
      </c>
      <c r="FO18" s="94">
        <f>IF(OR(FO$4="",$B18=""),0,SUMIF('DADOS BRUTOS'!$A$3:$A$500,$B18,'DADOS BRUTOS'!CO$3:CO$500)+IF($C18="",0,SUMIF('DADOS BRUTOS'!$A$3:$A$500,$C18,'DADOS BRUTOS'!CO$3:CO$500)))</f>
        <v/>
      </c>
      <c r="FP18" s="94">
        <f>IF(OR(FP$4="",$B18=""),0,SUMIF('DADOS BRUTOS'!$A$3:$A$500,$B18,'DADOS BRUTOS'!CP$3:CP$500)+IF($C18="",0,SUMIF('DADOS BRUTOS'!$A$3:$A$500,$C18,'DADOS BRUTOS'!CP$3:CP$500)))</f>
        <v/>
      </c>
      <c r="FQ18" s="94">
        <f>IF(OR(FQ$4="",$B18=""),0,SUMIF('DADOS BRUTOS'!$A$3:$A$500,$B18,'DADOS BRUTOS'!CQ$3:CQ$500)+IF($C18="",0,SUMIF('DADOS BRUTOS'!$A$3:$A$500,$C18,'DADOS BRUTOS'!CQ$3:CQ$500)))</f>
        <v/>
      </c>
      <c r="FR18" s="94">
        <f>IF(OR(FR$4="",$B18=""),0,SUMIF('DADOS BRUTOS'!$A$3:$A$500,$B18,'DADOS BRUTOS'!CR$3:CR$500)+IF($C18="",0,SUMIF('DADOS BRUTOS'!$A$3:$A$500,$C18,'DADOS BRUTOS'!CR$3:CR$500)))</f>
        <v/>
      </c>
      <c r="FS18" s="94">
        <f>IF(OR(FS$4="",$B18=""),0,SUMIF('DADOS BRUTOS'!$A$3:$A$500,$B18,'DADOS BRUTOS'!CS$3:CS$500)+IF($C18="",0,SUMIF('DADOS BRUTOS'!$A$3:$A$500,$C18,'DADOS BRUTOS'!CS$3:CS$500)))</f>
        <v/>
      </c>
      <c r="FT18" s="94">
        <f>IF(OR(FT$4="",$B18=""),0,SUMIF('DADOS BRUTOS'!$A$3:$A$500,$B18,'DADOS BRUTOS'!CT$3:CT$500)+IF($C18="",0,SUMIF('DADOS BRUTOS'!$A$3:$A$500,$C18,'DADOS BRUTOS'!CT$3:CT$500)))</f>
        <v/>
      </c>
      <c r="FU18" s="94">
        <f>IF(OR(FU$4="",$B18=""),0,SUMIF('DADOS BRUTOS'!$A$3:$A$500,$B18,'DADOS BRUTOS'!CU$3:CU$500)+IF($C18="",0,SUMIF('DADOS BRUTOS'!$A$3:$A$500,$C18,'DADOS BRUTOS'!CU$3:CU$500)))</f>
        <v/>
      </c>
      <c r="FV18" s="94">
        <f>IF(OR(FV$4="",$B18=""),0,SUMIF('DADOS BRUTOS'!$A$3:$A$500,$B18,'DADOS BRUTOS'!CV$3:CV$500)+IF($C18="",0,SUMIF('DADOS BRUTOS'!$A$3:$A$500,$C18,'DADOS BRUTOS'!CV$3:CV$500)))</f>
        <v/>
      </c>
      <c r="FW18" s="94">
        <f>IF(OR(FW$4="",$B18=""),0,SUMIF('DADOS BRUTOS'!$A$3:$A$500,$B18,'DADOS BRUTOS'!CW$3:CW$500)+IF($C18="",0,SUMIF('DADOS BRUTOS'!$A$3:$A$500,$C18,'DADOS BRUTOS'!CW$3:CW$500)))</f>
        <v/>
      </c>
      <c r="FX18" s="94">
        <f>IF(OR(FX$4="",$B18=""),0,SUMIF('DADOS BRUTOS'!$A$3:$A$500,$B18,'DADOS BRUTOS'!CX$3:CX$500)+IF($C18="",0,SUMIF('DADOS BRUTOS'!$A$3:$A$500,$C18,'DADOS BRUTOS'!CX$3:CX$500)))</f>
        <v/>
      </c>
      <c r="FY18" s="94">
        <f>IF(OR(FY$4="",$B18=""),0,SUMIF('DADOS BRUTOS'!$A$3:$A$500,$B18,'DADOS BRUTOS'!CY$3:CY$500)+IF($C18="",0,SUMIF('DADOS BRUTOS'!$A$3:$A$500,$C18,'DADOS BRUTOS'!CY$3:CY$500)))</f>
        <v/>
      </c>
      <c r="FZ18" s="94">
        <f>IF(OR(FZ$4="",$B18=""),0,SUMIF('DADOS BRUTOS'!$A$3:$A$500,$B18,'DADOS BRUTOS'!CZ$3:CZ$500)+IF($C18="",0,SUMIF('DADOS BRUTOS'!$A$3:$A$500,$C18,'DADOS BRUTOS'!CZ$3:CZ$500)))</f>
        <v/>
      </c>
      <c r="GA18" s="94">
        <f>IF(OR(GA$4="",$B18=""),0,SUMIF('DADOS BRUTOS'!$A$3:$A$500,$B18,'DADOS BRUTOS'!DA$3:DA$500)+IF($C18="",0,SUMIF('DADOS BRUTOS'!$A$3:$A$500,$C18,'DADOS BRUTOS'!DA$3:DA$500)))</f>
        <v/>
      </c>
      <c r="GB18" s="94">
        <f>IF(OR(GB$4="",$B18=""),0,SUMIF('DADOS BRUTOS'!$A$3:$A$500,$B18,'DADOS BRUTOS'!DB$3:DB$500)+IF($C18="",0,SUMIF('DADOS BRUTOS'!$A$3:$A$500,$C18,'DADOS BRUTOS'!DB$3:DB$500)))</f>
        <v/>
      </c>
      <c r="GC18" s="94">
        <f>IF(OR(GC$4="",$B18=""),0,SUMIF('DADOS BRUTOS'!$A$3:$A$500,$B18,'DADOS BRUTOS'!DC$3:DC$500)+IF($C18="",0,SUMIF('DADOS BRUTOS'!$A$3:$A$500,$C18,'DADOS BRUTOS'!DC$3:DC$500)))</f>
        <v/>
      </c>
      <c r="GD18" s="94">
        <f>IF(OR(GD$4="",$B18=""),0,SUMIF('DADOS BRUTOS'!$A$3:$A$500,$B18,'DADOS BRUTOS'!DD$3:DD$500)+IF($C18="",0,SUMIF('DADOS BRUTOS'!$A$3:$A$500,$C18,'DADOS BRUTOS'!DD$3:DD$500)))</f>
        <v/>
      </c>
      <c r="GE18" s="94">
        <f>IF(OR(GE$4="",$B18=""),0,SUMIF('DADOS BRUTOS'!$A$3:$A$500,$B18,'DADOS BRUTOS'!DE$3:DE$500)+IF($C18="",0,SUMIF('DADOS BRUTOS'!$A$3:$A$500,$C18,'DADOS BRUTOS'!DE$3:DE$500)))</f>
        <v/>
      </c>
      <c r="GF18" s="94">
        <f>IF(OR(GF$4="",$B18=""),0,SUMIF('DADOS BRUTOS'!$A$3:$A$500,$B18,'DADOS BRUTOS'!DF$3:DF$500)+IF($C18="",0,SUMIF('DADOS BRUTOS'!$A$3:$A$500,$C18,'DADOS BRUTOS'!DF$3:DF$500)))</f>
        <v/>
      </c>
      <c r="GG18" s="94">
        <f>IF(OR(GG$4="",$B18=""),0,SUMIF('DADOS BRUTOS'!$A$3:$A$500,$B18,'DADOS BRUTOS'!DG$3:DG$500)+IF($C18="",0,SUMIF('DADOS BRUTOS'!$A$3:$A$500,$C18,'DADOS BRUTOS'!DG$3:DG$500)))</f>
        <v/>
      </c>
      <c r="GH18" s="94">
        <f>IF(OR(GH$4="",$B18=""),0,SUMIF('DADOS BRUTOS'!$A$3:$A$500,$B18,'DADOS BRUTOS'!DH$3:DH$500)+IF($C18="",0,SUMIF('DADOS BRUTOS'!$A$3:$A$500,$C18,'DADOS BRUTOS'!DH$3:DH$500)))</f>
        <v/>
      </c>
      <c r="GI18" s="94">
        <f>IF(OR(GI$4="",$B18=""),0,SUMIF('DADOS BRUTOS'!$A$3:$A$500,$B18,'DADOS BRUTOS'!DI$3:DI$500)+IF($C18="",0,SUMIF('DADOS BRUTOS'!$A$3:$A$500,$C18,'DADOS BRUTOS'!DI$3:DI$500)))</f>
        <v/>
      </c>
      <c r="GJ18" s="94">
        <f>IF(OR(GJ$4="",$B18=""),0,SUMIF('DADOS BRUTOS'!$A$3:$A$500,$B18,'DADOS BRUTOS'!DJ$3:DJ$500)+IF($C18="",0,SUMIF('DADOS BRUTOS'!$A$3:$A$500,$C18,'DADOS BRUTOS'!DJ$3:DJ$500)))</f>
        <v/>
      </c>
      <c r="GK18" s="94">
        <f>IF(OR(GK$4="",$B18=""),0,SUMIF('DADOS BRUTOS'!$A$3:$A$500,$B18,'DADOS BRUTOS'!DK$3:DK$500)+IF($C18="",0,SUMIF('DADOS BRUTOS'!$A$3:$A$500,$C18,'DADOS BRUTOS'!DK$3:DK$500)))</f>
        <v/>
      </c>
      <c r="GL18" s="94">
        <f>IF(OR(GL$4="",$B18=""),0,SUMIF('DADOS BRUTOS'!$A$3:$A$500,$B18,'DADOS BRUTOS'!DL$3:DL$500)+IF($C18="",0,SUMIF('DADOS BRUTOS'!$A$3:$A$500,$C18,'DADOS BRUTOS'!DL$3:DL$500)))</f>
        <v/>
      </c>
      <c r="GM18" s="94">
        <f>IF(OR(GM$4="",$B18=""),0,SUMIF('DADOS BRUTOS'!$A$3:$A$500,$B18,'DADOS BRUTOS'!DM$3:DM$500)+IF($C18="",0,SUMIF('DADOS BRUTOS'!$A$3:$A$500,$C18,'DADOS BRUTOS'!DM$3:DM$500)))</f>
        <v/>
      </c>
      <c r="GN18" s="94">
        <f>IF(OR(GN$4="",$B18=""),0,SUMIF('DADOS BRUTOS'!$A$3:$A$500,$B18,'DADOS BRUTOS'!DN$3:DN$500)+IF($C18="",0,SUMIF('DADOS BRUTOS'!$A$3:$A$500,$C18,'DADOS BRUTOS'!DN$3:DN$500)))</f>
        <v/>
      </c>
      <c r="GO18" s="94">
        <f>IF(OR(GO$4="",$B18=""),0,SUMIF('DADOS BRUTOS'!$A$3:$A$500,$B18,'DADOS BRUTOS'!DO$3:DO$500)+IF($C18="",0,SUMIF('DADOS BRUTOS'!$A$3:$A$500,$C18,'DADOS BRUTOS'!DO$3:DO$500)))</f>
        <v/>
      </c>
      <c r="GP18" s="94">
        <f>IF(OR(GP$4="",$B18=""),0,SUMIF('DADOS BRUTOS'!$A$3:$A$500,$B18,'DADOS BRUTOS'!DP$3:DP$500)+IF($C18="",0,SUMIF('DADOS BRUTOS'!$A$3:$A$500,$C18,'DADOS BRUTOS'!DP$3:DP$500)))</f>
        <v/>
      </c>
      <c r="GQ18" s="94">
        <f>IF(OR(GQ$4="",$B18=""),0,SUMIF('DADOS BRUTOS'!$A$3:$A$500,$B18,'DADOS BRUTOS'!DQ$3:DQ$500)+IF($C18="",0,SUMIF('DADOS BRUTOS'!$A$3:$A$500,$C18,'DADOS BRUTOS'!DQ$3:DQ$500)))</f>
        <v/>
      </c>
      <c r="GR18" s="94">
        <f>IF(OR(GR$4="",$B18=""),0,SUMIF('DADOS BRUTOS'!$A$3:$A$500,$B18,'DADOS BRUTOS'!DR$3:DR$500)+IF($C18="",0,SUMIF('DADOS BRUTOS'!$A$3:$A$500,$C18,'DADOS BRUTOS'!DR$3:DR$500)))</f>
        <v/>
      </c>
      <c r="GS18" s="94">
        <f>IF(OR(GS$4="",$B18=""),0,SUMIF('DADOS BRUTOS'!$A$3:$A$500,$B18,'DADOS BRUTOS'!DS$3:DS$500)+IF($C18="",0,SUMIF('DADOS BRUTOS'!$A$3:$A$500,$C18,'DADOS BRUTOS'!DS$3:DS$500)))</f>
        <v/>
      </c>
      <c r="GT18" s="94">
        <f>IF(OR(GT$4="",$B18=""),0,SUMIF('DADOS BRUTOS'!$A$3:$A$500,$B18,'DADOS BRUTOS'!DT$3:DT$500)+IF($C18="",0,SUMIF('DADOS BRUTOS'!$A$3:$A$500,$C18,'DADOS BRUTOS'!DT$3:DT$500)))</f>
        <v/>
      </c>
      <c r="GU18" s="94">
        <f>IF(OR(GU$4="",$B18=""),0,SUMIF('DADOS BRUTOS'!$A$3:$A$500,$B18,'DADOS BRUTOS'!DU$3:DU$500)+IF($C18="",0,SUMIF('DADOS BRUTOS'!$A$3:$A$500,$C18,'DADOS BRUTOS'!DU$3:DU$500)))</f>
        <v/>
      </c>
      <c r="GV18" s="94">
        <f>IF(OR(GV$4="",$B18=""),0,SUMIF('DADOS BRUTOS'!$A$3:$A$500,$B18,'DADOS BRUTOS'!DV$3:DV$500)+IF($C18="",0,SUMIF('DADOS BRUTOS'!$A$3:$A$500,$C18,'DADOS BRUTOS'!DV$3:DV$500)))</f>
        <v/>
      </c>
      <c r="GW18" s="94">
        <f>IF(OR(GW$4="",$B18=""),0,SUMIF('DADOS BRUTOS'!$A$3:$A$500,$B18,'DADOS BRUTOS'!DW$3:DW$500)+IF($C18="",0,SUMIF('DADOS BRUTOS'!$A$3:$A$500,$C18,'DADOS BRUTOS'!DW$3:DW$500)))</f>
        <v/>
      </c>
      <c r="GX18" s="94">
        <f>IF(OR(GX$4="",$B18=""),0,SUMIF('DADOS BRUTOS'!$A$3:$A$500,$B18,'DADOS BRUTOS'!DX$3:DX$500)+IF($C18="",0,SUMIF('DADOS BRUTOS'!$A$3:$A$500,$C18,'DADOS BRUTOS'!DX$3:DX$500)))</f>
        <v/>
      </c>
      <c r="GY18" s="94">
        <f>IF(OR(GY$4="",$B18=""),0,SUMIF('DADOS BRUTOS'!$A$3:$A$500,$B18,'DADOS BRUTOS'!DY$3:DY$500)+IF($C18="",0,SUMIF('DADOS BRUTOS'!$A$3:$A$500,$C18,'DADOS BRUTOS'!DY$3:DY$500)))</f>
        <v/>
      </c>
      <c r="GZ18" s="94">
        <f>IF(OR(GZ$4="",$B18=""),0,SUMIF('DADOS BRUTOS'!$A$3:$A$500,$B18,'DADOS BRUTOS'!DZ$3:DZ$500)+IF($C18="",0,SUMIF('DADOS BRUTOS'!$A$3:$A$500,$C18,'DADOS BRUTOS'!DZ$3:DZ$500)))</f>
        <v/>
      </c>
      <c r="HA18" s="94">
        <f>IF(OR(HA$4="",$B18=""),0,SUMIF('DADOS BRUTOS'!$A$3:$A$500,$B18,'DADOS BRUTOS'!EA$3:EA$500)+IF($C18="",0,SUMIF('DADOS BRUTOS'!$A$3:$A$500,$C18,'DADOS BRUTOS'!EA$3:EA$500)))</f>
        <v/>
      </c>
      <c r="HB18" s="94">
        <f>IF(OR(HB$4="",$B18=""),0,SUMIF('DADOS BRUTOS'!$A$3:$A$500,$B18,'DADOS BRUTOS'!EB$3:EB$500)+IF($C18="",0,SUMIF('DADOS BRUTOS'!$A$3:$A$500,$C18,'DADOS BRUTOS'!EB$3:EB$500)))</f>
        <v/>
      </c>
      <c r="HC18" s="94">
        <f>IF(OR(HC$4="",$B18=""),0,SUMIF('DADOS BRUTOS'!$A$3:$A$500,$B18,'DADOS BRUTOS'!EC$3:EC$500)+IF($C18="",0,SUMIF('DADOS BRUTOS'!$A$3:$A$500,$C18,'DADOS BRUTOS'!EC$3:EC$500)))</f>
        <v/>
      </c>
      <c r="HD18" s="94">
        <f>IF(OR(HD$4="",$B18=""),0,SUMIF('DADOS BRUTOS'!$A$3:$A$500,$B18,'DADOS BRUTOS'!ED$3:ED$500)+IF($C18="",0,SUMIF('DADOS BRUTOS'!$A$3:$A$500,$C18,'DADOS BRUTOS'!ED$3:ED$500)))</f>
        <v/>
      </c>
      <c r="HE18" s="94">
        <f>IF(OR(HE$4="",$B18=""),0,SUMIF('DADOS BRUTOS'!$A$3:$A$500,$B18,'DADOS BRUTOS'!EE$3:EE$500)+IF($C18="",0,SUMIF('DADOS BRUTOS'!$A$3:$A$500,$C18,'DADOS BRUTOS'!EE$3:EE$500)))</f>
        <v/>
      </c>
      <c r="HF18" s="94">
        <f>IF(OR(HF$4="",$B18=""),0,SUMIF('DADOS BRUTOS'!$A$3:$A$500,$B18,'DADOS BRUTOS'!EF$3:EF$500)+IF($C18="",0,SUMIF('DADOS BRUTOS'!$A$3:$A$500,$C18,'DADOS BRUTOS'!EF$3:EF$500)))</f>
        <v/>
      </c>
      <c r="HG18" s="94">
        <f>IF(OR(HG$4="",$B18=""),0,SUMIF('DADOS BRUTOS'!$A$3:$A$500,$B18,'DADOS BRUTOS'!EG$3:EG$500)+IF($C18="",0,SUMIF('DADOS BRUTOS'!$A$3:$A$500,$C18,'DADOS BRUTOS'!EG$3:EG$500)))</f>
        <v/>
      </c>
      <c r="HH18" s="94">
        <f>IF(OR(HH$4="",$B18=""),0,SUMIF('DADOS BRUTOS'!$A$3:$A$500,$B18,'DADOS BRUTOS'!EH$3:EH$500)+IF($C18="",0,SUMIF('DADOS BRUTOS'!$A$3:$A$500,$C18,'DADOS BRUTOS'!EH$3:EH$500)))</f>
        <v/>
      </c>
      <c r="HI18" s="94">
        <f>IF(OR(HI$4="",$B18=""),0,SUMIF('DADOS BRUTOS'!$A$3:$A$500,$B18,'DADOS BRUTOS'!EI$3:EI$500)+IF($C18="",0,SUMIF('DADOS BRUTOS'!$A$3:$A$500,$C18,'DADOS BRUTOS'!EI$3:EI$500)))</f>
        <v/>
      </c>
      <c r="HJ18" s="94">
        <f>IF(OR(HJ$4="",$B18=""),0,SUMIF('DADOS BRUTOS'!$A$3:$A$500,$B18,'DADOS BRUTOS'!EJ$3:EJ$500)+IF($C18="",0,SUMIF('DADOS BRUTOS'!$A$3:$A$500,$C18,'DADOS BRUTOS'!EJ$3:EJ$500)))</f>
        <v/>
      </c>
      <c r="HK18" s="94">
        <f>IF(OR(HK$4="",$B18=""),0,SUMIF('DADOS BRUTOS'!$A$3:$A$500,$B18,'DADOS BRUTOS'!EK$3:EK$500)+IF($C18="",0,SUMIF('DADOS BRUTOS'!$A$3:$A$500,$C18,'DADOS BRUTOS'!EK$3:EK$500)))</f>
        <v/>
      </c>
      <c r="HL18" s="94">
        <f>IF(OR(HL$4="",$B18=""),0,SUMIF('DADOS BRUTOS'!$A$3:$A$500,$B18,'DADOS BRUTOS'!EL$3:EL$500)+IF($C18="",0,SUMIF('DADOS BRUTOS'!$A$3:$A$500,$C18,'DADOS BRUTOS'!EL$3:EL$500)))</f>
        <v/>
      </c>
      <c r="HM18" s="94">
        <f>IF(OR(HM$4="",$B18=""),0,SUMIF('DADOS BRUTOS'!$A$3:$A$500,$B18,'DADOS BRUTOS'!EM$3:EM$500)+IF($C18="",0,SUMIF('DADOS BRUTOS'!$A$3:$A$500,$C18,'DADOS BRUTOS'!EM$3:EM$500)))</f>
        <v/>
      </c>
      <c r="HN18" s="94">
        <f>IF(OR(HN$4="",$B18=""),0,SUMIF('DADOS BRUTOS'!$A$3:$A$500,$B18,'DADOS BRUTOS'!EN$3:EN$500)+IF($C18="",0,SUMIF('DADOS BRUTOS'!$A$3:$A$500,$C18,'DADOS BRUTOS'!EN$3:EN$500)))</f>
        <v/>
      </c>
      <c r="HO18" s="94">
        <f>IF(OR(HO$4="",$B18=""),0,SUMIF('DADOS BRUTOS'!$A$3:$A$500,$B18,'DADOS BRUTOS'!EO$3:EO$500)+IF($C18="",0,SUMIF('DADOS BRUTOS'!$A$3:$A$500,$C18,'DADOS BRUTOS'!EO$3:EO$500)))</f>
        <v/>
      </c>
      <c r="HP18" s="94">
        <f>IF(OR(HP$4="",$B18=""),0,SUMIF('DADOS BRUTOS'!$A$3:$A$500,$B18,'DADOS BRUTOS'!EP$3:EP$500)+IF($C18="",0,SUMIF('DADOS BRUTOS'!$A$3:$A$500,$C18,'DADOS BRUTOS'!EP$3:EP$500)))</f>
        <v/>
      </c>
      <c r="HQ18" s="94">
        <f>IF(OR(HQ$4="",$B18=""),0,SUMIF('DADOS BRUTOS'!$A$3:$A$500,$B18,'DADOS BRUTOS'!EQ$3:EQ$500)+IF($C18="",0,SUMIF('DADOS BRUTOS'!$A$3:$A$500,$C18,'DADOS BRUTOS'!EQ$3:EQ$500)))</f>
        <v/>
      </c>
      <c r="HR18" s="94">
        <f>IF(OR(HR$4="",$B18=""),0,SUMIF('DADOS BRUTOS'!$A$3:$A$500,$B18,'DADOS BRUTOS'!ER$3:ER$500)+IF($C18="",0,SUMIF('DADOS BRUTOS'!$A$3:$A$500,$C18,'DADOS BRUTOS'!ER$3:ER$500)))</f>
        <v/>
      </c>
      <c r="HS18" s="94">
        <f>IF(OR(HS$4="",$B18=""),0,SUMIF('DADOS BRUTOS'!$A$3:$A$500,$B18,'DADOS BRUTOS'!ES$3:ES$500)+IF($C18="",0,SUMIF('DADOS BRUTOS'!$A$3:$A$500,$C18,'DADOS BRUTOS'!ES$3:ES$500)))</f>
        <v/>
      </c>
      <c r="HT18" s="94">
        <f>IF(OR(HT$4="",$B18=""),0,SUMIF('DADOS BRUTOS'!$A$3:$A$500,$B18,'DADOS BRUTOS'!ET$3:ET$500)+IF($C18="",0,SUMIF('DADOS BRUTOS'!$A$3:$A$500,$C18,'DADOS BRUTOS'!ET$3:ET$500)))</f>
        <v/>
      </c>
      <c r="HU18" s="94">
        <f>IF(OR(HU$4="",$B18=""),0,SUMIF('DADOS BRUTOS'!$A$3:$A$500,$B18,'DADOS BRUTOS'!EU$3:EU$500)+IF($C18="",0,SUMIF('DADOS BRUTOS'!$A$3:$A$500,$C18,'DADOS BRUTOS'!EU$3:EU$500)))</f>
        <v/>
      </c>
      <c r="HV18" s="94">
        <f>IF(OR(HV$4="",$B18=""),0,SUMIF('DADOS BRUTOS'!$A$3:$A$500,$B18,'DADOS BRUTOS'!EV$3:EV$500)+IF($C18="",0,SUMIF('DADOS BRUTOS'!$A$3:$A$500,$C18,'DADOS BRUTOS'!EV$3:EV$500)))</f>
        <v/>
      </c>
      <c r="HW18" s="94">
        <f>IF(OR(HW$4="",$B18=""),0,SUMIF('DADOS BRUTOS'!$A$3:$A$500,$B18,'DADOS BRUTOS'!EW$3:EW$500)+IF($C18="",0,SUMIF('DADOS BRUTOS'!$A$3:$A$500,$C18,'DADOS BRUTOS'!EW$3:EW$500)))</f>
        <v/>
      </c>
      <c r="HX18" s="94">
        <f>IF(OR(HX$4="",$B18=""),0,SUMIF('DADOS BRUTOS'!$A$3:$A$500,$B18,'DADOS BRUTOS'!EX$3:EX$500)+IF($C18="",0,SUMIF('DADOS BRUTOS'!$A$3:$A$500,$C18,'DADOS BRUTOS'!EX$3:EX$500)))</f>
        <v/>
      </c>
      <c r="HY18" s="94">
        <f>IF(OR(HY$4="",$B18=""),0,SUMIF('DADOS BRUTOS'!$A$3:$A$500,$B18,'DADOS BRUTOS'!EY$3:EY$500)+IF($C18="",0,SUMIF('DADOS BRUTOS'!$A$3:$A$500,$C18,'DADOS BRUTOS'!EY$3:EY$500)))</f>
        <v/>
      </c>
      <c r="HZ18" s="94">
        <f>IF(OR(HZ$4="",$B18=""),0,SUMIF('DADOS BRUTOS'!$A$3:$A$500,$B18,'DADOS BRUTOS'!EZ$3:EZ$500)+IF($C18="",0,SUMIF('DADOS BRUTOS'!$A$3:$A$500,$C18,'DADOS BRUTOS'!EZ$3:EZ$500)))</f>
        <v/>
      </c>
      <c r="IA18" s="94">
        <f>IF(OR(IA$4="",$B18=""),0,SUMIF('DADOS BRUTOS'!$A$3:$A$500,$B18,'DADOS BRUTOS'!FA$3:FA$500)+IF($C18="",0,SUMIF('DADOS BRUTOS'!$A$3:$A$500,$C18,'DADOS BRUTOS'!FA$3:FA$500)))</f>
        <v/>
      </c>
      <c r="IB18" s="94">
        <f>IF(OR(IB$4="",$B18=""),0,SUMIF('DADOS BRUTOS'!$A$3:$A$500,$B18,'DADOS BRUTOS'!FB$3:FB$500)+IF($C18="",0,SUMIF('DADOS BRUTOS'!$A$3:$A$500,$C18,'DADOS BRUTOS'!FB$3:FB$500)))</f>
        <v/>
      </c>
      <c r="IC18" s="94">
        <f>IF(OR(IC$4="",$B18=""),0,SUMIF('DADOS BRUTOS'!$A$3:$A$500,$B18,'DADOS BRUTOS'!FC$3:FC$500)+IF($C18="",0,SUMIF('DADOS BRUTOS'!$A$3:$A$500,$C18,'DADOS BRUTOS'!FC$3:FC$500)))</f>
        <v/>
      </c>
      <c r="ID18" s="94">
        <f>IF(OR(ID$4="",$B18=""),0,SUMIF('DADOS BRUTOS'!$A$3:$A$500,$B18,'DADOS BRUTOS'!FD$3:FD$500)+IF($C18="",0,SUMIF('DADOS BRUTOS'!$A$3:$A$500,$C18,'DADOS BRUTOS'!FD$3:FD$500)))</f>
        <v/>
      </c>
      <c r="IE18" s="94">
        <f>IF(OR(IE$4="",$B18=""),0,SUMIF('DADOS BRUTOS'!$A$3:$A$500,$B18,'DADOS BRUTOS'!FE$3:FE$500)+IF($C18="",0,SUMIF('DADOS BRUTOS'!$A$3:$A$500,$C18,'DADOS BRUTOS'!FE$3:FE$500)))</f>
        <v/>
      </c>
      <c r="IF18" s="94">
        <f>IF(OR(IF$4="",$B18=""),0,SUMIF('DADOS BRUTOS'!$A$3:$A$500,$B18,'DADOS BRUTOS'!FF$3:FF$500)+IF($C18="",0,SUMIF('DADOS BRUTOS'!$A$3:$A$500,$C18,'DADOS BRUTOS'!FF$3:FF$500)))</f>
        <v/>
      </c>
      <c r="IG18" s="94">
        <f>IF(OR(IG$4="",$B18=""),0,SUMIF('DADOS BRUTOS'!$A$3:$A$500,$B18,'DADOS BRUTOS'!FG$3:FG$500)+IF($C18="",0,SUMIF('DADOS BRUTOS'!$A$3:$A$500,$C18,'DADOS BRUTOS'!FG$3:FG$500)))</f>
        <v/>
      </c>
      <c r="IH18" s="94">
        <f>IF(OR(IH$4="",$B18=""),0,SUMIF('DADOS BRUTOS'!$A$3:$A$500,$B18,'DADOS BRUTOS'!FH$3:FH$500)+IF($C18="",0,SUMIF('DADOS BRUTOS'!$A$3:$A$500,$C18,'DADOS BRUTOS'!FH$3:FH$500)))</f>
        <v/>
      </c>
      <c r="II18" s="94">
        <f>IF(OR(II$4="",$B18=""),0,SUMIF('DADOS BRUTOS'!$A$3:$A$500,$B18,'DADOS BRUTOS'!FI$3:FI$500)+IF($C18="",0,SUMIF('DADOS BRUTOS'!$A$3:$A$500,$C18,'DADOS BRUTOS'!FI$3:FI$500)))</f>
        <v/>
      </c>
      <c r="IJ18" s="94">
        <f>IF(OR(IJ$4="",$B18=""),0,SUMIF('DADOS BRUTOS'!$A$3:$A$500,$B18,'DADOS BRUTOS'!FJ$3:FJ$500)+IF($C18="",0,SUMIF('DADOS BRUTOS'!$A$3:$A$500,$C18,'DADOS BRUTOS'!FJ$3:FJ$500)))</f>
        <v/>
      </c>
      <c r="IK18" s="94">
        <f>IF(OR(IK$4="",$B18=""),0,SUMIF('DADOS BRUTOS'!$A$3:$A$500,$B18,'DADOS BRUTOS'!FK$3:FK$500)+IF($C18="",0,SUMIF('DADOS BRUTOS'!$A$3:$A$500,$C18,'DADOS BRUTOS'!FK$3:FK$500)))</f>
        <v/>
      </c>
      <c r="IL18" s="94">
        <f>IF(OR(IL$4="",$B18=""),0,SUMIF('DADOS BRUTOS'!$A$3:$A$500,$B18,'DADOS BRUTOS'!FL$3:FL$500)+IF($C18="",0,SUMIF('DADOS BRUTOS'!$A$3:$A$500,$C18,'DADOS BRUTOS'!FL$3:FL$500)))</f>
        <v/>
      </c>
      <c r="IM18" s="94">
        <f>IF(OR(IM$4="",$B18=""),0,SUMIF('DADOS BRUTOS'!$A$3:$A$500,$B18,'DADOS BRUTOS'!FM$3:FM$500)+IF($C18="",0,SUMIF('DADOS BRUTOS'!$A$3:$A$500,$C18,'DADOS BRUTOS'!FM$3:FM$500)))</f>
        <v/>
      </c>
      <c r="IN18" s="94">
        <f>IF(OR(IN$4="",$B18=""),0,SUMIF('DADOS BRUTOS'!$A$3:$A$500,$B18,'DADOS BRUTOS'!FN$3:FN$500)+IF($C18="",0,SUMIF('DADOS BRUTOS'!$A$3:$A$500,$C18,'DADOS BRUTOS'!FN$3:FN$500)))</f>
        <v/>
      </c>
      <c r="IO18" s="94">
        <f>IF(OR(IO$4="",$B18=""),0,SUMIF('DADOS BRUTOS'!$A$3:$A$500,$B18,'DADOS BRUTOS'!FO$3:FO$500)+IF($C18="",0,SUMIF('DADOS BRUTOS'!$A$3:$A$500,$C18,'DADOS BRUTOS'!FO$3:FO$500)))</f>
        <v/>
      </c>
      <c r="IP18" s="94">
        <f>IF(OR(IP$4="",$B18=""),0,SUMIF('DADOS BRUTOS'!$A$3:$A$500,$B18,'DADOS BRUTOS'!FP$3:FP$500)+IF($C18="",0,SUMIF('DADOS BRUTOS'!$A$3:$A$500,$C18,'DADOS BRUTOS'!FP$3:FP$500)))</f>
        <v/>
      </c>
      <c r="IQ18" s="94">
        <f>IF(OR(IQ$4="",$B18=""),0,SUMIF('DADOS BRUTOS'!$A$3:$A$500,$B18,'DADOS BRUTOS'!FQ$3:FQ$500)+IF($C18="",0,SUMIF('DADOS BRUTOS'!$A$3:$A$500,$C18,'DADOS BRUTOS'!FQ$3:FQ$500)))</f>
        <v/>
      </c>
      <c r="IR18" s="94">
        <f>IF(OR(IR$4="",$B18=""),0,SUMIF('DADOS BRUTOS'!$A$3:$A$500,$B18,'DADOS BRUTOS'!FR$3:FR$500)+IF($C18="",0,SUMIF('DADOS BRUTOS'!$A$3:$A$500,$C18,'DADOS BRUTOS'!FR$3:FR$500)))</f>
        <v/>
      </c>
      <c r="IS18" s="94">
        <f>IF(OR(IS$4="",$B18=""),0,SUMIF('DADOS BRUTOS'!$A$3:$A$500,$B18,'DADOS BRUTOS'!FS$3:FS$500)+IF($C18="",0,SUMIF('DADOS BRUTOS'!$A$3:$A$500,$C18,'DADOS BRUTOS'!FS$3:FS$500)))</f>
        <v/>
      </c>
      <c r="IT18" s="94">
        <f>IF(OR(IT$4="",$B18=""),0,SUMIF('DADOS BRUTOS'!$A$3:$A$500,$B18,'DADOS BRUTOS'!FT$3:FT$500)+IF($C18="",0,SUMIF('DADOS BRUTOS'!$A$3:$A$500,$C18,'DADOS BRUTOS'!FT$3:FT$500)))</f>
        <v/>
      </c>
      <c r="IU18" s="94">
        <f>IF(OR(IU$4="",$B18=""),0,SUMIF('DADOS BRUTOS'!$A$3:$A$500,$B18,'DADOS BRUTOS'!FU$3:FU$500)+IF($C18="",0,SUMIF('DADOS BRUTOS'!$A$3:$A$500,$C18,'DADOS BRUTOS'!FU$3:FU$500)))</f>
        <v/>
      </c>
      <c r="IV18" s="94">
        <f>IF(OR(IV$4="",$B18=""),0,SUMIF('DADOS BRUTOS'!$A$3:$A$500,$B18,'DADOS BRUTOS'!FV$3:FV$500)+IF($C18="",0,SUMIF('DADOS BRUTOS'!$A$3:$A$500,$C18,'DADOS BRUTOS'!FV$3:FV$500)))</f>
        <v/>
      </c>
      <c r="IW18" s="94">
        <f>IF(OR(IW$4="",$B18=""),0,SUMIF('DADOS BRUTOS'!$A$3:$A$500,$B18,'DADOS BRUTOS'!FW$3:FW$500)+IF($C18="",0,SUMIF('DADOS BRUTOS'!$A$3:$A$500,$C18,'DADOS BRUTOS'!FW$3:FW$500)))</f>
        <v/>
      </c>
      <c r="IX18" s="94">
        <f>IF(OR(IX$4="",$B18=""),0,SUMIF('DADOS BRUTOS'!$A$3:$A$500,$B18,'DADOS BRUTOS'!FX$3:FX$500)+IF($C18="",0,SUMIF('DADOS BRUTOS'!$A$3:$A$500,$C18,'DADOS BRUTOS'!FX$3:FX$500)))</f>
        <v/>
      </c>
      <c r="IY18" s="94">
        <f>IF(OR(IY$4="",$B18=""),0,SUMIF('DADOS BRUTOS'!$A$3:$A$500,$B18,'DADOS BRUTOS'!FY$3:FY$500)+IF($C18="",0,SUMIF('DADOS BRUTOS'!$A$3:$A$500,$C18,'DADOS BRUTOS'!FY$3:FY$500)))</f>
        <v/>
      </c>
      <c r="IZ18" s="94">
        <f>IF(OR(IZ$4="",$B18=""),0,SUMIF('DADOS BRUTOS'!$A$3:$A$500,$B18,'DADOS BRUTOS'!FZ$3:FZ$500)+IF($C18="",0,SUMIF('DADOS BRUTOS'!$A$3:$A$500,$C18,'DADOS BRUTOS'!FZ$3:FZ$500)))</f>
        <v/>
      </c>
      <c r="JA18" s="94">
        <f>IF(OR(JA$4="",$B18=""),0,SUMIF('DADOS BRUTOS'!$A$3:$A$500,$B18,'DADOS BRUTOS'!GA$3:GA$500)+IF($C18="",0,SUMIF('DADOS BRUTOS'!$A$3:$A$500,$C18,'DADOS BRUTOS'!GA$3:GA$500)))</f>
        <v/>
      </c>
      <c r="JB18" s="94">
        <f>IF(OR(JB$4="",$B18=""),0,SUMIF('DADOS BRUTOS'!$A$3:$A$500,$B18,'DADOS BRUTOS'!GB$3:GB$500)+IF($C18="",0,SUMIF('DADOS BRUTOS'!$A$3:$A$500,$C18,'DADOS BRUTOS'!GB$3:GB$500)))</f>
        <v/>
      </c>
      <c r="JC18" s="94">
        <f>IF(OR(JC$4="",$B18=""),0,SUMIF('DADOS BRUTOS'!$A$3:$A$500,$B18,'DADOS BRUTOS'!GC$3:GC$500)+IF($C18="",0,SUMIF('DADOS BRUTOS'!$A$3:$A$500,$C18,'DADOS BRUTOS'!GC$3:GC$500)))</f>
        <v/>
      </c>
      <c r="JD18" s="94">
        <f>IF(OR(JD$4="",$B18=""),0,SUMIF('DADOS BRUTOS'!$A$3:$A$500,$B18,'DADOS BRUTOS'!GD$3:GD$500)+IF($C18="",0,SUMIF('DADOS BRUTOS'!$A$3:$A$500,$C18,'DADOS BRUTOS'!GD$3:GD$500)))</f>
        <v/>
      </c>
      <c r="JE18" s="94">
        <f>IF(OR(JE$4="",$B18=""),0,SUMIF('DADOS BRUTOS'!$A$3:$A$500,$B18,'DADOS BRUTOS'!GE$3:GE$500)+IF($C18="",0,SUMIF('DADOS BRUTOS'!$A$3:$A$500,$C18,'DADOS BRUTOS'!GE$3:GE$500)))</f>
        <v/>
      </c>
      <c r="JF18" s="94">
        <f>IF(OR(JF$4="",$B18=""),0,SUMIF('DADOS BRUTOS'!$A$3:$A$500,$B18,'DADOS BRUTOS'!GF$3:GF$500)+IF($C18="",0,SUMIF('DADOS BRUTOS'!$A$3:$A$500,$C18,'DADOS BRUTOS'!GF$3:GF$500)))</f>
        <v/>
      </c>
      <c r="JG18" s="94">
        <f>IF(OR(JG$4="",$B18=""),0,SUMIF('DADOS BRUTOS'!$A$3:$A$500,$B18,'DADOS BRUTOS'!GG$3:GG$500)+IF($C18="",0,SUMIF('DADOS BRUTOS'!$A$3:$A$500,$C18,'DADOS BRUTOS'!GG$3:GG$500)))</f>
        <v/>
      </c>
      <c r="JH18" s="94">
        <f>IF(OR(JH$4="",$B18=""),0,SUMIF('DADOS BRUTOS'!$A$3:$A$500,$B18,'DADOS BRUTOS'!GH$3:GH$500)+IF($C18="",0,SUMIF('DADOS BRUTOS'!$A$3:$A$500,$C18,'DADOS BRUTOS'!GH$3:GH$500)))</f>
        <v/>
      </c>
      <c r="JI18" s="94">
        <f>IF(OR(JI$4="",$B18=""),0,SUMIF('DADOS BRUTOS'!$A$3:$A$500,$B18,'DADOS BRUTOS'!GI$3:GI$500)+IF($C18="",0,SUMIF('DADOS BRUTOS'!$A$3:$A$500,$C18,'DADOS BRUTOS'!GI$3:GI$500)))</f>
        <v/>
      </c>
      <c r="JJ18" s="94">
        <f>IF(OR(JJ$4="",$B18=""),0,SUMIF('DADOS BRUTOS'!$A$3:$A$500,$B18,'DADOS BRUTOS'!GJ$3:GJ$500)+IF($C18="",0,SUMIF('DADOS BRUTOS'!$A$3:$A$500,$C18,'DADOS BRUTOS'!GJ$3:GJ$500)))</f>
        <v/>
      </c>
      <c r="JK18" s="94">
        <f>IF(OR(JK$4="",$B18=""),0,SUMIF('DADOS BRUTOS'!$A$3:$A$500,$B18,'DADOS BRUTOS'!GK$3:GK$500)+IF($C18="",0,SUMIF('DADOS BRUTOS'!$A$3:$A$500,$C18,'DADOS BRUTOS'!GK$3:GK$500)))</f>
        <v/>
      </c>
      <c r="JL18" s="94">
        <f>IF(OR(JL$4="",$B18=""),0,SUMIF('DADOS BRUTOS'!$A$3:$A$500,$B18,'DADOS BRUTOS'!GL$3:GL$500)+IF($C18="",0,SUMIF('DADOS BRUTOS'!$A$3:$A$500,$C18,'DADOS BRUTOS'!GL$3:GL$500)))</f>
        <v/>
      </c>
      <c r="JM18" s="94">
        <f>IF(OR(JM$4="",$B18=""),0,SUMIF('DADOS BRUTOS'!$A$3:$A$500,$B18,'DADOS BRUTOS'!GM$3:GM$500)+IF($C18="",0,SUMIF('DADOS BRUTOS'!$A$3:$A$500,$C18,'DADOS BRUTOS'!GM$3:GM$500)))</f>
        <v/>
      </c>
      <c r="JN18" s="94">
        <f>IF(OR(JN$4="",$B18=""),0,SUMIF('DADOS BRUTOS'!$A$3:$A$500,$B18,'DADOS BRUTOS'!GN$3:GN$500)+IF($C18="",0,SUMIF('DADOS BRUTOS'!$A$3:$A$500,$C18,'DADOS BRUTOS'!GN$3:GN$500)))</f>
        <v/>
      </c>
      <c r="JO18" s="94">
        <f>IF(OR(JO$4="",$B18=""),0,SUMIF('DADOS BRUTOS'!$A$3:$A$500,$B18,'DADOS BRUTOS'!GO$3:GO$500)+IF($C18="",0,SUMIF('DADOS BRUTOS'!$A$3:$A$500,$C18,'DADOS BRUTOS'!GO$3:GO$500)))</f>
        <v/>
      </c>
      <c r="JP18" s="94">
        <f>IF(OR(JP$4="",$B18=""),0,SUMIF('DADOS BRUTOS'!$A$3:$A$500,$B18,'DADOS BRUTOS'!GP$3:GP$500)+IF($C18="",0,SUMIF('DADOS BRUTOS'!$A$3:$A$500,$C18,'DADOS BRUTOS'!GP$3:GP$500)))</f>
        <v/>
      </c>
      <c r="JQ18" s="94">
        <f>IF(OR(JQ$4="",$B18=""),0,SUMIF('DADOS BRUTOS'!$A$3:$A$500,$B18,'DADOS BRUTOS'!GQ$3:GQ$500)+IF($C18="",0,SUMIF('DADOS BRUTOS'!$A$3:$A$500,$C18,'DADOS BRUTOS'!GQ$3:GQ$500)))</f>
        <v/>
      </c>
      <c r="JR18" s="94">
        <f>IF(OR(JR$4="",$B18=""),0,SUMIF('DADOS BRUTOS'!$A$3:$A$500,$B18,'DADOS BRUTOS'!GR$3:GR$500)+IF($C18="",0,SUMIF('DADOS BRUTOS'!$A$3:$A$500,$C18,'DADOS BRUTOS'!GR$3:GR$500)))</f>
        <v/>
      </c>
      <c r="JS18" s="94">
        <f>IF(OR(JS$4="",$B18=""),0,SUMIF('DADOS BRUTOS'!$A$3:$A$500,$B18,'DADOS BRUTOS'!GS$3:GS$500)+IF($C18="",0,SUMIF('DADOS BRUTOS'!$A$3:$A$500,$C18,'DADOS BRUTOS'!GS$3:GS$500)))</f>
        <v/>
      </c>
    </row>
    <row r="19">
      <c r="A19" s="59">
        <f>'VALOR POR PL'!D25</f>
        <v/>
      </c>
      <c r="B19" s="58" t="inlineStr">
        <is>
          <t>FUNDAÇÃO PROFUNDA</t>
        </is>
      </c>
      <c r="C19" s="58" t="n"/>
      <c r="D19" s="53">
        <f>SUMIF($CB$4:$JS$4,"&lt;="&amp;D$4,$CB19:$JS19)</f>
        <v/>
      </c>
      <c r="E19" s="53">
        <f>SUMIF($CB$4:$JS$4,E$4,$CB19:$JS19)</f>
        <v/>
      </c>
      <c r="F19" s="53">
        <f>SUMIF($CB$4:$JS$4,F$4,$CB19:$JS19)</f>
        <v/>
      </c>
      <c r="G19" s="53">
        <f>SUMIF($CB$4:$JS$4,G$4,$CB19:$JS19)</f>
        <v/>
      </c>
      <c r="H19" s="53">
        <f>SUMIF($CB$4:$JS$4,H$4,$CB19:$JS19)</f>
        <v/>
      </c>
      <c r="I19" s="53">
        <f>SUMIF($CB$4:$JS$4,I$4,$CB19:$JS19)</f>
        <v/>
      </c>
      <c r="J19" s="53">
        <f>SUMIF($CB$4:$JS$4,J$4,$CB19:$JS19)</f>
        <v/>
      </c>
      <c r="K19" s="53">
        <f>SUMIF($CB$4:$JS$4,K$4,$CB19:$JS19)</f>
        <v/>
      </c>
      <c r="L19" s="53">
        <f>SUMIF($CB$4:$JS$4,L$4,$CB19:$JS19)</f>
        <v/>
      </c>
      <c r="M19" s="53">
        <f>SUMIF($CB$4:$JS$4,M$4,$CB19:$JS19)</f>
        <v/>
      </c>
      <c r="N19" s="53">
        <f>SUMIF($CB$4:$JS$4,N$4,$CB19:$JS19)</f>
        <v/>
      </c>
      <c r="O19" s="53">
        <f>SUMIF($CB$4:$JS$4,O$4,$CB19:$JS19)</f>
        <v/>
      </c>
      <c r="P19" s="53">
        <f>SUMIF($CB$4:$JS$4,P$4,$CB19:$JS19)</f>
        <v/>
      </c>
      <c r="Q19" s="53">
        <f>SUMIF($CB$4:$JS$4,Q$4,$CB19:$JS19)</f>
        <v/>
      </c>
      <c r="R19" s="53">
        <f>SUMIF($CB$4:$JS$4,R$4,$CB19:$JS19)</f>
        <v/>
      </c>
      <c r="S19" s="53">
        <f>SUMIF($CB$4:$JS$4,S$4,$CB19:$JS19)</f>
        <v/>
      </c>
      <c r="T19" s="53">
        <f>SUMIF($CB$4:$JS$4,T$4,$CB19:$JS19)</f>
        <v/>
      </c>
      <c r="U19" s="53">
        <f>SUMIF($CB$4:$JS$4,U$4,$CB19:$JS19)</f>
        <v/>
      </c>
      <c r="V19" s="53">
        <f>SUMIF($CB$4:$JS$4,V$4,$CB19:$JS19)</f>
        <v/>
      </c>
      <c r="W19" s="53">
        <f>SUMIF($CB$4:$JS$4,W$4,$CB19:$JS19)</f>
        <v/>
      </c>
      <c r="X19" s="53">
        <f>SUMIF($CB$4:$JS$4,X$4,$CB19:$JS19)</f>
        <v/>
      </c>
      <c r="Y19" s="53">
        <f>SUMIF($CB$4:$JS$4,Y$4,$CB19:$JS19)</f>
        <v/>
      </c>
      <c r="Z19" s="53">
        <f>SUMIF($CB$4:$JS$4,Z$4,$CB19:$JS19)</f>
        <v/>
      </c>
      <c r="AA19" s="53">
        <f>SUMIF($CB$4:$JS$4,AA$4,$CB19:$JS19)</f>
        <v/>
      </c>
      <c r="AB19" s="53">
        <f>SUMIF($CB$4:$JS$4,AB$4,$CB19:$JS19)</f>
        <v/>
      </c>
      <c r="AC19" s="53">
        <f>SUMIF($CB$4:$JS$4,AC$4,$CB19:$JS19)</f>
        <v/>
      </c>
      <c r="AD19" s="53">
        <f>SUMIF($CB$4:$JS$4,AD$4,$CB19:$JS19)</f>
        <v/>
      </c>
      <c r="AE19" s="53">
        <f>SUMIF($CB$4:$JS$4,AE$4,$CB19:$JS19)</f>
        <v/>
      </c>
      <c r="AF19" s="53">
        <f>SUMIF($CB$4:$JS$4,AF$4,$CB19:$JS19)</f>
        <v/>
      </c>
      <c r="AG19" s="53">
        <f>SUMIF($CB$4:$JS$4,AG$4,$CB19:$JS19)</f>
        <v/>
      </c>
      <c r="AH19" s="53">
        <f>SUMIF($CB$4:$JS$4,AH$4,$CB19:$JS19)</f>
        <v/>
      </c>
      <c r="AI19" s="53">
        <f>SUMIF($CB$4:$JS$4,AI$4,$CB19:$JS19)</f>
        <v/>
      </c>
      <c r="AJ19" s="53">
        <f>SUMIF($CB$4:$JS$4,AJ$4,$CB19:$JS19)</f>
        <v/>
      </c>
      <c r="AK19" s="53">
        <f>SUMIF($CB$4:$JS$4,AK$4,$CB19:$JS19)</f>
        <v/>
      </c>
      <c r="AL19" s="53">
        <f>SUMIF($CB$4:$JS$4,AL$4,$CB19:$JS19)</f>
        <v/>
      </c>
      <c r="AM19" s="53">
        <f>SUMIF($CB$4:$JS$4,AM$4,$CB19:$JS19)</f>
        <v/>
      </c>
      <c r="AN19" s="53">
        <f>SUMIF($CB$4:$JS$4,AN$4,$CB19:$JS19)</f>
        <v/>
      </c>
      <c r="AO19" s="53">
        <f>SUMIF($CB$4:$JS$4,AO$4,$CB19:$JS19)</f>
        <v/>
      </c>
      <c r="AP19" s="53">
        <f>SUMIF($CB$4:$JS$4,AP$4,$CB19:$JS19)</f>
        <v/>
      </c>
      <c r="AQ19" s="53">
        <f>SUMIF($CB$4:$JS$4,AQ$4,$CB19:$JS19)</f>
        <v/>
      </c>
      <c r="AR19" s="53">
        <f>SUMIF($CB$4:$JS$4,AR$4,$CB19:$JS19)</f>
        <v/>
      </c>
      <c r="AS19" s="53">
        <f>SUMIF($CB$4:$JS$4,AS$4,$CB19:$JS19)</f>
        <v/>
      </c>
      <c r="AT19" s="53">
        <f>SUMIF($CB$4:$JS$4,AT$4,$CB19:$JS19)</f>
        <v/>
      </c>
      <c r="AU19" s="53">
        <f>SUMIF($CB$4:$JS$4,AU$4,$CB19:$JS19)</f>
        <v/>
      </c>
      <c r="AV19" s="53">
        <f>SUMIF($CB$4:$JS$4,AV$4,$CB19:$JS19)</f>
        <v/>
      </c>
      <c r="AW19" s="53">
        <f>SUMIF($CB$4:$JS$4,AW$4,$CB19:$JS19)</f>
        <v/>
      </c>
      <c r="AX19" s="53">
        <f>SUMIF($CB$4:$JS$4,AX$4,$CB19:$JS19)</f>
        <v/>
      </c>
      <c r="AY19" s="53">
        <f>SUMIF($CB$4:$JS$4,AY$4,$CB19:$JS19)</f>
        <v/>
      </c>
      <c r="AZ19" s="53">
        <f>SUMIF($CB$4:$JS$4,AZ$4,$CB19:$JS19)</f>
        <v/>
      </c>
      <c r="BA19" s="53">
        <f>SUMIF($CB$4:$JS$4,BA$4,$CB19:$JS19)</f>
        <v/>
      </c>
      <c r="BB19" s="53">
        <f>SUMIF($CB$4:$JS$4,BB$4,$CB19:$JS19)</f>
        <v/>
      </c>
      <c r="BC19" s="53">
        <f>SUMIF($CB$4:$JS$4,BC$4,$CB19:$JS19)</f>
        <v/>
      </c>
      <c r="BD19" s="53">
        <f>SUMIF($CB$4:$JS$4,BD$4,$CB19:$JS19)</f>
        <v/>
      </c>
      <c r="BE19" s="53">
        <f>SUMIF($CB$4:$JS$4,BE$4,$CB19:$JS19)</f>
        <v/>
      </c>
      <c r="BF19" s="53">
        <f>SUMIF($CB$4:$JS$4,BF$4,$CB19:$JS19)</f>
        <v/>
      </c>
      <c r="BG19" s="53">
        <f>SUMIF($CB$4:$JS$4,BG$4,$CB19:$JS19)</f>
        <v/>
      </c>
      <c r="BH19" s="53">
        <f>SUMIF($CB$4:$JS$4,BH$4,$CB19:$JS19)</f>
        <v/>
      </c>
      <c r="BI19" s="53">
        <f>SUMIF($CB$4:$JS$4,BI$4,$CB19:$JS19)</f>
        <v/>
      </c>
      <c r="BJ19" s="53">
        <f>SUMIF($CB$4:$JS$4,BJ$4,$CB19:$JS19)</f>
        <v/>
      </c>
      <c r="BK19" s="53">
        <f>SUMIF($CB$4:$JS$4,BK$4,$CB19:$JS19)</f>
        <v/>
      </c>
      <c r="BL19" s="53">
        <f>SUMIF($CB$4:$JS$4,BL$4,$CB19:$JS19)</f>
        <v/>
      </c>
      <c r="BM19" s="53">
        <f>SUMIF($CB$4:$JS$4,BM$4,$CB19:$JS19)</f>
        <v/>
      </c>
      <c r="BN19" s="53">
        <f>SUMIF($CB$4:$JS$4,BN$4,$CB19:$JS19)</f>
        <v/>
      </c>
      <c r="BO19" s="53">
        <f>SUMIF($CB$4:$JS$4,BO$4,$CB19:$JS19)</f>
        <v/>
      </c>
      <c r="BP19" s="53">
        <f>SUMIF($CB$4:$JS$4,BP$4,$CB19:$JS19)</f>
        <v/>
      </c>
      <c r="BQ19" s="53">
        <f>SUMIF($CB$4:$JS$4,BQ$4,$CB19:$JS19)</f>
        <v/>
      </c>
      <c r="BR19" s="53">
        <f>SUMIF($CB$4:$JS$4,BR$4,$CB19:$JS19)</f>
        <v/>
      </c>
      <c r="BS19" s="53">
        <f>SUMIF($CB$4:$JS$4,BS$4,$CB19:$JS19)</f>
        <v/>
      </c>
      <c r="BT19" s="53">
        <f>SUMIF($CB$4:$JS$4,BT$4,$CB19:$JS19)</f>
        <v/>
      </c>
      <c r="BU19" s="53">
        <f>SUMIF($CB$4:$JS$4,BU$4,$CB19:$JS19)</f>
        <v/>
      </c>
      <c r="BV19" s="53">
        <f>SUMIF($CB$4:$JS$4,BV$4,$CB19:$JS19)</f>
        <v/>
      </c>
      <c r="BW19" s="53">
        <f>SUMIF($CB$4:$JS$4,BW$4,$CB19:$JS19)</f>
        <v/>
      </c>
      <c r="BX19" s="53">
        <f>SUMIF($CB$4:$JS$4,"&gt;"&amp;'VALOR POR PL'!$P$8,$CB19:$JS19)</f>
        <v/>
      </c>
      <c r="BY19" s="53">
        <f>SUM($CB19:$JS19)</f>
        <v/>
      </c>
      <c r="CB19" s="94">
        <f>IF(OR(CB$4="",$B19=""),0,SUMIF('DADOS BRUTOS'!$A$3:$A$500,$B19,'DADOS BRUTOS'!B$3:B$500)+IF($C19="",0,SUMIF('DADOS BRUTOS'!$A$3:$A$500,$C19,'DADOS BRUTOS'!B$3:B$500)))</f>
        <v/>
      </c>
      <c r="CC19" s="94">
        <f>IF(OR(CC$4="",$B19=""),0,SUMIF('DADOS BRUTOS'!$A$3:$A$500,$B19,'DADOS BRUTOS'!C$3:C$500)+IF($C19="",0,SUMIF('DADOS BRUTOS'!$A$3:$A$500,$C19,'DADOS BRUTOS'!C$3:C$500)))</f>
        <v/>
      </c>
      <c r="CD19" s="94">
        <f>IF(OR(CD$4="",$B19=""),0,SUMIF('DADOS BRUTOS'!$A$3:$A$500,$B19,'DADOS BRUTOS'!D$3:D$500)+IF($C19="",0,SUMIF('DADOS BRUTOS'!$A$3:$A$500,$C19,'DADOS BRUTOS'!D$3:D$500)))</f>
        <v/>
      </c>
      <c r="CE19" s="94">
        <f>IF(OR(CE$4="",$B19=""),0,SUMIF('DADOS BRUTOS'!$A$3:$A$500,$B19,'DADOS BRUTOS'!E$3:E$500)+IF($C19="",0,SUMIF('DADOS BRUTOS'!$A$3:$A$500,$C19,'DADOS BRUTOS'!E$3:E$500)))</f>
        <v/>
      </c>
      <c r="CF19" s="94">
        <f>IF(OR(CF$4="",$B19=""),0,SUMIF('DADOS BRUTOS'!$A$3:$A$500,$B19,'DADOS BRUTOS'!F$3:F$500)+IF($C19="",0,SUMIF('DADOS BRUTOS'!$A$3:$A$500,$C19,'DADOS BRUTOS'!F$3:F$500)))</f>
        <v/>
      </c>
      <c r="CG19" s="94">
        <f>IF(OR(CG$4="",$B19=""),0,SUMIF('DADOS BRUTOS'!$A$3:$A$500,$B19,'DADOS BRUTOS'!G$3:G$500)+IF($C19="",0,SUMIF('DADOS BRUTOS'!$A$3:$A$500,$C19,'DADOS BRUTOS'!G$3:G$500)))</f>
        <v/>
      </c>
      <c r="CH19" s="94">
        <f>IF(OR(CH$4="",$B19=""),0,SUMIF('DADOS BRUTOS'!$A$3:$A$500,$B19,'DADOS BRUTOS'!H$3:H$500)+IF($C19="",0,SUMIF('DADOS BRUTOS'!$A$3:$A$500,$C19,'DADOS BRUTOS'!H$3:H$500)))</f>
        <v/>
      </c>
      <c r="CI19" s="94">
        <f>IF(OR(CI$4="",$B19=""),0,SUMIF('DADOS BRUTOS'!$A$3:$A$500,$B19,'DADOS BRUTOS'!I$3:I$500)+IF($C19="",0,SUMIF('DADOS BRUTOS'!$A$3:$A$500,$C19,'DADOS BRUTOS'!I$3:I$500)))</f>
        <v/>
      </c>
      <c r="CJ19" s="94">
        <f>IF(OR(CJ$4="",$B19=""),0,SUMIF('DADOS BRUTOS'!$A$3:$A$500,$B19,'DADOS BRUTOS'!J$3:J$500)+IF($C19="",0,SUMIF('DADOS BRUTOS'!$A$3:$A$500,$C19,'DADOS BRUTOS'!J$3:J$500)))</f>
        <v/>
      </c>
      <c r="CK19" s="94">
        <f>IF(OR(CK$4="",$B19=""),0,SUMIF('DADOS BRUTOS'!$A$3:$A$500,$B19,'DADOS BRUTOS'!K$3:K$500)+IF($C19="",0,SUMIF('DADOS BRUTOS'!$A$3:$A$500,$C19,'DADOS BRUTOS'!K$3:K$500)))</f>
        <v/>
      </c>
      <c r="CL19" s="94">
        <f>IF(OR(CL$4="",$B19=""),0,SUMIF('DADOS BRUTOS'!$A$3:$A$500,$B19,'DADOS BRUTOS'!L$3:L$500)+IF($C19="",0,SUMIF('DADOS BRUTOS'!$A$3:$A$500,$C19,'DADOS BRUTOS'!L$3:L$500)))</f>
        <v/>
      </c>
      <c r="CM19" s="94">
        <f>IF(OR(CM$4="",$B19=""),0,SUMIF('DADOS BRUTOS'!$A$3:$A$500,$B19,'DADOS BRUTOS'!M$3:M$500)+IF($C19="",0,SUMIF('DADOS BRUTOS'!$A$3:$A$500,$C19,'DADOS BRUTOS'!M$3:M$500)))</f>
        <v/>
      </c>
      <c r="CN19" s="94">
        <f>IF(OR(CN$4="",$B19=""),0,SUMIF('DADOS BRUTOS'!$A$3:$A$500,$B19,'DADOS BRUTOS'!N$3:N$500)+IF($C19="",0,SUMIF('DADOS BRUTOS'!$A$3:$A$500,$C19,'DADOS BRUTOS'!N$3:N$500)))</f>
        <v/>
      </c>
      <c r="CO19" s="94">
        <f>IF(OR(CO$4="",$B19=""),0,SUMIF('DADOS BRUTOS'!$A$3:$A$500,$B19,'DADOS BRUTOS'!O$3:O$500)+IF($C19="",0,SUMIF('DADOS BRUTOS'!$A$3:$A$500,$C19,'DADOS BRUTOS'!O$3:O$500)))</f>
        <v/>
      </c>
      <c r="CP19" s="94">
        <f>IF(OR(CP$4="",$B19=""),0,SUMIF('DADOS BRUTOS'!$A$3:$A$500,$B19,'DADOS BRUTOS'!P$3:P$500)+IF($C19="",0,SUMIF('DADOS BRUTOS'!$A$3:$A$500,$C19,'DADOS BRUTOS'!P$3:P$500)))</f>
        <v/>
      </c>
      <c r="CQ19" s="94">
        <f>IF(OR(CQ$4="",$B19=""),0,SUMIF('DADOS BRUTOS'!$A$3:$A$500,$B19,'DADOS BRUTOS'!Q$3:Q$500)+IF($C19="",0,SUMIF('DADOS BRUTOS'!$A$3:$A$500,$C19,'DADOS BRUTOS'!Q$3:Q$500)))</f>
        <v/>
      </c>
      <c r="CR19" s="94">
        <f>IF(OR(CR$4="",$B19=""),0,SUMIF('DADOS BRUTOS'!$A$3:$A$500,$B19,'DADOS BRUTOS'!R$3:R$500)+IF($C19="",0,SUMIF('DADOS BRUTOS'!$A$3:$A$500,$C19,'DADOS BRUTOS'!R$3:R$500)))</f>
        <v/>
      </c>
      <c r="CS19" s="94">
        <f>IF(OR(CS$4="",$B19=""),0,SUMIF('DADOS BRUTOS'!$A$3:$A$500,$B19,'DADOS BRUTOS'!S$3:S$500)+IF($C19="",0,SUMIF('DADOS BRUTOS'!$A$3:$A$500,$C19,'DADOS BRUTOS'!S$3:S$500)))</f>
        <v/>
      </c>
      <c r="CT19" s="94">
        <f>IF(OR(CT$4="",$B19=""),0,SUMIF('DADOS BRUTOS'!$A$3:$A$500,$B19,'DADOS BRUTOS'!T$3:T$500)+IF($C19="",0,SUMIF('DADOS BRUTOS'!$A$3:$A$500,$C19,'DADOS BRUTOS'!T$3:T$500)))</f>
        <v/>
      </c>
      <c r="CU19" s="94">
        <f>IF(OR(CU$4="",$B19=""),0,SUMIF('DADOS BRUTOS'!$A$3:$A$500,$B19,'DADOS BRUTOS'!U$3:U$500)+IF($C19="",0,SUMIF('DADOS BRUTOS'!$A$3:$A$500,$C19,'DADOS BRUTOS'!U$3:U$500)))</f>
        <v/>
      </c>
      <c r="CV19" s="94">
        <f>IF(OR(CV$4="",$B19=""),0,SUMIF('DADOS BRUTOS'!$A$3:$A$500,$B19,'DADOS BRUTOS'!V$3:V$500)+IF($C19="",0,SUMIF('DADOS BRUTOS'!$A$3:$A$500,$C19,'DADOS BRUTOS'!V$3:V$500)))</f>
        <v/>
      </c>
      <c r="CW19" s="94">
        <f>IF(OR(CW$4="",$B19=""),0,SUMIF('DADOS BRUTOS'!$A$3:$A$500,$B19,'DADOS BRUTOS'!W$3:W$500)+IF($C19="",0,SUMIF('DADOS BRUTOS'!$A$3:$A$500,$C19,'DADOS BRUTOS'!W$3:W$500)))</f>
        <v/>
      </c>
      <c r="CX19" s="94">
        <f>IF(OR(CX$4="",$B19=""),0,SUMIF('DADOS BRUTOS'!$A$3:$A$500,$B19,'DADOS BRUTOS'!X$3:X$500)+IF($C19="",0,SUMIF('DADOS BRUTOS'!$A$3:$A$500,$C19,'DADOS BRUTOS'!X$3:X$500)))</f>
        <v/>
      </c>
      <c r="CY19" s="94">
        <f>IF(OR(CY$4="",$B19=""),0,SUMIF('DADOS BRUTOS'!$A$3:$A$500,$B19,'DADOS BRUTOS'!Y$3:Y$500)+IF($C19="",0,SUMIF('DADOS BRUTOS'!$A$3:$A$500,$C19,'DADOS BRUTOS'!Y$3:Y$500)))</f>
        <v/>
      </c>
      <c r="CZ19" s="94">
        <f>IF(OR(CZ$4="",$B19=""),0,SUMIF('DADOS BRUTOS'!$A$3:$A$500,$B19,'DADOS BRUTOS'!Z$3:Z$500)+IF($C19="",0,SUMIF('DADOS BRUTOS'!$A$3:$A$500,$C19,'DADOS BRUTOS'!Z$3:Z$500)))</f>
        <v/>
      </c>
      <c r="DA19" s="94">
        <f>IF(OR(DA$4="",$B19=""),0,SUMIF('DADOS BRUTOS'!$A$3:$A$500,$B19,'DADOS BRUTOS'!AA$3:AA$500)+IF($C19="",0,SUMIF('DADOS BRUTOS'!$A$3:$A$500,$C19,'DADOS BRUTOS'!AA$3:AA$500)))</f>
        <v/>
      </c>
      <c r="DB19" s="94">
        <f>IF(OR(DB$4="",$B19=""),0,SUMIF('DADOS BRUTOS'!$A$3:$A$500,$B19,'DADOS BRUTOS'!AB$3:AB$500)+IF($C19="",0,SUMIF('DADOS BRUTOS'!$A$3:$A$500,$C19,'DADOS BRUTOS'!AB$3:AB$500)))</f>
        <v/>
      </c>
      <c r="DC19" s="94">
        <f>IF(OR(DC$4="",$B19=""),0,SUMIF('DADOS BRUTOS'!$A$3:$A$500,$B19,'DADOS BRUTOS'!AC$3:AC$500)+IF($C19="",0,SUMIF('DADOS BRUTOS'!$A$3:$A$500,$C19,'DADOS BRUTOS'!AC$3:AC$500)))</f>
        <v/>
      </c>
      <c r="DD19" s="94">
        <f>IF(OR(DD$4="",$B19=""),0,SUMIF('DADOS BRUTOS'!$A$3:$A$500,$B19,'DADOS BRUTOS'!AD$3:AD$500)+IF($C19="",0,SUMIF('DADOS BRUTOS'!$A$3:$A$500,$C19,'DADOS BRUTOS'!AD$3:AD$500)))</f>
        <v/>
      </c>
      <c r="DE19" s="94">
        <f>IF(OR(DE$4="",$B19=""),0,SUMIF('DADOS BRUTOS'!$A$3:$A$500,$B19,'DADOS BRUTOS'!AE$3:AE$500)+IF($C19="",0,SUMIF('DADOS BRUTOS'!$A$3:$A$500,$C19,'DADOS BRUTOS'!AE$3:AE$500)))</f>
        <v/>
      </c>
      <c r="DF19" s="94">
        <f>IF(OR(DF$4="",$B19=""),0,SUMIF('DADOS BRUTOS'!$A$3:$A$500,$B19,'DADOS BRUTOS'!AF$3:AF$500)+IF($C19="",0,SUMIF('DADOS BRUTOS'!$A$3:$A$500,$C19,'DADOS BRUTOS'!AF$3:AF$500)))</f>
        <v/>
      </c>
      <c r="DG19" s="94">
        <f>IF(OR(DG$4="",$B19=""),0,SUMIF('DADOS BRUTOS'!$A$3:$A$500,$B19,'DADOS BRUTOS'!AG$3:AG$500)+IF($C19="",0,SUMIF('DADOS BRUTOS'!$A$3:$A$500,$C19,'DADOS BRUTOS'!AG$3:AG$500)))</f>
        <v/>
      </c>
      <c r="DH19" s="94">
        <f>IF(OR(DH$4="",$B19=""),0,SUMIF('DADOS BRUTOS'!$A$3:$A$500,$B19,'DADOS BRUTOS'!AH$3:AH$500)+IF($C19="",0,SUMIF('DADOS BRUTOS'!$A$3:$A$500,$C19,'DADOS BRUTOS'!AH$3:AH$500)))</f>
        <v/>
      </c>
      <c r="DI19" s="94">
        <f>IF(OR(DI$4="",$B19=""),0,SUMIF('DADOS BRUTOS'!$A$3:$A$500,$B19,'DADOS BRUTOS'!AI$3:AI$500)+IF($C19="",0,SUMIF('DADOS BRUTOS'!$A$3:$A$500,$C19,'DADOS BRUTOS'!AI$3:AI$500)))</f>
        <v/>
      </c>
      <c r="DJ19" s="94">
        <f>IF(OR(DJ$4="",$B19=""),0,SUMIF('DADOS BRUTOS'!$A$3:$A$500,$B19,'DADOS BRUTOS'!AJ$3:AJ$500)+IF($C19="",0,SUMIF('DADOS BRUTOS'!$A$3:$A$500,$C19,'DADOS BRUTOS'!AJ$3:AJ$500)))</f>
        <v/>
      </c>
      <c r="DK19" s="94">
        <f>IF(OR(DK$4="",$B19=""),0,SUMIF('DADOS BRUTOS'!$A$3:$A$500,$B19,'DADOS BRUTOS'!AK$3:AK$500)+IF($C19="",0,SUMIF('DADOS BRUTOS'!$A$3:$A$500,$C19,'DADOS BRUTOS'!AK$3:AK$500)))</f>
        <v/>
      </c>
      <c r="DL19" s="94">
        <f>IF(OR(DL$4="",$B19=""),0,SUMIF('DADOS BRUTOS'!$A$3:$A$500,$B19,'DADOS BRUTOS'!AL$3:AL$500)+IF($C19="",0,SUMIF('DADOS BRUTOS'!$A$3:$A$500,$C19,'DADOS BRUTOS'!AL$3:AL$500)))</f>
        <v/>
      </c>
      <c r="DM19" s="94">
        <f>IF(OR(DM$4="",$B19=""),0,SUMIF('DADOS BRUTOS'!$A$3:$A$500,$B19,'DADOS BRUTOS'!AM$3:AM$500)+IF($C19="",0,SUMIF('DADOS BRUTOS'!$A$3:$A$500,$C19,'DADOS BRUTOS'!AM$3:AM$500)))</f>
        <v/>
      </c>
      <c r="DN19" s="94">
        <f>IF(OR(DN$4="",$B19=""),0,SUMIF('DADOS BRUTOS'!$A$3:$A$500,$B19,'DADOS BRUTOS'!AN$3:AN$500)+IF($C19="",0,SUMIF('DADOS BRUTOS'!$A$3:$A$500,$C19,'DADOS BRUTOS'!AN$3:AN$500)))</f>
        <v/>
      </c>
      <c r="DO19" s="94">
        <f>IF(OR(DO$4="",$B19=""),0,SUMIF('DADOS BRUTOS'!$A$3:$A$500,$B19,'DADOS BRUTOS'!AO$3:AO$500)+IF($C19="",0,SUMIF('DADOS BRUTOS'!$A$3:$A$500,$C19,'DADOS BRUTOS'!AO$3:AO$500)))</f>
        <v/>
      </c>
      <c r="DP19" s="94">
        <f>IF(OR(DP$4="",$B19=""),0,SUMIF('DADOS BRUTOS'!$A$3:$A$500,$B19,'DADOS BRUTOS'!AP$3:AP$500)+IF($C19="",0,SUMIF('DADOS BRUTOS'!$A$3:$A$500,$C19,'DADOS BRUTOS'!AP$3:AP$500)))</f>
        <v/>
      </c>
      <c r="DQ19" s="94">
        <f>IF(OR(DQ$4="",$B19=""),0,SUMIF('DADOS BRUTOS'!$A$3:$A$500,$B19,'DADOS BRUTOS'!AQ$3:AQ$500)+IF($C19="",0,SUMIF('DADOS BRUTOS'!$A$3:$A$500,$C19,'DADOS BRUTOS'!AQ$3:AQ$500)))</f>
        <v/>
      </c>
      <c r="DR19" s="94">
        <f>IF(OR(DR$4="",$B19=""),0,SUMIF('DADOS BRUTOS'!$A$3:$A$500,$B19,'DADOS BRUTOS'!AR$3:AR$500)+IF($C19="",0,SUMIF('DADOS BRUTOS'!$A$3:$A$500,$C19,'DADOS BRUTOS'!AR$3:AR$500)))</f>
        <v/>
      </c>
      <c r="DS19" s="94">
        <f>IF(OR(DS$4="",$B19=""),0,SUMIF('DADOS BRUTOS'!$A$3:$A$500,$B19,'DADOS BRUTOS'!AS$3:AS$500)+IF($C19="",0,SUMIF('DADOS BRUTOS'!$A$3:$A$500,$C19,'DADOS BRUTOS'!AS$3:AS$500)))</f>
        <v/>
      </c>
      <c r="DT19" s="94">
        <f>IF(OR(DT$4="",$B19=""),0,SUMIF('DADOS BRUTOS'!$A$3:$A$500,$B19,'DADOS BRUTOS'!AT$3:AT$500)+IF($C19="",0,SUMIF('DADOS BRUTOS'!$A$3:$A$500,$C19,'DADOS BRUTOS'!AT$3:AT$500)))</f>
        <v/>
      </c>
      <c r="DU19" s="94">
        <f>IF(OR(DU$4="",$B19=""),0,SUMIF('DADOS BRUTOS'!$A$3:$A$500,$B19,'DADOS BRUTOS'!AU$3:AU$500)+IF($C19="",0,SUMIF('DADOS BRUTOS'!$A$3:$A$500,$C19,'DADOS BRUTOS'!AU$3:AU$500)))</f>
        <v/>
      </c>
      <c r="DV19" s="94">
        <f>IF(OR(DV$4="",$B19=""),0,SUMIF('DADOS BRUTOS'!$A$3:$A$500,$B19,'DADOS BRUTOS'!AV$3:AV$500)+IF($C19="",0,SUMIF('DADOS BRUTOS'!$A$3:$A$500,$C19,'DADOS BRUTOS'!AV$3:AV$500)))</f>
        <v/>
      </c>
      <c r="DW19" s="94">
        <f>IF(OR(DW$4="",$B19=""),0,SUMIF('DADOS BRUTOS'!$A$3:$A$500,$B19,'DADOS BRUTOS'!AW$3:AW$500)+IF($C19="",0,SUMIF('DADOS BRUTOS'!$A$3:$A$500,$C19,'DADOS BRUTOS'!AW$3:AW$500)))</f>
        <v/>
      </c>
      <c r="DX19" s="94">
        <f>IF(OR(DX$4="",$B19=""),0,SUMIF('DADOS BRUTOS'!$A$3:$A$500,$B19,'DADOS BRUTOS'!AX$3:AX$500)+IF($C19="",0,SUMIF('DADOS BRUTOS'!$A$3:$A$500,$C19,'DADOS BRUTOS'!AX$3:AX$500)))</f>
        <v/>
      </c>
      <c r="DY19" s="94">
        <f>IF(OR(DY$4="",$B19=""),0,SUMIF('DADOS BRUTOS'!$A$3:$A$500,$B19,'DADOS BRUTOS'!AY$3:AY$500)+IF($C19="",0,SUMIF('DADOS BRUTOS'!$A$3:$A$500,$C19,'DADOS BRUTOS'!AY$3:AY$500)))</f>
        <v/>
      </c>
      <c r="DZ19" s="94">
        <f>IF(OR(DZ$4="",$B19=""),0,SUMIF('DADOS BRUTOS'!$A$3:$A$500,$B19,'DADOS BRUTOS'!AZ$3:AZ$500)+IF($C19="",0,SUMIF('DADOS BRUTOS'!$A$3:$A$500,$C19,'DADOS BRUTOS'!AZ$3:AZ$500)))</f>
        <v/>
      </c>
      <c r="EA19" s="94">
        <f>IF(OR(EA$4="",$B19=""),0,SUMIF('DADOS BRUTOS'!$A$3:$A$500,$B19,'DADOS BRUTOS'!BA$3:BA$500)+IF($C19="",0,SUMIF('DADOS BRUTOS'!$A$3:$A$500,$C19,'DADOS BRUTOS'!BA$3:BA$500)))</f>
        <v/>
      </c>
      <c r="EB19" s="94">
        <f>IF(OR(EB$4="",$B19=""),0,SUMIF('DADOS BRUTOS'!$A$3:$A$500,$B19,'DADOS BRUTOS'!BB$3:BB$500)+IF($C19="",0,SUMIF('DADOS BRUTOS'!$A$3:$A$500,$C19,'DADOS BRUTOS'!BB$3:BB$500)))</f>
        <v/>
      </c>
      <c r="EC19" s="94">
        <f>IF(OR(EC$4="",$B19=""),0,SUMIF('DADOS BRUTOS'!$A$3:$A$500,$B19,'DADOS BRUTOS'!BC$3:BC$500)+IF($C19="",0,SUMIF('DADOS BRUTOS'!$A$3:$A$500,$C19,'DADOS BRUTOS'!BC$3:BC$500)))</f>
        <v/>
      </c>
      <c r="ED19" s="94">
        <f>IF(OR(ED$4="",$B19=""),0,SUMIF('DADOS BRUTOS'!$A$3:$A$500,$B19,'DADOS BRUTOS'!BD$3:BD$500)+IF($C19="",0,SUMIF('DADOS BRUTOS'!$A$3:$A$500,$C19,'DADOS BRUTOS'!BD$3:BD$500)))</f>
        <v/>
      </c>
      <c r="EE19" s="94">
        <f>IF(OR(EE$4="",$B19=""),0,SUMIF('DADOS BRUTOS'!$A$3:$A$500,$B19,'DADOS BRUTOS'!BE$3:BE$500)+IF($C19="",0,SUMIF('DADOS BRUTOS'!$A$3:$A$500,$C19,'DADOS BRUTOS'!BE$3:BE$500)))</f>
        <v/>
      </c>
      <c r="EF19" s="94">
        <f>IF(OR(EF$4="",$B19=""),0,SUMIF('DADOS BRUTOS'!$A$3:$A$500,$B19,'DADOS BRUTOS'!BF$3:BF$500)+IF($C19="",0,SUMIF('DADOS BRUTOS'!$A$3:$A$500,$C19,'DADOS BRUTOS'!BF$3:BF$500)))</f>
        <v/>
      </c>
      <c r="EG19" s="94">
        <f>IF(OR(EG$4="",$B19=""),0,SUMIF('DADOS BRUTOS'!$A$3:$A$500,$B19,'DADOS BRUTOS'!BG$3:BG$500)+IF($C19="",0,SUMIF('DADOS BRUTOS'!$A$3:$A$500,$C19,'DADOS BRUTOS'!BG$3:BG$500)))</f>
        <v/>
      </c>
      <c r="EH19" s="94">
        <f>IF(OR(EH$4="",$B19=""),0,SUMIF('DADOS BRUTOS'!$A$3:$A$500,$B19,'DADOS BRUTOS'!BH$3:BH$500)+IF($C19="",0,SUMIF('DADOS BRUTOS'!$A$3:$A$500,$C19,'DADOS BRUTOS'!BH$3:BH$500)))</f>
        <v/>
      </c>
      <c r="EI19" s="94">
        <f>IF(OR(EI$4="",$B19=""),0,SUMIF('DADOS BRUTOS'!$A$3:$A$500,$B19,'DADOS BRUTOS'!BI$3:BI$500)+IF($C19="",0,SUMIF('DADOS BRUTOS'!$A$3:$A$500,$C19,'DADOS BRUTOS'!BI$3:BI$500)))</f>
        <v/>
      </c>
      <c r="EJ19" s="94">
        <f>IF(OR(EJ$4="",$B19=""),0,SUMIF('DADOS BRUTOS'!$A$3:$A$500,$B19,'DADOS BRUTOS'!BJ$3:BJ$500)+IF($C19="",0,SUMIF('DADOS BRUTOS'!$A$3:$A$500,$C19,'DADOS BRUTOS'!BJ$3:BJ$500)))</f>
        <v/>
      </c>
      <c r="EK19" s="94">
        <f>IF(OR(EK$4="",$B19=""),0,SUMIF('DADOS BRUTOS'!$A$3:$A$500,$B19,'DADOS BRUTOS'!BK$3:BK$500)+IF($C19="",0,SUMIF('DADOS BRUTOS'!$A$3:$A$500,$C19,'DADOS BRUTOS'!BK$3:BK$500)))</f>
        <v/>
      </c>
      <c r="EL19" s="94">
        <f>IF(OR(EL$4="",$B19=""),0,SUMIF('DADOS BRUTOS'!$A$3:$A$500,$B19,'DADOS BRUTOS'!BL$3:BL$500)+IF($C19="",0,SUMIF('DADOS BRUTOS'!$A$3:$A$500,$C19,'DADOS BRUTOS'!BL$3:BL$500)))</f>
        <v/>
      </c>
      <c r="EM19" s="94">
        <f>IF(OR(EM$4="",$B19=""),0,SUMIF('DADOS BRUTOS'!$A$3:$A$500,$B19,'DADOS BRUTOS'!BM$3:BM$500)+IF($C19="",0,SUMIF('DADOS BRUTOS'!$A$3:$A$500,$C19,'DADOS BRUTOS'!BM$3:BM$500)))</f>
        <v/>
      </c>
      <c r="EN19" s="94">
        <f>IF(OR(EN$4="",$B19=""),0,SUMIF('DADOS BRUTOS'!$A$3:$A$500,$B19,'DADOS BRUTOS'!BN$3:BN$500)+IF($C19="",0,SUMIF('DADOS BRUTOS'!$A$3:$A$500,$C19,'DADOS BRUTOS'!BN$3:BN$500)))</f>
        <v/>
      </c>
      <c r="EO19" s="94">
        <f>IF(OR(EO$4="",$B19=""),0,SUMIF('DADOS BRUTOS'!$A$3:$A$500,$B19,'DADOS BRUTOS'!BO$3:BO$500)+IF($C19="",0,SUMIF('DADOS BRUTOS'!$A$3:$A$500,$C19,'DADOS BRUTOS'!BO$3:BO$500)))</f>
        <v/>
      </c>
      <c r="EP19" s="94">
        <f>IF(OR(EP$4="",$B19=""),0,SUMIF('DADOS BRUTOS'!$A$3:$A$500,$B19,'DADOS BRUTOS'!BP$3:BP$500)+IF($C19="",0,SUMIF('DADOS BRUTOS'!$A$3:$A$500,$C19,'DADOS BRUTOS'!BP$3:BP$500)))</f>
        <v/>
      </c>
      <c r="EQ19" s="94">
        <f>IF(OR(EQ$4="",$B19=""),0,SUMIF('DADOS BRUTOS'!$A$3:$A$500,$B19,'DADOS BRUTOS'!BQ$3:BQ$500)+IF($C19="",0,SUMIF('DADOS BRUTOS'!$A$3:$A$500,$C19,'DADOS BRUTOS'!BQ$3:BQ$500)))</f>
        <v/>
      </c>
      <c r="ER19" s="94">
        <f>IF(OR(ER$4="",$B19=""),0,SUMIF('DADOS BRUTOS'!$A$3:$A$500,$B19,'DADOS BRUTOS'!BR$3:BR$500)+IF($C19="",0,SUMIF('DADOS BRUTOS'!$A$3:$A$500,$C19,'DADOS BRUTOS'!BR$3:BR$500)))</f>
        <v/>
      </c>
      <c r="ES19" s="94">
        <f>IF(OR(ES$4="",$B19=""),0,SUMIF('DADOS BRUTOS'!$A$3:$A$500,$B19,'DADOS BRUTOS'!BS$3:BS$500)+IF($C19="",0,SUMIF('DADOS BRUTOS'!$A$3:$A$500,$C19,'DADOS BRUTOS'!BS$3:BS$500)))</f>
        <v/>
      </c>
      <c r="ET19" s="94">
        <f>IF(OR(ET$4="",$B19=""),0,SUMIF('DADOS BRUTOS'!$A$3:$A$500,$B19,'DADOS BRUTOS'!BT$3:BT$500)+IF($C19="",0,SUMIF('DADOS BRUTOS'!$A$3:$A$500,$C19,'DADOS BRUTOS'!BT$3:BT$500)))</f>
        <v/>
      </c>
      <c r="EU19" s="94">
        <f>IF(OR(EU$4="",$B19=""),0,SUMIF('DADOS BRUTOS'!$A$3:$A$500,$B19,'DADOS BRUTOS'!BU$3:BU$500)+IF($C19="",0,SUMIF('DADOS BRUTOS'!$A$3:$A$500,$C19,'DADOS BRUTOS'!BU$3:BU$500)))</f>
        <v/>
      </c>
      <c r="EV19" s="94">
        <f>IF(OR(EV$4="",$B19=""),0,SUMIF('DADOS BRUTOS'!$A$3:$A$500,$B19,'DADOS BRUTOS'!BV$3:BV$500)+IF($C19="",0,SUMIF('DADOS BRUTOS'!$A$3:$A$500,$C19,'DADOS BRUTOS'!BV$3:BV$500)))</f>
        <v/>
      </c>
      <c r="EW19" s="94">
        <f>IF(OR(EW$4="",$B19=""),0,SUMIF('DADOS BRUTOS'!$A$3:$A$500,$B19,'DADOS BRUTOS'!BW$3:BW$500)+IF($C19="",0,SUMIF('DADOS BRUTOS'!$A$3:$A$500,$C19,'DADOS BRUTOS'!BW$3:BW$500)))</f>
        <v/>
      </c>
      <c r="EX19" s="94">
        <f>IF(OR(EX$4="",$B19=""),0,SUMIF('DADOS BRUTOS'!$A$3:$A$500,$B19,'DADOS BRUTOS'!BX$3:BX$500)+IF($C19="",0,SUMIF('DADOS BRUTOS'!$A$3:$A$500,$C19,'DADOS BRUTOS'!BX$3:BX$500)))</f>
        <v/>
      </c>
      <c r="EY19" s="94">
        <f>IF(OR(EY$4="",$B19=""),0,SUMIF('DADOS BRUTOS'!$A$3:$A$500,$B19,'DADOS BRUTOS'!BY$3:BY$500)+IF($C19="",0,SUMIF('DADOS BRUTOS'!$A$3:$A$500,$C19,'DADOS BRUTOS'!BY$3:BY$500)))</f>
        <v/>
      </c>
      <c r="EZ19" s="94">
        <f>IF(OR(EZ$4="",$B19=""),0,SUMIF('DADOS BRUTOS'!$A$3:$A$500,$B19,'DADOS BRUTOS'!BZ$3:BZ$500)+IF($C19="",0,SUMIF('DADOS BRUTOS'!$A$3:$A$500,$C19,'DADOS BRUTOS'!BZ$3:BZ$500)))</f>
        <v/>
      </c>
      <c r="FA19" s="94">
        <f>IF(OR(FA$4="",$B19=""),0,SUMIF('DADOS BRUTOS'!$A$3:$A$500,$B19,'DADOS BRUTOS'!CA$3:CA$500)+IF($C19="",0,SUMIF('DADOS BRUTOS'!$A$3:$A$500,$C19,'DADOS BRUTOS'!CA$3:CA$500)))</f>
        <v/>
      </c>
      <c r="FB19" s="94">
        <f>IF(OR(FB$4="",$B19=""),0,SUMIF('DADOS BRUTOS'!$A$3:$A$500,$B19,'DADOS BRUTOS'!CB$3:CB$500)+IF($C19="",0,SUMIF('DADOS BRUTOS'!$A$3:$A$500,$C19,'DADOS BRUTOS'!CB$3:CB$500)))</f>
        <v/>
      </c>
      <c r="FC19" s="94">
        <f>IF(OR(FC$4="",$B19=""),0,SUMIF('DADOS BRUTOS'!$A$3:$A$500,$B19,'DADOS BRUTOS'!CC$3:CC$500)+IF($C19="",0,SUMIF('DADOS BRUTOS'!$A$3:$A$500,$C19,'DADOS BRUTOS'!CC$3:CC$500)))</f>
        <v/>
      </c>
      <c r="FD19" s="94">
        <f>IF(OR(FD$4="",$B19=""),0,SUMIF('DADOS BRUTOS'!$A$3:$A$500,$B19,'DADOS BRUTOS'!CD$3:CD$500)+IF($C19="",0,SUMIF('DADOS BRUTOS'!$A$3:$A$500,$C19,'DADOS BRUTOS'!CD$3:CD$500)))</f>
        <v/>
      </c>
      <c r="FE19" s="94">
        <f>IF(OR(FE$4="",$B19=""),0,SUMIF('DADOS BRUTOS'!$A$3:$A$500,$B19,'DADOS BRUTOS'!CE$3:CE$500)+IF($C19="",0,SUMIF('DADOS BRUTOS'!$A$3:$A$500,$C19,'DADOS BRUTOS'!CE$3:CE$500)))</f>
        <v/>
      </c>
      <c r="FF19" s="94">
        <f>IF(OR(FF$4="",$B19=""),0,SUMIF('DADOS BRUTOS'!$A$3:$A$500,$B19,'DADOS BRUTOS'!CF$3:CF$500)+IF($C19="",0,SUMIF('DADOS BRUTOS'!$A$3:$A$500,$C19,'DADOS BRUTOS'!CF$3:CF$500)))</f>
        <v/>
      </c>
      <c r="FG19" s="94">
        <f>IF(OR(FG$4="",$B19=""),0,SUMIF('DADOS BRUTOS'!$A$3:$A$500,$B19,'DADOS BRUTOS'!CG$3:CG$500)+IF($C19="",0,SUMIF('DADOS BRUTOS'!$A$3:$A$500,$C19,'DADOS BRUTOS'!CG$3:CG$500)))</f>
        <v/>
      </c>
      <c r="FH19" s="94">
        <f>IF(OR(FH$4="",$B19=""),0,SUMIF('DADOS BRUTOS'!$A$3:$A$500,$B19,'DADOS BRUTOS'!CH$3:CH$500)+IF($C19="",0,SUMIF('DADOS BRUTOS'!$A$3:$A$500,$C19,'DADOS BRUTOS'!CH$3:CH$500)))</f>
        <v/>
      </c>
      <c r="FI19" s="94">
        <f>IF(OR(FI$4="",$B19=""),0,SUMIF('DADOS BRUTOS'!$A$3:$A$500,$B19,'DADOS BRUTOS'!CI$3:CI$500)+IF($C19="",0,SUMIF('DADOS BRUTOS'!$A$3:$A$500,$C19,'DADOS BRUTOS'!CI$3:CI$500)))</f>
        <v/>
      </c>
      <c r="FJ19" s="94">
        <f>IF(OR(FJ$4="",$B19=""),0,SUMIF('DADOS BRUTOS'!$A$3:$A$500,$B19,'DADOS BRUTOS'!CJ$3:CJ$500)+IF($C19="",0,SUMIF('DADOS BRUTOS'!$A$3:$A$500,$C19,'DADOS BRUTOS'!CJ$3:CJ$500)))</f>
        <v/>
      </c>
      <c r="FK19" s="94">
        <f>IF(OR(FK$4="",$B19=""),0,SUMIF('DADOS BRUTOS'!$A$3:$A$500,$B19,'DADOS BRUTOS'!CK$3:CK$500)+IF($C19="",0,SUMIF('DADOS BRUTOS'!$A$3:$A$500,$C19,'DADOS BRUTOS'!CK$3:CK$500)))</f>
        <v/>
      </c>
      <c r="FL19" s="94">
        <f>IF(OR(FL$4="",$B19=""),0,SUMIF('DADOS BRUTOS'!$A$3:$A$500,$B19,'DADOS BRUTOS'!CL$3:CL$500)+IF($C19="",0,SUMIF('DADOS BRUTOS'!$A$3:$A$500,$C19,'DADOS BRUTOS'!CL$3:CL$500)))</f>
        <v/>
      </c>
      <c r="FM19" s="94">
        <f>IF(OR(FM$4="",$B19=""),0,SUMIF('DADOS BRUTOS'!$A$3:$A$500,$B19,'DADOS BRUTOS'!CM$3:CM$500)+IF($C19="",0,SUMIF('DADOS BRUTOS'!$A$3:$A$500,$C19,'DADOS BRUTOS'!CM$3:CM$500)))</f>
        <v/>
      </c>
      <c r="FN19" s="94">
        <f>IF(OR(FN$4="",$B19=""),0,SUMIF('DADOS BRUTOS'!$A$3:$A$500,$B19,'DADOS BRUTOS'!CN$3:CN$500)+IF($C19="",0,SUMIF('DADOS BRUTOS'!$A$3:$A$500,$C19,'DADOS BRUTOS'!CN$3:CN$500)))</f>
        <v/>
      </c>
      <c r="FO19" s="94">
        <f>IF(OR(FO$4="",$B19=""),0,SUMIF('DADOS BRUTOS'!$A$3:$A$500,$B19,'DADOS BRUTOS'!CO$3:CO$500)+IF($C19="",0,SUMIF('DADOS BRUTOS'!$A$3:$A$500,$C19,'DADOS BRUTOS'!CO$3:CO$500)))</f>
        <v/>
      </c>
      <c r="FP19" s="94">
        <f>IF(OR(FP$4="",$B19=""),0,SUMIF('DADOS BRUTOS'!$A$3:$A$500,$B19,'DADOS BRUTOS'!CP$3:CP$500)+IF($C19="",0,SUMIF('DADOS BRUTOS'!$A$3:$A$500,$C19,'DADOS BRUTOS'!CP$3:CP$500)))</f>
        <v/>
      </c>
      <c r="FQ19" s="94">
        <f>IF(OR(FQ$4="",$B19=""),0,SUMIF('DADOS BRUTOS'!$A$3:$A$500,$B19,'DADOS BRUTOS'!CQ$3:CQ$500)+IF($C19="",0,SUMIF('DADOS BRUTOS'!$A$3:$A$500,$C19,'DADOS BRUTOS'!CQ$3:CQ$500)))</f>
        <v/>
      </c>
      <c r="FR19" s="94">
        <f>IF(OR(FR$4="",$B19=""),0,SUMIF('DADOS BRUTOS'!$A$3:$A$500,$B19,'DADOS BRUTOS'!CR$3:CR$500)+IF($C19="",0,SUMIF('DADOS BRUTOS'!$A$3:$A$500,$C19,'DADOS BRUTOS'!CR$3:CR$500)))</f>
        <v/>
      </c>
      <c r="FS19" s="94">
        <f>IF(OR(FS$4="",$B19=""),0,SUMIF('DADOS BRUTOS'!$A$3:$A$500,$B19,'DADOS BRUTOS'!CS$3:CS$500)+IF($C19="",0,SUMIF('DADOS BRUTOS'!$A$3:$A$500,$C19,'DADOS BRUTOS'!CS$3:CS$500)))</f>
        <v/>
      </c>
      <c r="FT19" s="94">
        <f>IF(OR(FT$4="",$B19=""),0,SUMIF('DADOS BRUTOS'!$A$3:$A$500,$B19,'DADOS BRUTOS'!CT$3:CT$500)+IF($C19="",0,SUMIF('DADOS BRUTOS'!$A$3:$A$500,$C19,'DADOS BRUTOS'!CT$3:CT$500)))</f>
        <v/>
      </c>
      <c r="FU19" s="94">
        <f>IF(OR(FU$4="",$B19=""),0,SUMIF('DADOS BRUTOS'!$A$3:$A$500,$B19,'DADOS BRUTOS'!CU$3:CU$500)+IF($C19="",0,SUMIF('DADOS BRUTOS'!$A$3:$A$500,$C19,'DADOS BRUTOS'!CU$3:CU$500)))</f>
        <v/>
      </c>
      <c r="FV19" s="94">
        <f>IF(OR(FV$4="",$B19=""),0,SUMIF('DADOS BRUTOS'!$A$3:$A$500,$B19,'DADOS BRUTOS'!CV$3:CV$500)+IF($C19="",0,SUMIF('DADOS BRUTOS'!$A$3:$A$500,$C19,'DADOS BRUTOS'!CV$3:CV$500)))</f>
        <v/>
      </c>
      <c r="FW19" s="94">
        <f>IF(OR(FW$4="",$B19=""),0,SUMIF('DADOS BRUTOS'!$A$3:$A$500,$B19,'DADOS BRUTOS'!CW$3:CW$500)+IF($C19="",0,SUMIF('DADOS BRUTOS'!$A$3:$A$500,$C19,'DADOS BRUTOS'!CW$3:CW$500)))</f>
        <v/>
      </c>
      <c r="FX19" s="94">
        <f>IF(OR(FX$4="",$B19=""),0,SUMIF('DADOS BRUTOS'!$A$3:$A$500,$B19,'DADOS BRUTOS'!CX$3:CX$500)+IF($C19="",0,SUMIF('DADOS BRUTOS'!$A$3:$A$500,$C19,'DADOS BRUTOS'!CX$3:CX$500)))</f>
        <v/>
      </c>
      <c r="FY19" s="94">
        <f>IF(OR(FY$4="",$B19=""),0,SUMIF('DADOS BRUTOS'!$A$3:$A$500,$B19,'DADOS BRUTOS'!CY$3:CY$500)+IF($C19="",0,SUMIF('DADOS BRUTOS'!$A$3:$A$500,$C19,'DADOS BRUTOS'!CY$3:CY$500)))</f>
        <v/>
      </c>
      <c r="FZ19" s="94">
        <f>IF(OR(FZ$4="",$B19=""),0,SUMIF('DADOS BRUTOS'!$A$3:$A$500,$B19,'DADOS BRUTOS'!CZ$3:CZ$500)+IF($C19="",0,SUMIF('DADOS BRUTOS'!$A$3:$A$500,$C19,'DADOS BRUTOS'!CZ$3:CZ$500)))</f>
        <v/>
      </c>
      <c r="GA19" s="94">
        <f>IF(OR(GA$4="",$B19=""),0,SUMIF('DADOS BRUTOS'!$A$3:$A$500,$B19,'DADOS BRUTOS'!DA$3:DA$500)+IF($C19="",0,SUMIF('DADOS BRUTOS'!$A$3:$A$500,$C19,'DADOS BRUTOS'!DA$3:DA$500)))</f>
        <v/>
      </c>
      <c r="GB19" s="94">
        <f>IF(OR(GB$4="",$B19=""),0,SUMIF('DADOS BRUTOS'!$A$3:$A$500,$B19,'DADOS BRUTOS'!DB$3:DB$500)+IF($C19="",0,SUMIF('DADOS BRUTOS'!$A$3:$A$500,$C19,'DADOS BRUTOS'!DB$3:DB$500)))</f>
        <v/>
      </c>
      <c r="GC19" s="94">
        <f>IF(OR(GC$4="",$B19=""),0,SUMIF('DADOS BRUTOS'!$A$3:$A$500,$B19,'DADOS BRUTOS'!DC$3:DC$500)+IF($C19="",0,SUMIF('DADOS BRUTOS'!$A$3:$A$500,$C19,'DADOS BRUTOS'!DC$3:DC$500)))</f>
        <v/>
      </c>
      <c r="GD19" s="94">
        <f>IF(OR(GD$4="",$B19=""),0,SUMIF('DADOS BRUTOS'!$A$3:$A$500,$B19,'DADOS BRUTOS'!DD$3:DD$500)+IF($C19="",0,SUMIF('DADOS BRUTOS'!$A$3:$A$500,$C19,'DADOS BRUTOS'!DD$3:DD$500)))</f>
        <v/>
      </c>
      <c r="GE19" s="94">
        <f>IF(OR(GE$4="",$B19=""),0,SUMIF('DADOS BRUTOS'!$A$3:$A$500,$B19,'DADOS BRUTOS'!DE$3:DE$500)+IF($C19="",0,SUMIF('DADOS BRUTOS'!$A$3:$A$500,$C19,'DADOS BRUTOS'!DE$3:DE$500)))</f>
        <v/>
      </c>
      <c r="GF19" s="94">
        <f>IF(OR(GF$4="",$B19=""),0,SUMIF('DADOS BRUTOS'!$A$3:$A$500,$B19,'DADOS BRUTOS'!DF$3:DF$500)+IF($C19="",0,SUMIF('DADOS BRUTOS'!$A$3:$A$500,$C19,'DADOS BRUTOS'!DF$3:DF$500)))</f>
        <v/>
      </c>
      <c r="GG19" s="94">
        <f>IF(OR(GG$4="",$B19=""),0,SUMIF('DADOS BRUTOS'!$A$3:$A$500,$B19,'DADOS BRUTOS'!DG$3:DG$500)+IF($C19="",0,SUMIF('DADOS BRUTOS'!$A$3:$A$500,$C19,'DADOS BRUTOS'!DG$3:DG$500)))</f>
        <v/>
      </c>
      <c r="GH19" s="94">
        <f>IF(OR(GH$4="",$B19=""),0,SUMIF('DADOS BRUTOS'!$A$3:$A$500,$B19,'DADOS BRUTOS'!DH$3:DH$500)+IF($C19="",0,SUMIF('DADOS BRUTOS'!$A$3:$A$500,$C19,'DADOS BRUTOS'!DH$3:DH$500)))</f>
        <v/>
      </c>
      <c r="GI19" s="94">
        <f>IF(OR(GI$4="",$B19=""),0,SUMIF('DADOS BRUTOS'!$A$3:$A$500,$B19,'DADOS BRUTOS'!DI$3:DI$500)+IF($C19="",0,SUMIF('DADOS BRUTOS'!$A$3:$A$500,$C19,'DADOS BRUTOS'!DI$3:DI$500)))</f>
        <v/>
      </c>
      <c r="GJ19" s="94">
        <f>IF(OR(GJ$4="",$B19=""),0,SUMIF('DADOS BRUTOS'!$A$3:$A$500,$B19,'DADOS BRUTOS'!DJ$3:DJ$500)+IF($C19="",0,SUMIF('DADOS BRUTOS'!$A$3:$A$500,$C19,'DADOS BRUTOS'!DJ$3:DJ$500)))</f>
        <v/>
      </c>
      <c r="GK19" s="94">
        <f>IF(OR(GK$4="",$B19=""),0,SUMIF('DADOS BRUTOS'!$A$3:$A$500,$B19,'DADOS BRUTOS'!DK$3:DK$500)+IF($C19="",0,SUMIF('DADOS BRUTOS'!$A$3:$A$500,$C19,'DADOS BRUTOS'!DK$3:DK$500)))</f>
        <v/>
      </c>
      <c r="GL19" s="94">
        <f>IF(OR(GL$4="",$B19=""),0,SUMIF('DADOS BRUTOS'!$A$3:$A$500,$B19,'DADOS BRUTOS'!DL$3:DL$500)+IF($C19="",0,SUMIF('DADOS BRUTOS'!$A$3:$A$500,$C19,'DADOS BRUTOS'!DL$3:DL$500)))</f>
        <v/>
      </c>
      <c r="GM19" s="94">
        <f>IF(OR(GM$4="",$B19=""),0,SUMIF('DADOS BRUTOS'!$A$3:$A$500,$B19,'DADOS BRUTOS'!DM$3:DM$500)+IF($C19="",0,SUMIF('DADOS BRUTOS'!$A$3:$A$500,$C19,'DADOS BRUTOS'!DM$3:DM$500)))</f>
        <v/>
      </c>
      <c r="GN19" s="94">
        <f>IF(OR(GN$4="",$B19=""),0,SUMIF('DADOS BRUTOS'!$A$3:$A$500,$B19,'DADOS BRUTOS'!DN$3:DN$500)+IF($C19="",0,SUMIF('DADOS BRUTOS'!$A$3:$A$500,$C19,'DADOS BRUTOS'!DN$3:DN$500)))</f>
        <v/>
      </c>
      <c r="GO19" s="94">
        <f>IF(OR(GO$4="",$B19=""),0,SUMIF('DADOS BRUTOS'!$A$3:$A$500,$B19,'DADOS BRUTOS'!DO$3:DO$500)+IF($C19="",0,SUMIF('DADOS BRUTOS'!$A$3:$A$500,$C19,'DADOS BRUTOS'!DO$3:DO$500)))</f>
        <v/>
      </c>
      <c r="GP19" s="94">
        <f>IF(OR(GP$4="",$B19=""),0,SUMIF('DADOS BRUTOS'!$A$3:$A$500,$B19,'DADOS BRUTOS'!DP$3:DP$500)+IF($C19="",0,SUMIF('DADOS BRUTOS'!$A$3:$A$500,$C19,'DADOS BRUTOS'!DP$3:DP$500)))</f>
        <v/>
      </c>
      <c r="GQ19" s="94">
        <f>IF(OR(GQ$4="",$B19=""),0,SUMIF('DADOS BRUTOS'!$A$3:$A$500,$B19,'DADOS BRUTOS'!DQ$3:DQ$500)+IF($C19="",0,SUMIF('DADOS BRUTOS'!$A$3:$A$500,$C19,'DADOS BRUTOS'!DQ$3:DQ$500)))</f>
        <v/>
      </c>
      <c r="GR19" s="94">
        <f>IF(OR(GR$4="",$B19=""),0,SUMIF('DADOS BRUTOS'!$A$3:$A$500,$B19,'DADOS BRUTOS'!DR$3:DR$500)+IF($C19="",0,SUMIF('DADOS BRUTOS'!$A$3:$A$500,$C19,'DADOS BRUTOS'!DR$3:DR$500)))</f>
        <v/>
      </c>
      <c r="GS19" s="94">
        <f>IF(OR(GS$4="",$B19=""),0,SUMIF('DADOS BRUTOS'!$A$3:$A$500,$B19,'DADOS BRUTOS'!DS$3:DS$500)+IF($C19="",0,SUMIF('DADOS BRUTOS'!$A$3:$A$500,$C19,'DADOS BRUTOS'!DS$3:DS$500)))</f>
        <v/>
      </c>
      <c r="GT19" s="94">
        <f>IF(OR(GT$4="",$B19=""),0,SUMIF('DADOS BRUTOS'!$A$3:$A$500,$B19,'DADOS BRUTOS'!DT$3:DT$500)+IF($C19="",0,SUMIF('DADOS BRUTOS'!$A$3:$A$500,$C19,'DADOS BRUTOS'!DT$3:DT$500)))</f>
        <v/>
      </c>
      <c r="GU19" s="94">
        <f>IF(OR(GU$4="",$B19=""),0,SUMIF('DADOS BRUTOS'!$A$3:$A$500,$B19,'DADOS BRUTOS'!DU$3:DU$500)+IF($C19="",0,SUMIF('DADOS BRUTOS'!$A$3:$A$500,$C19,'DADOS BRUTOS'!DU$3:DU$500)))</f>
        <v/>
      </c>
      <c r="GV19" s="94">
        <f>IF(OR(GV$4="",$B19=""),0,SUMIF('DADOS BRUTOS'!$A$3:$A$500,$B19,'DADOS BRUTOS'!DV$3:DV$500)+IF($C19="",0,SUMIF('DADOS BRUTOS'!$A$3:$A$500,$C19,'DADOS BRUTOS'!DV$3:DV$500)))</f>
        <v/>
      </c>
      <c r="GW19" s="94">
        <f>IF(OR(GW$4="",$B19=""),0,SUMIF('DADOS BRUTOS'!$A$3:$A$500,$B19,'DADOS BRUTOS'!DW$3:DW$500)+IF($C19="",0,SUMIF('DADOS BRUTOS'!$A$3:$A$500,$C19,'DADOS BRUTOS'!DW$3:DW$500)))</f>
        <v/>
      </c>
      <c r="GX19" s="94">
        <f>IF(OR(GX$4="",$B19=""),0,SUMIF('DADOS BRUTOS'!$A$3:$A$500,$B19,'DADOS BRUTOS'!DX$3:DX$500)+IF($C19="",0,SUMIF('DADOS BRUTOS'!$A$3:$A$500,$C19,'DADOS BRUTOS'!DX$3:DX$500)))</f>
        <v/>
      </c>
      <c r="GY19" s="94">
        <f>IF(OR(GY$4="",$B19=""),0,SUMIF('DADOS BRUTOS'!$A$3:$A$500,$B19,'DADOS BRUTOS'!DY$3:DY$500)+IF($C19="",0,SUMIF('DADOS BRUTOS'!$A$3:$A$500,$C19,'DADOS BRUTOS'!DY$3:DY$500)))</f>
        <v/>
      </c>
      <c r="GZ19" s="94">
        <f>IF(OR(GZ$4="",$B19=""),0,SUMIF('DADOS BRUTOS'!$A$3:$A$500,$B19,'DADOS BRUTOS'!DZ$3:DZ$500)+IF($C19="",0,SUMIF('DADOS BRUTOS'!$A$3:$A$500,$C19,'DADOS BRUTOS'!DZ$3:DZ$500)))</f>
        <v/>
      </c>
      <c r="HA19" s="94">
        <f>IF(OR(HA$4="",$B19=""),0,SUMIF('DADOS BRUTOS'!$A$3:$A$500,$B19,'DADOS BRUTOS'!EA$3:EA$500)+IF($C19="",0,SUMIF('DADOS BRUTOS'!$A$3:$A$500,$C19,'DADOS BRUTOS'!EA$3:EA$500)))</f>
        <v/>
      </c>
      <c r="HB19" s="94">
        <f>IF(OR(HB$4="",$B19=""),0,SUMIF('DADOS BRUTOS'!$A$3:$A$500,$B19,'DADOS BRUTOS'!EB$3:EB$500)+IF($C19="",0,SUMIF('DADOS BRUTOS'!$A$3:$A$500,$C19,'DADOS BRUTOS'!EB$3:EB$500)))</f>
        <v/>
      </c>
      <c r="HC19" s="94">
        <f>IF(OR(HC$4="",$B19=""),0,SUMIF('DADOS BRUTOS'!$A$3:$A$500,$B19,'DADOS BRUTOS'!EC$3:EC$500)+IF($C19="",0,SUMIF('DADOS BRUTOS'!$A$3:$A$500,$C19,'DADOS BRUTOS'!EC$3:EC$500)))</f>
        <v/>
      </c>
      <c r="HD19" s="94">
        <f>IF(OR(HD$4="",$B19=""),0,SUMIF('DADOS BRUTOS'!$A$3:$A$500,$B19,'DADOS BRUTOS'!ED$3:ED$500)+IF($C19="",0,SUMIF('DADOS BRUTOS'!$A$3:$A$500,$C19,'DADOS BRUTOS'!ED$3:ED$500)))</f>
        <v/>
      </c>
      <c r="HE19" s="94">
        <f>IF(OR(HE$4="",$B19=""),0,SUMIF('DADOS BRUTOS'!$A$3:$A$500,$B19,'DADOS BRUTOS'!EE$3:EE$500)+IF($C19="",0,SUMIF('DADOS BRUTOS'!$A$3:$A$500,$C19,'DADOS BRUTOS'!EE$3:EE$500)))</f>
        <v/>
      </c>
      <c r="HF19" s="94">
        <f>IF(OR(HF$4="",$B19=""),0,SUMIF('DADOS BRUTOS'!$A$3:$A$500,$B19,'DADOS BRUTOS'!EF$3:EF$500)+IF($C19="",0,SUMIF('DADOS BRUTOS'!$A$3:$A$500,$C19,'DADOS BRUTOS'!EF$3:EF$500)))</f>
        <v/>
      </c>
      <c r="HG19" s="94">
        <f>IF(OR(HG$4="",$B19=""),0,SUMIF('DADOS BRUTOS'!$A$3:$A$500,$B19,'DADOS BRUTOS'!EG$3:EG$500)+IF($C19="",0,SUMIF('DADOS BRUTOS'!$A$3:$A$500,$C19,'DADOS BRUTOS'!EG$3:EG$500)))</f>
        <v/>
      </c>
      <c r="HH19" s="94">
        <f>IF(OR(HH$4="",$B19=""),0,SUMIF('DADOS BRUTOS'!$A$3:$A$500,$B19,'DADOS BRUTOS'!EH$3:EH$500)+IF($C19="",0,SUMIF('DADOS BRUTOS'!$A$3:$A$500,$C19,'DADOS BRUTOS'!EH$3:EH$500)))</f>
        <v/>
      </c>
      <c r="HI19" s="94">
        <f>IF(OR(HI$4="",$B19=""),0,SUMIF('DADOS BRUTOS'!$A$3:$A$500,$B19,'DADOS BRUTOS'!EI$3:EI$500)+IF($C19="",0,SUMIF('DADOS BRUTOS'!$A$3:$A$500,$C19,'DADOS BRUTOS'!EI$3:EI$500)))</f>
        <v/>
      </c>
      <c r="HJ19" s="94">
        <f>IF(OR(HJ$4="",$B19=""),0,SUMIF('DADOS BRUTOS'!$A$3:$A$500,$B19,'DADOS BRUTOS'!EJ$3:EJ$500)+IF($C19="",0,SUMIF('DADOS BRUTOS'!$A$3:$A$500,$C19,'DADOS BRUTOS'!EJ$3:EJ$500)))</f>
        <v/>
      </c>
      <c r="HK19" s="94">
        <f>IF(OR(HK$4="",$B19=""),0,SUMIF('DADOS BRUTOS'!$A$3:$A$500,$B19,'DADOS BRUTOS'!EK$3:EK$500)+IF($C19="",0,SUMIF('DADOS BRUTOS'!$A$3:$A$500,$C19,'DADOS BRUTOS'!EK$3:EK$500)))</f>
        <v/>
      </c>
      <c r="HL19" s="94">
        <f>IF(OR(HL$4="",$B19=""),0,SUMIF('DADOS BRUTOS'!$A$3:$A$500,$B19,'DADOS BRUTOS'!EL$3:EL$500)+IF($C19="",0,SUMIF('DADOS BRUTOS'!$A$3:$A$500,$C19,'DADOS BRUTOS'!EL$3:EL$500)))</f>
        <v/>
      </c>
      <c r="HM19" s="94">
        <f>IF(OR(HM$4="",$B19=""),0,SUMIF('DADOS BRUTOS'!$A$3:$A$500,$B19,'DADOS BRUTOS'!EM$3:EM$500)+IF($C19="",0,SUMIF('DADOS BRUTOS'!$A$3:$A$500,$C19,'DADOS BRUTOS'!EM$3:EM$500)))</f>
        <v/>
      </c>
      <c r="HN19" s="94">
        <f>IF(OR(HN$4="",$B19=""),0,SUMIF('DADOS BRUTOS'!$A$3:$A$500,$B19,'DADOS BRUTOS'!EN$3:EN$500)+IF($C19="",0,SUMIF('DADOS BRUTOS'!$A$3:$A$500,$C19,'DADOS BRUTOS'!EN$3:EN$500)))</f>
        <v/>
      </c>
      <c r="HO19" s="94">
        <f>IF(OR(HO$4="",$B19=""),0,SUMIF('DADOS BRUTOS'!$A$3:$A$500,$B19,'DADOS BRUTOS'!EO$3:EO$500)+IF($C19="",0,SUMIF('DADOS BRUTOS'!$A$3:$A$500,$C19,'DADOS BRUTOS'!EO$3:EO$500)))</f>
        <v/>
      </c>
      <c r="HP19" s="94">
        <f>IF(OR(HP$4="",$B19=""),0,SUMIF('DADOS BRUTOS'!$A$3:$A$500,$B19,'DADOS BRUTOS'!EP$3:EP$500)+IF($C19="",0,SUMIF('DADOS BRUTOS'!$A$3:$A$500,$C19,'DADOS BRUTOS'!EP$3:EP$500)))</f>
        <v/>
      </c>
      <c r="HQ19" s="94">
        <f>IF(OR(HQ$4="",$B19=""),0,SUMIF('DADOS BRUTOS'!$A$3:$A$500,$B19,'DADOS BRUTOS'!EQ$3:EQ$500)+IF($C19="",0,SUMIF('DADOS BRUTOS'!$A$3:$A$500,$C19,'DADOS BRUTOS'!EQ$3:EQ$500)))</f>
        <v/>
      </c>
      <c r="HR19" s="94">
        <f>IF(OR(HR$4="",$B19=""),0,SUMIF('DADOS BRUTOS'!$A$3:$A$500,$B19,'DADOS BRUTOS'!ER$3:ER$500)+IF($C19="",0,SUMIF('DADOS BRUTOS'!$A$3:$A$500,$C19,'DADOS BRUTOS'!ER$3:ER$500)))</f>
        <v/>
      </c>
      <c r="HS19" s="94">
        <f>IF(OR(HS$4="",$B19=""),0,SUMIF('DADOS BRUTOS'!$A$3:$A$500,$B19,'DADOS BRUTOS'!ES$3:ES$500)+IF($C19="",0,SUMIF('DADOS BRUTOS'!$A$3:$A$500,$C19,'DADOS BRUTOS'!ES$3:ES$500)))</f>
        <v/>
      </c>
      <c r="HT19" s="94">
        <f>IF(OR(HT$4="",$B19=""),0,SUMIF('DADOS BRUTOS'!$A$3:$A$500,$B19,'DADOS BRUTOS'!ET$3:ET$500)+IF($C19="",0,SUMIF('DADOS BRUTOS'!$A$3:$A$500,$C19,'DADOS BRUTOS'!ET$3:ET$500)))</f>
        <v/>
      </c>
      <c r="HU19" s="94">
        <f>IF(OR(HU$4="",$B19=""),0,SUMIF('DADOS BRUTOS'!$A$3:$A$500,$B19,'DADOS BRUTOS'!EU$3:EU$500)+IF($C19="",0,SUMIF('DADOS BRUTOS'!$A$3:$A$500,$C19,'DADOS BRUTOS'!EU$3:EU$500)))</f>
        <v/>
      </c>
      <c r="HV19" s="94">
        <f>IF(OR(HV$4="",$B19=""),0,SUMIF('DADOS BRUTOS'!$A$3:$A$500,$B19,'DADOS BRUTOS'!EV$3:EV$500)+IF($C19="",0,SUMIF('DADOS BRUTOS'!$A$3:$A$500,$C19,'DADOS BRUTOS'!EV$3:EV$500)))</f>
        <v/>
      </c>
      <c r="HW19" s="94">
        <f>IF(OR(HW$4="",$B19=""),0,SUMIF('DADOS BRUTOS'!$A$3:$A$500,$B19,'DADOS BRUTOS'!EW$3:EW$500)+IF($C19="",0,SUMIF('DADOS BRUTOS'!$A$3:$A$500,$C19,'DADOS BRUTOS'!EW$3:EW$500)))</f>
        <v/>
      </c>
      <c r="HX19" s="94">
        <f>IF(OR(HX$4="",$B19=""),0,SUMIF('DADOS BRUTOS'!$A$3:$A$500,$B19,'DADOS BRUTOS'!EX$3:EX$500)+IF($C19="",0,SUMIF('DADOS BRUTOS'!$A$3:$A$500,$C19,'DADOS BRUTOS'!EX$3:EX$500)))</f>
        <v/>
      </c>
      <c r="HY19" s="94">
        <f>IF(OR(HY$4="",$B19=""),0,SUMIF('DADOS BRUTOS'!$A$3:$A$500,$B19,'DADOS BRUTOS'!EY$3:EY$500)+IF($C19="",0,SUMIF('DADOS BRUTOS'!$A$3:$A$500,$C19,'DADOS BRUTOS'!EY$3:EY$500)))</f>
        <v/>
      </c>
      <c r="HZ19" s="94">
        <f>IF(OR(HZ$4="",$B19=""),0,SUMIF('DADOS BRUTOS'!$A$3:$A$500,$B19,'DADOS BRUTOS'!EZ$3:EZ$500)+IF($C19="",0,SUMIF('DADOS BRUTOS'!$A$3:$A$500,$C19,'DADOS BRUTOS'!EZ$3:EZ$500)))</f>
        <v/>
      </c>
      <c r="IA19" s="94">
        <f>IF(OR(IA$4="",$B19=""),0,SUMIF('DADOS BRUTOS'!$A$3:$A$500,$B19,'DADOS BRUTOS'!FA$3:FA$500)+IF($C19="",0,SUMIF('DADOS BRUTOS'!$A$3:$A$500,$C19,'DADOS BRUTOS'!FA$3:FA$500)))</f>
        <v/>
      </c>
      <c r="IB19" s="94">
        <f>IF(OR(IB$4="",$B19=""),0,SUMIF('DADOS BRUTOS'!$A$3:$A$500,$B19,'DADOS BRUTOS'!FB$3:FB$500)+IF($C19="",0,SUMIF('DADOS BRUTOS'!$A$3:$A$500,$C19,'DADOS BRUTOS'!FB$3:FB$500)))</f>
        <v/>
      </c>
      <c r="IC19" s="94">
        <f>IF(OR(IC$4="",$B19=""),0,SUMIF('DADOS BRUTOS'!$A$3:$A$500,$B19,'DADOS BRUTOS'!FC$3:FC$500)+IF($C19="",0,SUMIF('DADOS BRUTOS'!$A$3:$A$500,$C19,'DADOS BRUTOS'!FC$3:FC$500)))</f>
        <v/>
      </c>
      <c r="ID19" s="94">
        <f>IF(OR(ID$4="",$B19=""),0,SUMIF('DADOS BRUTOS'!$A$3:$A$500,$B19,'DADOS BRUTOS'!FD$3:FD$500)+IF($C19="",0,SUMIF('DADOS BRUTOS'!$A$3:$A$500,$C19,'DADOS BRUTOS'!FD$3:FD$500)))</f>
        <v/>
      </c>
      <c r="IE19" s="94">
        <f>IF(OR(IE$4="",$B19=""),0,SUMIF('DADOS BRUTOS'!$A$3:$A$500,$B19,'DADOS BRUTOS'!FE$3:FE$500)+IF($C19="",0,SUMIF('DADOS BRUTOS'!$A$3:$A$500,$C19,'DADOS BRUTOS'!FE$3:FE$500)))</f>
        <v/>
      </c>
      <c r="IF19" s="94">
        <f>IF(OR(IF$4="",$B19=""),0,SUMIF('DADOS BRUTOS'!$A$3:$A$500,$B19,'DADOS BRUTOS'!FF$3:FF$500)+IF($C19="",0,SUMIF('DADOS BRUTOS'!$A$3:$A$500,$C19,'DADOS BRUTOS'!FF$3:FF$500)))</f>
        <v/>
      </c>
      <c r="IG19" s="94">
        <f>IF(OR(IG$4="",$B19=""),0,SUMIF('DADOS BRUTOS'!$A$3:$A$500,$B19,'DADOS BRUTOS'!FG$3:FG$500)+IF($C19="",0,SUMIF('DADOS BRUTOS'!$A$3:$A$500,$C19,'DADOS BRUTOS'!FG$3:FG$500)))</f>
        <v/>
      </c>
      <c r="IH19" s="94">
        <f>IF(OR(IH$4="",$B19=""),0,SUMIF('DADOS BRUTOS'!$A$3:$A$500,$B19,'DADOS BRUTOS'!FH$3:FH$500)+IF($C19="",0,SUMIF('DADOS BRUTOS'!$A$3:$A$500,$C19,'DADOS BRUTOS'!FH$3:FH$500)))</f>
        <v/>
      </c>
      <c r="II19" s="94">
        <f>IF(OR(II$4="",$B19=""),0,SUMIF('DADOS BRUTOS'!$A$3:$A$500,$B19,'DADOS BRUTOS'!FI$3:FI$500)+IF($C19="",0,SUMIF('DADOS BRUTOS'!$A$3:$A$500,$C19,'DADOS BRUTOS'!FI$3:FI$500)))</f>
        <v/>
      </c>
      <c r="IJ19" s="94">
        <f>IF(OR(IJ$4="",$B19=""),0,SUMIF('DADOS BRUTOS'!$A$3:$A$500,$B19,'DADOS BRUTOS'!FJ$3:FJ$500)+IF($C19="",0,SUMIF('DADOS BRUTOS'!$A$3:$A$500,$C19,'DADOS BRUTOS'!FJ$3:FJ$500)))</f>
        <v/>
      </c>
      <c r="IK19" s="94">
        <f>IF(OR(IK$4="",$B19=""),0,SUMIF('DADOS BRUTOS'!$A$3:$A$500,$B19,'DADOS BRUTOS'!FK$3:FK$500)+IF($C19="",0,SUMIF('DADOS BRUTOS'!$A$3:$A$500,$C19,'DADOS BRUTOS'!FK$3:FK$500)))</f>
        <v/>
      </c>
      <c r="IL19" s="94">
        <f>IF(OR(IL$4="",$B19=""),0,SUMIF('DADOS BRUTOS'!$A$3:$A$500,$B19,'DADOS BRUTOS'!FL$3:FL$500)+IF($C19="",0,SUMIF('DADOS BRUTOS'!$A$3:$A$500,$C19,'DADOS BRUTOS'!FL$3:FL$500)))</f>
        <v/>
      </c>
      <c r="IM19" s="94">
        <f>IF(OR(IM$4="",$B19=""),0,SUMIF('DADOS BRUTOS'!$A$3:$A$500,$B19,'DADOS BRUTOS'!FM$3:FM$500)+IF($C19="",0,SUMIF('DADOS BRUTOS'!$A$3:$A$500,$C19,'DADOS BRUTOS'!FM$3:FM$500)))</f>
        <v/>
      </c>
      <c r="IN19" s="94">
        <f>IF(OR(IN$4="",$B19=""),0,SUMIF('DADOS BRUTOS'!$A$3:$A$500,$B19,'DADOS BRUTOS'!FN$3:FN$500)+IF($C19="",0,SUMIF('DADOS BRUTOS'!$A$3:$A$500,$C19,'DADOS BRUTOS'!FN$3:FN$500)))</f>
        <v/>
      </c>
      <c r="IO19" s="94">
        <f>IF(OR(IO$4="",$B19=""),0,SUMIF('DADOS BRUTOS'!$A$3:$A$500,$B19,'DADOS BRUTOS'!FO$3:FO$500)+IF($C19="",0,SUMIF('DADOS BRUTOS'!$A$3:$A$500,$C19,'DADOS BRUTOS'!FO$3:FO$500)))</f>
        <v/>
      </c>
      <c r="IP19" s="94">
        <f>IF(OR(IP$4="",$B19=""),0,SUMIF('DADOS BRUTOS'!$A$3:$A$500,$B19,'DADOS BRUTOS'!FP$3:FP$500)+IF($C19="",0,SUMIF('DADOS BRUTOS'!$A$3:$A$500,$C19,'DADOS BRUTOS'!FP$3:FP$500)))</f>
        <v/>
      </c>
      <c r="IQ19" s="94">
        <f>IF(OR(IQ$4="",$B19=""),0,SUMIF('DADOS BRUTOS'!$A$3:$A$500,$B19,'DADOS BRUTOS'!FQ$3:FQ$500)+IF($C19="",0,SUMIF('DADOS BRUTOS'!$A$3:$A$500,$C19,'DADOS BRUTOS'!FQ$3:FQ$500)))</f>
        <v/>
      </c>
      <c r="IR19" s="94">
        <f>IF(OR(IR$4="",$B19=""),0,SUMIF('DADOS BRUTOS'!$A$3:$A$500,$B19,'DADOS BRUTOS'!FR$3:FR$500)+IF($C19="",0,SUMIF('DADOS BRUTOS'!$A$3:$A$500,$C19,'DADOS BRUTOS'!FR$3:FR$500)))</f>
        <v/>
      </c>
      <c r="IS19" s="94">
        <f>IF(OR(IS$4="",$B19=""),0,SUMIF('DADOS BRUTOS'!$A$3:$A$500,$B19,'DADOS BRUTOS'!FS$3:FS$500)+IF($C19="",0,SUMIF('DADOS BRUTOS'!$A$3:$A$500,$C19,'DADOS BRUTOS'!FS$3:FS$500)))</f>
        <v/>
      </c>
      <c r="IT19" s="94">
        <f>IF(OR(IT$4="",$B19=""),0,SUMIF('DADOS BRUTOS'!$A$3:$A$500,$B19,'DADOS BRUTOS'!FT$3:FT$500)+IF($C19="",0,SUMIF('DADOS BRUTOS'!$A$3:$A$500,$C19,'DADOS BRUTOS'!FT$3:FT$500)))</f>
        <v/>
      </c>
      <c r="IU19" s="94">
        <f>IF(OR(IU$4="",$B19=""),0,SUMIF('DADOS BRUTOS'!$A$3:$A$500,$B19,'DADOS BRUTOS'!FU$3:FU$500)+IF($C19="",0,SUMIF('DADOS BRUTOS'!$A$3:$A$500,$C19,'DADOS BRUTOS'!FU$3:FU$500)))</f>
        <v/>
      </c>
      <c r="IV19" s="94">
        <f>IF(OR(IV$4="",$B19=""),0,SUMIF('DADOS BRUTOS'!$A$3:$A$500,$B19,'DADOS BRUTOS'!FV$3:FV$500)+IF($C19="",0,SUMIF('DADOS BRUTOS'!$A$3:$A$500,$C19,'DADOS BRUTOS'!FV$3:FV$500)))</f>
        <v/>
      </c>
      <c r="IW19" s="94">
        <f>IF(OR(IW$4="",$B19=""),0,SUMIF('DADOS BRUTOS'!$A$3:$A$500,$B19,'DADOS BRUTOS'!FW$3:FW$500)+IF($C19="",0,SUMIF('DADOS BRUTOS'!$A$3:$A$500,$C19,'DADOS BRUTOS'!FW$3:FW$500)))</f>
        <v/>
      </c>
      <c r="IX19" s="94">
        <f>IF(OR(IX$4="",$B19=""),0,SUMIF('DADOS BRUTOS'!$A$3:$A$500,$B19,'DADOS BRUTOS'!FX$3:FX$500)+IF($C19="",0,SUMIF('DADOS BRUTOS'!$A$3:$A$500,$C19,'DADOS BRUTOS'!FX$3:FX$500)))</f>
        <v/>
      </c>
      <c r="IY19" s="94">
        <f>IF(OR(IY$4="",$B19=""),0,SUMIF('DADOS BRUTOS'!$A$3:$A$500,$B19,'DADOS BRUTOS'!FY$3:FY$500)+IF($C19="",0,SUMIF('DADOS BRUTOS'!$A$3:$A$500,$C19,'DADOS BRUTOS'!FY$3:FY$500)))</f>
        <v/>
      </c>
      <c r="IZ19" s="94">
        <f>IF(OR(IZ$4="",$B19=""),0,SUMIF('DADOS BRUTOS'!$A$3:$A$500,$B19,'DADOS BRUTOS'!FZ$3:FZ$500)+IF($C19="",0,SUMIF('DADOS BRUTOS'!$A$3:$A$500,$C19,'DADOS BRUTOS'!FZ$3:FZ$500)))</f>
        <v/>
      </c>
      <c r="JA19" s="94">
        <f>IF(OR(JA$4="",$B19=""),0,SUMIF('DADOS BRUTOS'!$A$3:$A$500,$B19,'DADOS BRUTOS'!GA$3:GA$500)+IF($C19="",0,SUMIF('DADOS BRUTOS'!$A$3:$A$500,$C19,'DADOS BRUTOS'!GA$3:GA$500)))</f>
        <v/>
      </c>
      <c r="JB19" s="94">
        <f>IF(OR(JB$4="",$B19=""),0,SUMIF('DADOS BRUTOS'!$A$3:$A$500,$B19,'DADOS BRUTOS'!GB$3:GB$500)+IF($C19="",0,SUMIF('DADOS BRUTOS'!$A$3:$A$500,$C19,'DADOS BRUTOS'!GB$3:GB$500)))</f>
        <v/>
      </c>
      <c r="JC19" s="94">
        <f>IF(OR(JC$4="",$B19=""),0,SUMIF('DADOS BRUTOS'!$A$3:$A$500,$B19,'DADOS BRUTOS'!GC$3:GC$500)+IF($C19="",0,SUMIF('DADOS BRUTOS'!$A$3:$A$500,$C19,'DADOS BRUTOS'!GC$3:GC$500)))</f>
        <v/>
      </c>
      <c r="JD19" s="94">
        <f>IF(OR(JD$4="",$B19=""),0,SUMIF('DADOS BRUTOS'!$A$3:$A$500,$B19,'DADOS BRUTOS'!GD$3:GD$500)+IF($C19="",0,SUMIF('DADOS BRUTOS'!$A$3:$A$500,$C19,'DADOS BRUTOS'!GD$3:GD$500)))</f>
        <v/>
      </c>
      <c r="JE19" s="94">
        <f>IF(OR(JE$4="",$B19=""),0,SUMIF('DADOS BRUTOS'!$A$3:$A$500,$B19,'DADOS BRUTOS'!GE$3:GE$500)+IF($C19="",0,SUMIF('DADOS BRUTOS'!$A$3:$A$500,$C19,'DADOS BRUTOS'!GE$3:GE$500)))</f>
        <v/>
      </c>
      <c r="JF19" s="94">
        <f>IF(OR(JF$4="",$B19=""),0,SUMIF('DADOS BRUTOS'!$A$3:$A$500,$B19,'DADOS BRUTOS'!GF$3:GF$500)+IF($C19="",0,SUMIF('DADOS BRUTOS'!$A$3:$A$500,$C19,'DADOS BRUTOS'!GF$3:GF$500)))</f>
        <v/>
      </c>
      <c r="JG19" s="94">
        <f>IF(OR(JG$4="",$B19=""),0,SUMIF('DADOS BRUTOS'!$A$3:$A$500,$B19,'DADOS BRUTOS'!GG$3:GG$500)+IF($C19="",0,SUMIF('DADOS BRUTOS'!$A$3:$A$500,$C19,'DADOS BRUTOS'!GG$3:GG$500)))</f>
        <v/>
      </c>
      <c r="JH19" s="94">
        <f>IF(OR(JH$4="",$B19=""),0,SUMIF('DADOS BRUTOS'!$A$3:$A$500,$B19,'DADOS BRUTOS'!GH$3:GH$500)+IF($C19="",0,SUMIF('DADOS BRUTOS'!$A$3:$A$500,$C19,'DADOS BRUTOS'!GH$3:GH$500)))</f>
        <v/>
      </c>
      <c r="JI19" s="94">
        <f>IF(OR(JI$4="",$B19=""),0,SUMIF('DADOS BRUTOS'!$A$3:$A$500,$B19,'DADOS BRUTOS'!GI$3:GI$500)+IF($C19="",0,SUMIF('DADOS BRUTOS'!$A$3:$A$500,$C19,'DADOS BRUTOS'!GI$3:GI$500)))</f>
        <v/>
      </c>
      <c r="JJ19" s="94">
        <f>IF(OR(JJ$4="",$B19=""),0,SUMIF('DADOS BRUTOS'!$A$3:$A$500,$B19,'DADOS BRUTOS'!GJ$3:GJ$500)+IF($C19="",0,SUMIF('DADOS BRUTOS'!$A$3:$A$500,$C19,'DADOS BRUTOS'!GJ$3:GJ$500)))</f>
        <v/>
      </c>
      <c r="JK19" s="94">
        <f>IF(OR(JK$4="",$B19=""),0,SUMIF('DADOS BRUTOS'!$A$3:$A$500,$B19,'DADOS BRUTOS'!GK$3:GK$500)+IF($C19="",0,SUMIF('DADOS BRUTOS'!$A$3:$A$500,$C19,'DADOS BRUTOS'!GK$3:GK$500)))</f>
        <v/>
      </c>
      <c r="JL19" s="94">
        <f>IF(OR(JL$4="",$B19=""),0,SUMIF('DADOS BRUTOS'!$A$3:$A$500,$B19,'DADOS BRUTOS'!GL$3:GL$500)+IF($C19="",0,SUMIF('DADOS BRUTOS'!$A$3:$A$500,$C19,'DADOS BRUTOS'!GL$3:GL$500)))</f>
        <v/>
      </c>
      <c r="JM19" s="94">
        <f>IF(OR(JM$4="",$B19=""),0,SUMIF('DADOS BRUTOS'!$A$3:$A$500,$B19,'DADOS BRUTOS'!GM$3:GM$500)+IF($C19="",0,SUMIF('DADOS BRUTOS'!$A$3:$A$500,$C19,'DADOS BRUTOS'!GM$3:GM$500)))</f>
        <v/>
      </c>
      <c r="JN19" s="94">
        <f>IF(OR(JN$4="",$B19=""),0,SUMIF('DADOS BRUTOS'!$A$3:$A$500,$B19,'DADOS BRUTOS'!GN$3:GN$500)+IF($C19="",0,SUMIF('DADOS BRUTOS'!$A$3:$A$500,$C19,'DADOS BRUTOS'!GN$3:GN$500)))</f>
        <v/>
      </c>
      <c r="JO19" s="94">
        <f>IF(OR(JO$4="",$B19=""),0,SUMIF('DADOS BRUTOS'!$A$3:$A$500,$B19,'DADOS BRUTOS'!GO$3:GO$500)+IF($C19="",0,SUMIF('DADOS BRUTOS'!$A$3:$A$500,$C19,'DADOS BRUTOS'!GO$3:GO$500)))</f>
        <v/>
      </c>
      <c r="JP19" s="94">
        <f>IF(OR(JP$4="",$B19=""),0,SUMIF('DADOS BRUTOS'!$A$3:$A$500,$B19,'DADOS BRUTOS'!GP$3:GP$500)+IF($C19="",0,SUMIF('DADOS BRUTOS'!$A$3:$A$500,$C19,'DADOS BRUTOS'!GP$3:GP$500)))</f>
        <v/>
      </c>
      <c r="JQ19" s="94">
        <f>IF(OR(JQ$4="",$B19=""),0,SUMIF('DADOS BRUTOS'!$A$3:$A$500,$B19,'DADOS BRUTOS'!GQ$3:GQ$500)+IF($C19="",0,SUMIF('DADOS BRUTOS'!$A$3:$A$500,$C19,'DADOS BRUTOS'!GQ$3:GQ$500)))</f>
        <v/>
      </c>
      <c r="JR19" s="94">
        <f>IF(OR(JR$4="",$B19=""),0,SUMIF('DADOS BRUTOS'!$A$3:$A$500,$B19,'DADOS BRUTOS'!GR$3:GR$500)+IF($C19="",0,SUMIF('DADOS BRUTOS'!$A$3:$A$500,$C19,'DADOS BRUTOS'!GR$3:GR$500)))</f>
        <v/>
      </c>
      <c r="JS19" s="94">
        <f>IF(OR(JS$4="",$B19=""),0,SUMIF('DADOS BRUTOS'!$A$3:$A$500,$B19,'DADOS BRUTOS'!GS$3:GS$500)+IF($C19="",0,SUMIF('DADOS BRUTOS'!$A$3:$A$500,$C19,'DADOS BRUTOS'!GS$3:GS$500)))</f>
        <v/>
      </c>
    </row>
    <row r="20">
      <c r="A20" s="59">
        <f>'VALOR POR PL'!D26</f>
        <v/>
      </c>
      <c r="B20" s="58" t="inlineStr">
        <is>
          <t>FUNDAÇÃO SUPERFICIAL</t>
        </is>
      </c>
      <c r="C20" s="58" t="n"/>
      <c r="D20" s="53">
        <f>SUMIF($CB$4:$JS$4,"&lt;="&amp;D$4,$CB20:$JS20)</f>
        <v/>
      </c>
      <c r="E20" s="53">
        <f>SUMIF($CB$4:$JS$4,E$4,$CB20:$JS20)</f>
        <v/>
      </c>
      <c r="F20" s="53">
        <f>SUMIF($CB$4:$JS$4,F$4,$CB20:$JS20)</f>
        <v/>
      </c>
      <c r="G20" s="53">
        <f>SUMIF($CB$4:$JS$4,G$4,$CB20:$JS20)</f>
        <v/>
      </c>
      <c r="H20" s="53">
        <f>SUMIF($CB$4:$JS$4,H$4,$CB20:$JS20)</f>
        <v/>
      </c>
      <c r="I20" s="53">
        <f>SUMIF($CB$4:$JS$4,I$4,$CB20:$JS20)</f>
        <v/>
      </c>
      <c r="J20" s="53">
        <f>SUMIF($CB$4:$JS$4,J$4,$CB20:$JS20)</f>
        <v/>
      </c>
      <c r="K20" s="53">
        <f>SUMIF($CB$4:$JS$4,K$4,$CB20:$JS20)</f>
        <v/>
      </c>
      <c r="L20" s="53">
        <f>SUMIF($CB$4:$JS$4,L$4,$CB20:$JS20)</f>
        <v/>
      </c>
      <c r="M20" s="53">
        <f>SUMIF($CB$4:$JS$4,M$4,$CB20:$JS20)</f>
        <v/>
      </c>
      <c r="N20" s="53">
        <f>SUMIF($CB$4:$JS$4,N$4,$CB20:$JS20)</f>
        <v/>
      </c>
      <c r="O20" s="53">
        <f>SUMIF($CB$4:$JS$4,O$4,$CB20:$JS20)</f>
        <v/>
      </c>
      <c r="P20" s="53">
        <f>SUMIF($CB$4:$JS$4,P$4,$CB20:$JS20)</f>
        <v/>
      </c>
      <c r="Q20" s="53">
        <f>SUMIF($CB$4:$JS$4,Q$4,$CB20:$JS20)</f>
        <v/>
      </c>
      <c r="R20" s="53">
        <f>SUMIF($CB$4:$JS$4,R$4,$CB20:$JS20)</f>
        <v/>
      </c>
      <c r="S20" s="53">
        <f>SUMIF($CB$4:$JS$4,S$4,$CB20:$JS20)</f>
        <v/>
      </c>
      <c r="T20" s="53">
        <f>SUMIF($CB$4:$JS$4,T$4,$CB20:$JS20)</f>
        <v/>
      </c>
      <c r="U20" s="53">
        <f>SUMIF($CB$4:$JS$4,U$4,$CB20:$JS20)</f>
        <v/>
      </c>
      <c r="V20" s="53">
        <f>SUMIF($CB$4:$JS$4,V$4,$CB20:$JS20)</f>
        <v/>
      </c>
      <c r="W20" s="53">
        <f>SUMIF($CB$4:$JS$4,W$4,$CB20:$JS20)</f>
        <v/>
      </c>
      <c r="X20" s="53">
        <f>SUMIF($CB$4:$JS$4,X$4,$CB20:$JS20)</f>
        <v/>
      </c>
      <c r="Y20" s="53">
        <f>SUMIF($CB$4:$JS$4,Y$4,$CB20:$JS20)</f>
        <v/>
      </c>
      <c r="Z20" s="53">
        <f>SUMIF($CB$4:$JS$4,Z$4,$CB20:$JS20)</f>
        <v/>
      </c>
      <c r="AA20" s="53">
        <f>SUMIF($CB$4:$JS$4,AA$4,$CB20:$JS20)</f>
        <v/>
      </c>
      <c r="AB20" s="53">
        <f>SUMIF($CB$4:$JS$4,AB$4,$CB20:$JS20)</f>
        <v/>
      </c>
      <c r="AC20" s="53">
        <f>SUMIF($CB$4:$JS$4,AC$4,$CB20:$JS20)</f>
        <v/>
      </c>
      <c r="AD20" s="53">
        <f>SUMIF($CB$4:$JS$4,AD$4,$CB20:$JS20)</f>
        <v/>
      </c>
      <c r="AE20" s="53">
        <f>SUMIF($CB$4:$JS$4,AE$4,$CB20:$JS20)</f>
        <v/>
      </c>
      <c r="AF20" s="53">
        <f>SUMIF($CB$4:$JS$4,AF$4,$CB20:$JS20)</f>
        <v/>
      </c>
      <c r="AG20" s="53">
        <f>SUMIF($CB$4:$JS$4,AG$4,$CB20:$JS20)</f>
        <v/>
      </c>
      <c r="AH20" s="53">
        <f>SUMIF($CB$4:$JS$4,AH$4,$CB20:$JS20)</f>
        <v/>
      </c>
      <c r="AI20" s="53">
        <f>SUMIF($CB$4:$JS$4,AI$4,$CB20:$JS20)</f>
        <v/>
      </c>
      <c r="AJ20" s="53">
        <f>SUMIF($CB$4:$JS$4,AJ$4,$CB20:$JS20)</f>
        <v/>
      </c>
      <c r="AK20" s="53">
        <f>SUMIF($CB$4:$JS$4,AK$4,$CB20:$JS20)</f>
        <v/>
      </c>
      <c r="AL20" s="53">
        <f>SUMIF($CB$4:$JS$4,AL$4,$CB20:$JS20)</f>
        <v/>
      </c>
      <c r="AM20" s="53">
        <f>SUMIF($CB$4:$JS$4,AM$4,$CB20:$JS20)</f>
        <v/>
      </c>
      <c r="AN20" s="53">
        <f>SUMIF($CB$4:$JS$4,AN$4,$CB20:$JS20)</f>
        <v/>
      </c>
      <c r="AO20" s="53">
        <f>SUMIF($CB$4:$JS$4,AO$4,$CB20:$JS20)</f>
        <v/>
      </c>
      <c r="AP20" s="53">
        <f>SUMIF($CB$4:$JS$4,AP$4,$CB20:$JS20)</f>
        <v/>
      </c>
      <c r="AQ20" s="53">
        <f>SUMIF($CB$4:$JS$4,AQ$4,$CB20:$JS20)</f>
        <v/>
      </c>
      <c r="AR20" s="53">
        <f>SUMIF($CB$4:$JS$4,AR$4,$CB20:$JS20)</f>
        <v/>
      </c>
      <c r="AS20" s="53">
        <f>SUMIF($CB$4:$JS$4,AS$4,$CB20:$JS20)</f>
        <v/>
      </c>
      <c r="AT20" s="53">
        <f>SUMIF($CB$4:$JS$4,AT$4,$CB20:$JS20)</f>
        <v/>
      </c>
      <c r="AU20" s="53">
        <f>SUMIF($CB$4:$JS$4,AU$4,$CB20:$JS20)</f>
        <v/>
      </c>
      <c r="AV20" s="53">
        <f>SUMIF($CB$4:$JS$4,AV$4,$CB20:$JS20)</f>
        <v/>
      </c>
      <c r="AW20" s="53">
        <f>SUMIF($CB$4:$JS$4,AW$4,$CB20:$JS20)</f>
        <v/>
      </c>
      <c r="AX20" s="53">
        <f>SUMIF($CB$4:$JS$4,AX$4,$CB20:$JS20)</f>
        <v/>
      </c>
      <c r="AY20" s="53">
        <f>SUMIF($CB$4:$JS$4,AY$4,$CB20:$JS20)</f>
        <v/>
      </c>
      <c r="AZ20" s="53">
        <f>SUMIF($CB$4:$JS$4,AZ$4,$CB20:$JS20)</f>
        <v/>
      </c>
      <c r="BA20" s="53">
        <f>SUMIF($CB$4:$JS$4,BA$4,$CB20:$JS20)</f>
        <v/>
      </c>
      <c r="BB20" s="53">
        <f>SUMIF($CB$4:$JS$4,BB$4,$CB20:$JS20)</f>
        <v/>
      </c>
      <c r="BC20" s="53">
        <f>SUMIF($CB$4:$JS$4,BC$4,$CB20:$JS20)</f>
        <v/>
      </c>
      <c r="BD20" s="53">
        <f>SUMIF($CB$4:$JS$4,BD$4,$CB20:$JS20)</f>
        <v/>
      </c>
      <c r="BE20" s="53">
        <f>SUMIF($CB$4:$JS$4,BE$4,$CB20:$JS20)</f>
        <v/>
      </c>
      <c r="BF20" s="53">
        <f>SUMIF($CB$4:$JS$4,BF$4,$CB20:$JS20)</f>
        <v/>
      </c>
      <c r="BG20" s="53">
        <f>SUMIF($CB$4:$JS$4,BG$4,$CB20:$JS20)</f>
        <v/>
      </c>
      <c r="BH20" s="53">
        <f>SUMIF($CB$4:$JS$4,BH$4,$CB20:$JS20)</f>
        <v/>
      </c>
      <c r="BI20" s="53">
        <f>SUMIF($CB$4:$JS$4,BI$4,$CB20:$JS20)</f>
        <v/>
      </c>
      <c r="BJ20" s="53">
        <f>SUMIF($CB$4:$JS$4,BJ$4,$CB20:$JS20)</f>
        <v/>
      </c>
      <c r="BK20" s="53">
        <f>SUMIF($CB$4:$JS$4,BK$4,$CB20:$JS20)</f>
        <v/>
      </c>
      <c r="BL20" s="53">
        <f>SUMIF($CB$4:$JS$4,BL$4,$CB20:$JS20)</f>
        <v/>
      </c>
      <c r="BM20" s="53">
        <f>SUMIF($CB$4:$JS$4,BM$4,$CB20:$JS20)</f>
        <v/>
      </c>
      <c r="BN20" s="53">
        <f>SUMIF($CB$4:$JS$4,BN$4,$CB20:$JS20)</f>
        <v/>
      </c>
      <c r="BO20" s="53">
        <f>SUMIF($CB$4:$JS$4,BO$4,$CB20:$JS20)</f>
        <v/>
      </c>
      <c r="BP20" s="53">
        <f>SUMIF($CB$4:$JS$4,BP$4,$CB20:$JS20)</f>
        <v/>
      </c>
      <c r="BQ20" s="53">
        <f>SUMIF($CB$4:$JS$4,BQ$4,$CB20:$JS20)</f>
        <v/>
      </c>
      <c r="BR20" s="53">
        <f>SUMIF($CB$4:$JS$4,BR$4,$CB20:$JS20)</f>
        <v/>
      </c>
      <c r="BS20" s="53">
        <f>SUMIF($CB$4:$JS$4,BS$4,$CB20:$JS20)</f>
        <v/>
      </c>
      <c r="BT20" s="53">
        <f>SUMIF($CB$4:$JS$4,BT$4,$CB20:$JS20)</f>
        <v/>
      </c>
      <c r="BU20" s="53">
        <f>SUMIF($CB$4:$JS$4,BU$4,$CB20:$JS20)</f>
        <v/>
      </c>
      <c r="BV20" s="53">
        <f>SUMIF($CB$4:$JS$4,BV$4,$CB20:$JS20)</f>
        <v/>
      </c>
      <c r="BW20" s="53">
        <f>SUMIF($CB$4:$JS$4,BW$4,$CB20:$JS20)</f>
        <v/>
      </c>
      <c r="BX20" s="53">
        <f>SUMIF($CB$4:$JS$4,"&gt;"&amp;'VALOR POR PL'!$P$8,$CB20:$JS20)</f>
        <v/>
      </c>
      <c r="BY20" s="53">
        <f>SUM($CB20:$JS20)</f>
        <v/>
      </c>
      <c r="CB20" s="94">
        <f>IF(OR(CB$4="",$B20=""),0,SUMIF('DADOS BRUTOS'!$A$3:$A$500,$B20,'DADOS BRUTOS'!B$3:B$500)+IF($C20="",0,SUMIF('DADOS BRUTOS'!$A$3:$A$500,$C20,'DADOS BRUTOS'!B$3:B$500)))</f>
        <v/>
      </c>
      <c r="CC20" s="94">
        <f>IF(OR(CC$4="",$B20=""),0,SUMIF('DADOS BRUTOS'!$A$3:$A$500,$B20,'DADOS BRUTOS'!C$3:C$500)+IF($C20="",0,SUMIF('DADOS BRUTOS'!$A$3:$A$500,$C20,'DADOS BRUTOS'!C$3:C$500)))</f>
        <v/>
      </c>
      <c r="CD20" s="94">
        <f>IF(OR(CD$4="",$B20=""),0,SUMIF('DADOS BRUTOS'!$A$3:$A$500,$B20,'DADOS BRUTOS'!D$3:D$500)+IF($C20="",0,SUMIF('DADOS BRUTOS'!$A$3:$A$500,$C20,'DADOS BRUTOS'!D$3:D$500)))</f>
        <v/>
      </c>
      <c r="CE20" s="94">
        <f>IF(OR(CE$4="",$B20=""),0,SUMIF('DADOS BRUTOS'!$A$3:$A$500,$B20,'DADOS BRUTOS'!E$3:E$500)+IF($C20="",0,SUMIF('DADOS BRUTOS'!$A$3:$A$500,$C20,'DADOS BRUTOS'!E$3:E$500)))</f>
        <v/>
      </c>
      <c r="CF20" s="94">
        <f>IF(OR(CF$4="",$B20=""),0,SUMIF('DADOS BRUTOS'!$A$3:$A$500,$B20,'DADOS BRUTOS'!F$3:F$500)+IF($C20="",0,SUMIF('DADOS BRUTOS'!$A$3:$A$500,$C20,'DADOS BRUTOS'!F$3:F$500)))</f>
        <v/>
      </c>
      <c r="CG20" s="94">
        <f>IF(OR(CG$4="",$B20=""),0,SUMIF('DADOS BRUTOS'!$A$3:$A$500,$B20,'DADOS BRUTOS'!G$3:G$500)+IF($C20="",0,SUMIF('DADOS BRUTOS'!$A$3:$A$500,$C20,'DADOS BRUTOS'!G$3:G$500)))</f>
        <v/>
      </c>
      <c r="CH20" s="94">
        <f>IF(OR(CH$4="",$B20=""),0,SUMIF('DADOS BRUTOS'!$A$3:$A$500,$B20,'DADOS BRUTOS'!H$3:H$500)+IF($C20="",0,SUMIF('DADOS BRUTOS'!$A$3:$A$500,$C20,'DADOS BRUTOS'!H$3:H$500)))</f>
        <v/>
      </c>
      <c r="CI20" s="94">
        <f>IF(OR(CI$4="",$B20=""),0,SUMIF('DADOS BRUTOS'!$A$3:$A$500,$B20,'DADOS BRUTOS'!I$3:I$500)+IF($C20="",0,SUMIF('DADOS BRUTOS'!$A$3:$A$500,$C20,'DADOS BRUTOS'!I$3:I$500)))</f>
        <v/>
      </c>
      <c r="CJ20" s="94">
        <f>IF(OR(CJ$4="",$B20=""),0,SUMIF('DADOS BRUTOS'!$A$3:$A$500,$B20,'DADOS BRUTOS'!J$3:J$500)+IF($C20="",0,SUMIF('DADOS BRUTOS'!$A$3:$A$500,$C20,'DADOS BRUTOS'!J$3:J$500)))</f>
        <v/>
      </c>
      <c r="CK20" s="94">
        <f>IF(OR(CK$4="",$B20=""),0,SUMIF('DADOS BRUTOS'!$A$3:$A$500,$B20,'DADOS BRUTOS'!K$3:K$500)+IF($C20="",0,SUMIF('DADOS BRUTOS'!$A$3:$A$500,$C20,'DADOS BRUTOS'!K$3:K$500)))</f>
        <v/>
      </c>
      <c r="CL20" s="94">
        <f>IF(OR(CL$4="",$B20=""),0,SUMIF('DADOS BRUTOS'!$A$3:$A$500,$B20,'DADOS BRUTOS'!L$3:L$500)+IF($C20="",0,SUMIF('DADOS BRUTOS'!$A$3:$A$500,$C20,'DADOS BRUTOS'!L$3:L$500)))</f>
        <v/>
      </c>
      <c r="CM20" s="94">
        <f>IF(OR(CM$4="",$B20=""),0,SUMIF('DADOS BRUTOS'!$A$3:$A$500,$B20,'DADOS BRUTOS'!M$3:M$500)+IF($C20="",0,SUMIF('DADOS BRUTOS'!$A$3:$A$500,$C20,'DADOS BRUTOS'!M$3:M$500)))</f>
        <v/>
      </c>
      <c r="CN20" s="94">
        <f>IF(OR(CN$4="",$B20=""),0,SUMIF('DADOS BRUTOS'!$A$3:$A$500,$B20,'DADOS BRUTOS'!N$3:N$500)+IF($C20="",0,SUMIF('DADOS BRUTOS'!$A$3:$A$500,$C20,'DADOS BRUTOS'!N$3:N$500)))</f>
        <v/>
      </c>
      <c r="CO20" s="94">
        <f>IF(OR(CO$4="",$B20=""),0,SUMIF('DADOS BRUTOS'!$A$3:$A$500,$B20,'DADOS BRUTOS'!O$3:O$500)+IF($C20="",0,SUMIF('DADOS BRUTOS'!$A$3:$A$500,$C20,'DADOS BRUTOS'!O$3:O$500)))</f>
        <v/>
      </c>
      <c r="CP20" s="94">
        <f>IF(OR(CP$4="",$B20=""),0,SUMIF('DADOS BRUTOS'!$A$3:$A$500,$B20,'DADOS BRUTOS'!P$3:P$500)+IF($C20="",0,SUMIF('DADOS BRUTOS'!$A$3:$A$500,$C20,'DADOS BRUTOS'!P$3:P$500)))</f>
        <v/>
      </c>
      <c r="CQ20" s="94">
        <f>IF(OR(CQ$4="",$B20=""),0,SUMIF('DADOS BRUTOS'!$A$3:$A$500,$B20,'DADOS BRUTOS'!Q$3:Q$500)+IF($C20="",0,SUMIF('DADOS BRUTOS'!$A$3:$A$500,$C20,'DADOS BRUTOS'!Q$3:Q$500)))</f>
        <v/>
      </c>
      <c r="CR20" s="94">
        <f>IF(OR(CR$4="",$B20=""),0,SUMIF('DADOS BRUTOS'!$A$3:$A$500,$B20,'DADOS BRUTOS'!R$3:R$500)+IF($C20="",0,SUMIF('DADOS BRUTOS'!$A$3:$A$500,$C20,'DADOS BRUTOS'!R$3:R$500)))</f>
        <v/>
      </c>
      <c r="CS20" s="94">
        <f>IF(OR(CS$4="",$B20=""),0,SUMIF('DADOS BRUTOS'!$A$3:$A$500,$B20,'DADOS BRUTOS'!S$3:S$500)+IF($C20="",0,SUMIF('DADOS BRUTOS'!$A$3:$A$500,$C20,'DADOS BRUTOS'!S$3:S$500)))</f>
        <v/>
      </c>
      <c r="CT20" s="94">
        <f>IF(OR(CT$4="",$B20=""),0,SUMIF('DADOS BRUTOS'!$A$3:$A$500,$B20,'DADOS BRUTOS'!T$3:T$500)+IF($C20="",0,SUMIF('DADOS BRUTOS'!$A$3:$A$500,$C20,'DADOS BRUTOS'!T$3:T$500)))</f>
        <v/>
      </c>
      <c r="CU20" s="94">
        <f>IF(OR(CU$4="",$B20=""),0,SUMIF('DADOS BRUTOS'!$A$3:$A$500,$B20,'DADOS BRUTOS'!U$3:U$500)+IF($C20="",0,SUMIF('DADOS BRUTOS'!$A$3:$A$500,$C20,'DADOS BRUTOS'!U$3:U$500)))</f>
        <v/>
      </c>
      <c r="CV20" s="94">
        <f>IF(OR(CV$4="",$B20=""),0,SUMIF('DADOS BRUTOS'!$A$3:$A$500,$B20,'DADOS BRUTOS'!V$3:V$500)+IF($C20="",0,SUMIF('DADOS BRUTOS'!$A$3:$A$500,$C20,'DADOS BRUTOS'!V$3:V$500)))</f>
        <v/>
      </c>
      <c r="CW20" s="94">
        <f>IF(OR(CW$4="",$B20=""),0,SUMIF('DADOS BRUTOS'!$A$3:$A$500,$B20,'DADOS BRUTOS'!W$3:W$500)+IF($C20="",0,SUMIF('DADOS BRUTOS'!$A$3:$A$500,$C20,'DADOS BRUTOS'!W$3:W$500)))</f>
        <v/>
      </c>
      <c r="CX20" s="94">
        <f>IF(OR(CX$4="",$B20=""),0,SUMIF('DADOS BRUTOS'!$A$3:$A$500,$B20,'DADOS BRUTOS'!X$3:X$500)+IF($C20="",0,SUMIF('DADOS BRUTOS'!$A$3:$A$500,$C20,'DADOS BRUTOS'!X$3:X$500)))</f>
        <v/>
      </c>
      <c r="CY20" s="94">
        <f>IF(OR(CY$4="",$B20=""),0,SUMIF('DADOS BRUTOS'!$A$3:$A$500,$B20,'DADOS BRUTOS'!Y$3:Y$500)+IF($C20="",0,SUMIF('DADOS BRUTOS'!$A$3:$A$500,$C20,'DADOS BRUTOS'!Y$3:Y$500)))</f>
        <v/>
      </c>
      <c r="CZ20" s="94">
        <f>IF(OR(CZ$4="",$B20=""),0,SUMIF('DADOS BRUTOS'!$A$3:$A$500,$B20,'DADOS BRUTOS'!Z$3:Z$500)+IF($C20="",0,SUMIF('DADOS BRUTOS'!$A$3:$A$500,$C20,'DADOS BRUTOS'!Z$3:Z$500)))</f>
        <v/>
      </c>
      <c r="DA20" s="94">
        <f>IF(OR(DA$4="",$B20=""),0,SUMIF('DADOS BRUTOS'!$A$3:$A$500,$B20,'DADOS BRUTOS'!AA$3:AA$500)+IF($C20="",0,SUMIF('DADOS BRUTOS'!$A$3:$A$500,$C20,'DADOS BRUTOS'!AA$3:AA$500)))</f>
        <v/>
      </c>
      <c r="DB20" s="94">
        <f>IF(OR(DB$4="",$B20=""),0,SUMIF('DADOS BRUTOS'!$A$3:$A$500,$B20,'DADOS BRUTOS'!AB$3:AB$500)+IF($C20="",0,SUMIF('DADOS BRUTOS'!$A$3:$A$500,$C20,'DADOS BRUTOS'!AB$3:AB$500)))</f>
        <v/>
      </c>
      <c r="DC20" s="94">
        <f>IF(OR(DC$4="",$B20=""),0,SUMIF('DADOS BRUTOS'!$A$3:$A$500,$B20,'DADOS BRUTOS'!AC$3:AC$500)+IF($C20="",0,SUMIF('DADOS BRUTOS'!$A$3:$A$500,$C20,'DADOS BRUTOS'!AC$3:AC$500)))</f>
        <v/>
      </c>
      <c r="DD20" s="94">
        <f>IF(OR(DD$4="",$B20=""),0,SUMIF('DADOS BRUTOS'!$A$3:$A$500,$B20,'DADOS BRUTOS'!AD$3:AD$500)+IF($C20="",0,SUMIF('DADOS BRUTOS'!$A$3:$A$500,$C20,'DADOS BRUTOS'!AD$3:AD$500)))</f>
        <v/>
      </c>
      <c r="DE20" s="94">
        <f>IF(OR(DE$4="",$B20=""),0,SUMIF('DADOS BRUTOS'!$A$3:$A$500,$B20,'DADOS BRUTOS'!AE$3:AE$500)+IF($C20="",0,SUMIF('DADOS BRUTOS'!$A$3:$A$500,$C20,'DADOS BRUTOS'!AE$3:AE$500)))</f>
        <v/>
      </c>
      <c r="DF20" s="94">
        <f>IF(OR(DF$4="",$B20=""),0,SUMIF('DADOS BRUTOS'!$A$3:$A$500,$B20,'DADOS BRUTOS'!AF$3:AF$500)+IF($C20="",0,SUMIF('DADOS BRUTOS'!$A$3:$A$500,$C20,'DADOS BRUTOS'!AF$3:AF$500)))</f>
        <v/>
      </c>
      <c r="DG20" s="94">
        <f>IF(OR(DG$4="",$B20=""),0,SUMIF('DADOS BRUTOS'!$A$3:$A$500,$B20,'DADOS BRUTOS'!AG$3:AG$500)+IF($C20="",0,SUMIF('DADOS BRUTOS'!$A$3:$A$500,$C20,'DADOS BRUTOS'!AG$3:AG$500)))</f>
        <v/>
      </c>
      <c r="DH20" s="94">
        <f>IF(OR(DH$4="",$B20=""),0,SUMIF('DADOS BRUTOS'!$A$3:$A$500,$B20,'DADOS BRUTOS'!AH$3:AH$500)+IF($C20="",0,SUMIF('DADOS BRUTOS'!$A$3:$A$500,$C20,'DADOS BRUTOS'!AH$3:AH$500)))</f>
        <v/>
      </c>
      <c r="DI20" s="94">
        <f>IF(OR(DI$4="",$B20=""),0,SUMIF('DADOS BRUTOS'!$A$3:$A$500,$B20,'DADOS BRUTOS'!AI$3:AI$500)+IF($C20="",0,SUMIF('DADOS BRUTOS'!$A$3:$A$500,$C20,'DADOS BRUTOS'!AI$3:AI$500)))</f>
        <v/>
      </c>
      <c r="DJ20" s="94">
        <f>IF(OR(DJ$4="",$B20=""),0,SUMIF('DADOS BRUTOS'!$A$3:$A$500,$B20,'DADOS BRUTOS'!AJ$3:AJ$500)+IF($C20="",0,SUMIF('DADOS BRUTOS'!$A$3:$A$500,$C20,'DADOS BRUTOS'!AJ$3:AJ$500)))</f>
        <v/>
      </c>
      <c r="DK20" s="94">
        <f>IF(OR(DK$4="",$B20=""),0,SUMIF('DADOS BRUTOS'!$A$3:$A$500,$B20,'DADOS BRUTOS'!AK$3:AK$500)+IF($C20="",0,SUMIF('DADOS BRUTOS'!$A$3:$A$500,$C20,'DADOS BRUTOS'!AK$3:AK$500)))</f>
        <v/>
      </c>
      <c r="DL20" s="94">
        <f>IF(OR(DL$4="",$B20=""),0,SUMIF('DADOS BRUTOS'!$A$3:$A$500,$B20,'DADOS BRUTOS'!AL$3:AL$500)+IF($C20="",0,SUMIF('DADOS BRUTOS'!$A$3:$A$500,$C20,'DADOS BRUTOS'!AL$3:AL$500)))</f>
        <v/>
      </c>
      <c r="DM20" s="94">
        <f>IF(OR(DM$4="",$B20=""),0,SUMIF('DADOS BRUTOS'!$A$3:$A$500,$B20,'DADOS BRUTOS'!AM$3:AM$500)+IF($C20="",0,SUMIF('DADOS BRUTOS'!$A$3:$A$500,$C20,'DADOS BRUTOS'!AM$3:AM$500)))</f>
        <v/>
      </c>
      <c r="DN20" s="94">
        <f>IF(OR(DN$4="",$B20=""),0,SUMIF('DADOS BRUTOS'!$A$3:$A$500,$B20,'DADOS BRUTOS'!AN$3:AN$500)+IF($C20="",0,SUMIF('DADOS BRUTOS'!$A$3:$A$500,$C20,'DADOS BRUTOS'!AN$3:AN$500)))</f>
        <v/>
      </c>
      <c r="DO20" s="94">
        <f>IF(OR(DO$4="",$B20=""),0,SUMIF('DADOS BRUTOS'!$A$3:$A$500,$B20,'DADOS BRUTOS'!AO$3:AO$500)+IF($C20="",0,SUMIF('DADOS BRUTOS'!$A$3:$A$500,$C20,'DADOS BRUTOS'!AO$3:AO$500)))</f>
        <v/>
      </c>
      <c r="DP20" s="94">
        <f>IF(OR(DP$4="",$B20=""),0,SUMIF('DADOS BRUTOS'!$A$3:$A$500,$B20,'DADOS BRUTOS'!AP$3:AP$500)+IF($C20="",0,SUMIF('DADOS BRUTOS'!$A$3:$A$500,$C20,'DADOS BRUTOS'!AP$3:AP$500)))</f>
        <v/>
      </c>
      <c r="DQ20" s="94">
        <f>IF(OR(DQ$4="",$B20=""),0,SUMIF('DADOS BRUTOS'!$A$3:$A$500,$B20,'DADOS BRUTOS'!AQ$3:AQ$500)+IF($C20="",0,SUMIF('DADOS BRUTOS'!$A$3:$A$500,$C20,'DADOS BRUTOS'!AQ$3:AQ$500)))</f>
        <v/>
      </c>
      <c r="DR20" s="94">
        <f>IF(OR(DR$4="",$B20=""),0,SUMIF('DADOS BRUTOS'!$A$3:$A$500,$B20,'DADOS BRUTOS'!AR$3:AR$500)+IF($C20="",0,SUMIF('DADOS BRUTOS'!$A$3:$A$500,$C20,'DADOS BRUTOS'!AR$3:AR$500)))</f>
        <v/>
      </c>
      <c r="DS20" s="94">
        <f>IF(OR(DS$4="",$B20=""),0,SUMIF('DADOS BRUTOS'!$A$3:$A$500,$B20,'DADOS BRUTOS'!AS$3:AS$500)+IF($C20="",0,SUMIF('DADOS BRUTOS'!$A$3:$A$500,$C20,'DADOS BRUTOS'!AS$3:AS$500)))</f>
        <v/>
      </c>
      <c r="DT20" s="94">
        <f>IF(OR(DT$4="",$B20=""),0,SUMIF('DADOS BRUTOS'!$A$3:$A$500,$B20,'DADOS BRUTOS'!AT$3:AT$500)+IF($C20="",0,SUMIF('DADOS BRUTOS'!$A$3:$A$500,$C20,'DADOS BRUTOS'!AT$3:AT$500)))</f>
        <v/>
      </c>
      <c r="DU20" s="94">
        <f>IF(OR(DU$4="",$B20=""),0,SUMIF('DADOS BRUTOS'!$A$3:$A$500,$B20,'DADOS BRUTOS'!AU$3:AU$500)+IF($C20="",0,SUMIF('DADOS BRUTOS'!$A$3:$A$500,$C20,'DADOS BRUTOS'!AU$3:AU$500)))</f>
        <v/>
      </c>
      <c r="DV20" s="94">
        <f>IF(OR(DV$4="",$B20=""),0,SUMIF('DADOS BRUTOS'!$A$3:$A$500,$B20,'DADOS BRUTOS'!AV$3:AV$500)+IF($C20="",0,SUMIF('DADOS BRUTOS'!$A$3:$A$500,$C20,'DADOS BRUTOS'!AV$3:AV$500)))</f>
        <v/>
      </c>
      <c r="DW20" s="94">
        <f>IF(OR(DW$4="",$B20=""),0,SUMIF('DADOS BRUTOS'!$A$3:$A$500,$B20,'DADOS BRUTOS'!AW$3:AW$500)+IF($C20="",0,SUMIF('DADOS BRUTOS'!$A$3:$A$500,$C20,'DADOS BRUTOS'!AW$3:AW$500)))</f>
        <v/>
      </c>
      <c r="DX20" s="94">
        <f>IF(OR(DX$4="",$B20=""),0,SUMIF('DADOS BRUTOS'!$A$3:$A$500,$B20,'DADOS BRUTOS'!AX$3:AX$500)+IF($C20="",0,SUMIF('DADOS BRUTOS'!$A$3:$A$500,$C20,'DADOS BRUTOS'!AX$3:AX$500)))</f>
        <v/>
      </c>
      <c r="DY20" s="94">
        <f>IF(OR(DY$4="",$B20=""),0,SUMIF('DADOS BRUTOS'!$A$3:$A$500,$B20,'DADOS BRUTOS'!AY$3:AY$500)+IF($C20="",0,SUMIF('DADOS BRUTOS'!$A$3:$A$500,$C20,'DADOS BRUTOS'!AY$3:AY$500)))</f>
        <v/>
      </c>
      <c r="DZ20" s="94">
        <f>IF(OR(DZ$4="",$B20=""),0,SUMIF('DADOS BRUTOS'!$A$3:$A$500,$B20,'DADOS BRUTOS'!AZ$3:AZ$500)+IF($C20="",0,SUMIF('DADOS BRUTOS'!$A$3:$A$500,$C20,'DADOS BRUTOS'!AZ$3:AZ$500)))</f>
        <v/>
      </c>
      <c r="EA20" s="94">
        <f>IF(OR(EA$4="",$B20=""),0,SUMIF('DADOS BRUTOS'!$A$3:$A$500,$B20,'DADOS BRUTOS'!BA$3:BA$500)+IF($C20="",0,SUMIF('DADOS BRUTOS'!$A$3:$A$500,$C20,'DADOS BRUTOS'!BA$3:BA$500)))</f>
        <v/>
      </c>
      <c r="EB20" s="94">
        <f>IF(OR(EB$4="",$B20=""),0,SUMIF('DADOS BRUTOS'!$A$3:$A$500,$B20,'DADOS BRUTOS'!BB$3:BB$500)+IF($C20="",0,SUMIF('DADOS BRUTOS'!$A$3:$A$500,$C20,'DADOS BRUTOS'!BB$3:BB$500)))</f>
        <v/>
      </c>
      <c r="EC20" s="94">
        <f>IF(OR(EC$4="",$B20=""),0,SUMIF('DADOS BRUTOS'!$A$3:$A$500,$B20,'DADOS BRUTOS'!BC$3:BC$500)+IF($C20="",0,SUMIF('DADOS BRUTOS'!$A$3:$A$500,$C20,'DADOS BRUTOS'!BC$3:BC$500)))</f>
        <v/>
      </c>
      <c r="ED20" s="94">
        <f>IF(OR(ED$4="",$B20=""),0,SUMIF('DADOS BRUTOS'!$A$3:$A$500,$B20,'DADOS BRUTOS'!BD$3:BD$500)+IF($C20="",0,SUMIF('DADOS BRUTOS'!$A$3:$A$500,$C20,'DADOS BRUTOS'!BD$3:BD$500)))</f>
        <v/>
      </c>
      <c r="EE20" s="94">
        <f>IF(OR(EE$4="",$B20=""),0,SUMIF('DADOS BRUTOS'!$A$3:$A$500,$B20,'DADOS BRUTOS'!BE$3:BE$500)+IF($C20="",0,SUMIF('DADOS BRUTOS'!$A$3:$A$500,$C20,'DADOS BRUTOS'!BE$3:BE$500)))</f>
        <v/>
      </c>
      <c r="EF20" s="94">
        <f>IF(OR(EF$4="",$B20=""),0,SUMIF('DADOS BRUTOS'!$A$3:$A$500,$B20,'DADOS BRUTOS'!BF$3:BF$500)+IF($C20="",0,SUMIF('DADOS BRUTOS'!$A$3:$A$500,$C20,'DADOS BRUTOS'!BF$3:BF$500)))</f>
        <v/>
      </c>
      <c r="EG20" s="94">
        <f>IF(OR(EG$4="",$B20=""),0,SUMIF('DADOS BRUTOS'!$A$3:$A$500,$B20,'DADOS BRUTOS'!BG$3:BG$500)+IF($C20="",0,SUMIF('DADOS BRUTOS'!$A$3:$A$500,$C20,'DADOS BRUTOS'!BG$3:BG$500)))</f>
        <v/>
      </c>
      <c r="EH20" s="94">
        <f>IF(OR(EH$4="",$B20=""),0,SUMIF('DADOS BRUTOS'!$A$3:$A$500,$B20,'DADOS BRUTOS'!BH$3:BH$500)+IF($C20="",0,SUMIF('DADOS BRUTOS'!$A$3:$A$500,$C20,'DADOS BRUTOS'!BH$3:BH$500)))</f>
        <v/>
      </c>
      <c r="EI20" s="94">
        <f>IF(OR(EI$4="",$B20=""),0,SUMIF('DADOS BRUTOS'!$A$3:$A$500,$B20,'DADOS BRUTOS'!BI$3:BI$500)+IF($C20="",0,SUMIF('DADOS BRUTOS'!$A$3:$A$500,$C20,'DADOS BRUTOS'!BI$3:BI$500)))</f>
        <v/>
      </c>
      <c r="EJ20" s="94">
        <f>IF(OR(EJ$4="",$B20=""),0,SUMIF('DADOS BRUTOS'!$A$3:$A$500,$B20,'DADOS BRUTOS'!BJ$3:BJ$500)+IF($C20="",0,SUMIF('DADOS BRUTOS'!$A$3:$A$500,$C20,'DADOS BRUTOS'!BJ$3:BJ$500)))</f>
        <v/>
      </c>
      <c r="EK20" s="94">
        <f>IF(OR(EK$4="",$B20=""),0,SUMIF('DADOS BRUTOS'!$A$3:$A$500,$B20,'DADOS BRUTOS'!BK$3:BK$500)+IF($C20="",0,SUMIF('DADOS BRUTOS'!$A$3:$A$500,$C20,'DADOS BRUTOS'!BK$3:BK$500)))</f>
        <v/>
      </c>
      <c r="EL20" s="94">
        <f>IF(OR(EL$4="",$B20=""),0,SUMIF('DADOS BRUTOS'!$A$3:$A$500,$B20,'DADOS BRUTOS'!BL$3:BL$500)+IF($C20="",0,SUMIF('DADOS BRUTOS'!$A$3:$A$500,$C20,'DADOS BRUTOS'!BL$3:BL$500)))</f>
        <v/>
      </c>
      <c r="EM20" s="94">
        <f>IF(OR(EM$4="",$B20=""),0,SUMIF('DADOS BRUTOS'!$A$3:$A$500,$B20,'DADOS BRUTOS'!BM$3:BM$500)+IF($C20="",0,SUMIF('DADOS BRUTOS'!$A$3:$A$500,$C20,'DADOS BRUTOS'!BM$3:BM$500)))</f>
        <v/>
      </c>
      <c r="EN20" s="94">
        <f>IF(OR(EN$4="",$B20=""),0,SUMIF('DADOS BRUTOS'!$A$3:$A$500,$B20,'DADOS BRUTOS'!BN$3:BN$500)+IF($C20="",0,SUMIF('DADOS BRUTOS'!$A$3:$A$500,$C20,'DADOS BRUTOS'!BN$3:BN$500)))</f>
        <v/>
      </c>
      <c r="EO20" s="94">
        <f>IF(OR(EO$4="",$B20=""),0,SUMIF('DADOS BRUTOS'!$A$3:$A$500,$B20,'DADOS BRUTOS'!BO$3:BO$500)+IF($C20="",0,SUMIF('DADOS BRUTOS'!$A$3:$A$500,$C20,'DADOS BRUTOS'!BO$3:BO$500)))</f>
        <v/>
      </c>
      <c r="EP20" s="94">
        <f>IF(OR(EP$4="",$B20=""),0,SUMIF('DADOS BRUTOS'!$A$3:$A$500,$B20,'DADOS BRUTOS'!BP$3:BP$500)+IF($C20="",0,SUMIF('DADOS BRUTOS'!$A$3:$A$500,$C20,'DADOS BRUTOS'!BP$3:BP$500)))</f>
        <v/>
      </c>
      <c r="EQ20" s="94">
        <f>IF(OR(EQ$4="",$B20=""),0,SUMIF('DADOS BRUTOS'!$A$3:$A$500,$B20,'DADOS BRUTOS'!BQ$3:BQ$500)+IF($C20="",0,SUMIF('DADOS BRUTOS'!$A$3:$A$500,$C20,'DADOS BRUTOS'!BQ$3:BQ$500)))</f>
        <v/>
      </c>
      <c r="ER20" s="94">
        <f>IF(OR(ER$4="",$B20=""),0,SUMIF('DADOS BRUTOS'!$A$3:$A$500,$B20,'DADOS BRUTOS'!BR$3:BR$500)+IF($C20="",0,SUMIF('DADOS BRUTOS'!$A$3:$A$500,$C20,'DADOS BRUTOS'!BR$3:BR$500)))</f>
        <v/>
      </c>
      <c r="ES20" s="94">
        <f>IF(OR(ES$4="",$B20=""),0,SUMIF('DADOS BRUTOS'!$A$3:$A$500,$B20,'DADOS BRUTOS'!BS$3:BS$500)+IF($C20="",0,SUMIF('DADOS BRUTOS'!$A$3:$A$500,$C20,'DADOS BRUTOS'!BS$3:BS$500)))</f>
        <v/>
      </c>
      <c r="ET20" s="94">
        <f>IF(OR(ET$4="",$B20=""),0,SUMIF('DADOS BRUTOS'!$A$3:$A$500,$B20,'DADOS BRUTOS'!BT$3:BT$500)+IF($C20="",0,SUMIF('DADOS BRUTOS'!$A$3:$A$500,$C20,'DADOS BRUTOS'!BT$3:BT$500)))</f>
        <v/>
      </c>
      <c r="EU20" s="94">
        <f>IF(OR(EU$4="",$B20=""),0,SUMIF('DADOS BRUTOS'!$A$3:$A$500,$B20,'DADOS BRUTOS'!BU$3:BU$500)+IF($C20="",0,SUMIF('DADOS BRUTOS'!$A$3:$A$500,$C20,'DADOS BRUTOS'!BU$3:BU$500)))</f>
        <v/>
      </c>
      <c r="EV20" s="94">
        <f>IF(OR(EV$4="",$B20=""),0,SUMIF('DADOS BRUTOS'!$A$3:$A$500,$B20,'DADOS BRUTOS'!BV$3:BV$500)+IF($C20="",0,SUMIF('DADOS BRUTOS'!$A$3:$A$500,$C20,'DADOS BRUTOS'!BV$3:BV$500)))</f>
        <v/>
      </c>
      <c r="EW20" s="94">
        <f>IF(OR(EW$4="",$B20=""),0,SUMIF('DADOS BRUTOS'!$A$3:$A$500,$B20,'DADOS BRUTOS'!BW$3:BW$500)+IF($C20="",0,SUMIF('DADOS BRUTOS'!$A$3:$A$500,$C20,'DADOS BRUTOS'!BW$3:BW$500)))</f>
        <v/>
      </c>
      <c r="EX20" s="94">
        <f>IF(OR(EX$4="",$B20=""),0,SUMIF('DADOS BRUTOS'!$A$3:$A$500,$B20,'DADOS BRUTOS'!BX$3:BX$500)+IF($C20="",0,SUMIF('DADOS BRUTOS'!$A$3:$A$500,$C20,'DADOS BRUTOS'!BX$3:BX$500)))</f>
        <v/>
      </c>
      <c r="EY20" s="94">
        <f>IF(OR(EY$4="",$B20=""),0,SUMIF('DADOS BRUTOS'!$A$3:$A$500,$B20,'DADOS BRUTOS'!BY$3:BY$500)+IF($C20="",0,SUMIF('DADOS BRUTOS'!$A$3:$A$500,$C20,'DADOS BRUTOS'!BY$3:BY$500)))</f>
        <v/>
      </c>
      <c r="EZ20" s="94">
        <f>IF(OR(EZ$4="",$B20=""),0,SUMIF('DADOS BRUTOS'!$A$3:$A$500,$B20,'DADOS BRUTOS'!BZ$3:BZ$500)+IF($C20="",0,SUMIF('DADOS BRUTOS'!$A$3:$A$500,$C20,'DADOS BRUTOS'!BZ$3:BZ$500)))</f>
        <v/>
      </c>
      <c r="FA20" s="94">
        <f>IF(OR(FA$4="",$B20=""),0,SUMIF('DADOS BRUTOS'!$A$3:$A$500,$B20,'DADOS BRUTOS'!CA$3:CA$500)+IF($C20="",0,SUMIF('DADOS BRUTOS'!$A$3:$A$500,$C20,'DADOS BRUTOS'!CA$3:CA$500)))</f>
        <v/>
      </c>
      <c r="FB20" s="94">
        <f>IF(OR(FB$4="",$B20=""),0,SUMIF('DADOS BRUTOS'!$A$3:$A$500,$B20,'DADOS BRUTOS'!CB$3:CB$500)+IF($C20="",0,SUMIF('DADOS BRUTOS'!$A$3:$A$500,$C20,'DADOS BRUTOS'!CB$3:CB$500)))</f>
        <v/>
      </c>
      <c r="FC20" s="94">
        <f>IF(OR(FC$4="",$B20=""),0,SUMIF('DADOS BRUTOS'!$A$3:$A$500,$B20,'DADOS BRUTOS'!CC$3:CC$500)+IF($C20="",0,SUMIF('DADOS BRUTOS'!$A$3:$A$500,$C20,'DADOS BRUTOS'!CC$3:CC$500)))</f>
        <v/>
      </c>
      <c r="FD20" s="94">
        <f>IF(OR(FD$4="",$B20=""),0,SUMIF('DADOS BRUTOS'!$A$3:$A$500,$B20,'DADOS BRUTOS'!CD$3:CD$500)+IF($C20="",0,SUMIF('DADOS BRUTOS'!$A$3:$A$500,$C20,'DADOS BRUTOS'!CD$3:CD$500)))</f>
        <v/>
      </c>
      <c r="FE20" s="94">
        <f>IF(OR(FE$4="",$B20=""),0,SUMIF('DADOS BRUTOS'!$A$3:$A$500,$B20,'DADOS BRUTOS'!CE$3:CE$500)+IF($C20="",0,SUMIF('DADOS BRUTOS'!$A$3:$A$500,$C20,'DADOS BRUTOS'!CE$3:CE$500)))</f>
        <v/>
      </c>
      <c r="FF20" s="94">
        <f>IF(OR(FF$4="",$B20=""),0,SUMIF('DADOS BRUTOS'!$A$3:$A$500,$B20,'DADOS BRUTOS'!CF$3:CF$500)+IF($C20="",0,SUMIF('DADOS BRUTOS'!$A$3:$A$500,$C20,'DADOS BRUTOS'!CF$3:CF$500)))</f>
        <v/>
      </c>
      <c r="FG20" s="94">
        <f>IF(OR(FG$4="",$B20=""),0,SUMIF('DADOS BRUTOS'!$A$3:$A$500,$B20,'DADOS BRUTOS'!CG$3:CG$500)+IF($C20="",0,SUMIF('DADOS BRUTOS'!$A$3:$A$500,$C20,'DADOS BRUTOS'!CG$3:CG$500)))</f>
        <v/>
      </c>
      <c r="FH20" s="94">
        <f>IF(OR(FH$4="",$B20=""),0,SUMIF('DADOS BRUTOS'!$A$3:$A$500,$B20,'DADOS BRUTOS'!CH$3:CH$500)+IF($C20="",0,SUMIF('DADOS BRUTOS'!$A$3:$A$500,$C20,'DADOS BRUTOS'!CH$3:CH$500)))</f>
        <v/>
      </c>
      <c r="FI20" s="94">
        <f>IF(OR(FI$4="",$B20=""),0,SUMIF('DADOS BRUTOS'!$A$3:$A$500,$B20,'DADOS BRUTOS'!CI$3:CI$500)+IF($C20="",0,SUMIF('DADOS BRUTOS'!$A$3:$A$500,$C20,'DADOS BRUTOS'!CI$3:CI$500)))</f>
        <v/>
      </c>
      <c r="FJ20" s="94">
        <f>IF(OR(FJ$4="",$B20=""),0,SUMIF('DADOS BRUTOS'!$A$3:$A$500,$B20,'DADOS BRUTOS'!CJ$3:CJ$500)+IF($C20="",0,SUMIF('DADOS BRUTOS'!$A$3:$A$500,$C20,'DADOS BRUTOS'!CJ$3:CJ$500)))</f>
        <v/>
      </c>
      <c r="FK20" s="94">
        <f>IF(OR(FK$4="",$B20=""),0,SUMIF('DADOS BRUTOS'!$A$3:$A$500,$B20,'DADOS BRUTOS'!CK$3:CK$500)+IF($C20="",0,SUMIF('DADOS BRUTOS'!$A$3:$A$500,$C20,'DADOS BRUTOS'!CK$3:CK$500)))</f>
        <v/>
      </c>
      <c r="FL20" s="94">
        <f>IF(OR(FL$4="",$B20=""),0,SUMIF('DADOS BRUTOS'!$A$3:$A$500,$B20,'DADOS BRUTOS'!CL$3:CL$500)+IF($C20="",0,SUMIF('DADOS BRUTOS'!$A$3:$A$500,$C20,'DADOS BRUTOS'!CL$3:CL$500)))</f>
        <v/>
      </c>
      <c r="FM20" s="94">
        <f>IF(OR(FM$4="",$B20=""),0,SUMIF('DADOS BRUTOS'!$A$3:$A$500,$B20,'DADOS BRUTOS'!CM$3:CM$500)+IF($C20="",0,SUMIF('DADOS BRUTOS'!$A$3:$A$500,$C20,'DADOS BRUTOS'!CM$3:CM$500)))</f>
        <v/>
      </c>
      <c r="FN20" s="94">
        <f>IF(OR(FN$4="",$B20=""),0,SUMIF('DADOS BRUTOS'!$A$3:$A$500,$B20,'DADOS BRUTOS'!CN$3:CN$500)+IF($C20="",0,SUMIF('DADOS BRUTOS'!$A$3:$A$500,$C20,'DADOS BRUTOS'!CN$3:CN$500)))</f>
        <v/>
      </c>
      <c r="FO20" s="94">
        <f>IF(OR(FO$4="",$B20=""),0,SUMIF('DADOS BRUTOS'!$A$3:$A$500,$B20,'DADOS BRUTOS'!CO$3:CO$500)+IF($C20="",0,SUMIF('DADOS BRUTOS'!$A$3:$A$500,$C20,'DADOS BRUTOS'!CO$3:CO$500)))</f>
        <v/>
      </c>
      <c r="FP20" s="94">
        <f>IF(OR(FP$4="",$B20=""),0,SUMIF('DADOS BRUTOS'!$A$3:$A$500,$B20,'DADOS BRUTOS'!CP$3:CP$500)+IF($C20="",0,SUMIF('DADOS BRUTOS'!$A$3:$A$500,$C20,'DADOS BRUTOS'!CP$3:CP$500)))</f>
        <v/>
      </c>
      <c r="FQ20" s="94">
        <f>IF(OR(FQ$4="",$B20=""),0,SUMIF('DADOS BRUTOS'!$A$3:$A$500,$B20,'DADOS BRUTOS'!CQ$3:CQ$500)+IF($C20="",0,SUMIF('DADOS BRUTOS'!$A$3:$A$500,$C20,'DADOS BRUTOS'!CQ$3:CQ$500)))</f>
        <v/>
      </c>
      <c r="FR20" s="94">
        <f>IF(OR(FR$4="",$B20=""),0,SUMIF('DADOS BRUTOS'!$A$3:$A$500,$B20,'DADOS BRUTOS'!CR$3:CR$500)+IF($C20="",0,SUMIF('DADOS BRUTOS'!$A$3:$A$500,$C20,'DADOS BRUTOS'!CR$3:CR$500)))</f>
        <v/>
      </c>
      <c r="FS20" s="94">
        <f>IF(OR(FS$4="",$B20=""),0,SUMIF('DADOS BRUTOS'!$A$3:$A$500,$B20,'DADOS BRUTOS'!CS$3:CS$500)+IF($C20="",0,SUMIF('DADOS BRUTOS'!$A$3:$A$500,$C20,'DADOS BRUTOS'!CS$3:CS$500)))</f>
        <v/>
      </c>
      <c r="FT20" s="94">
        <f>IF(OR(FT$4="",$B20=""),0,SUMIF('DADOS BRUTOS'!$A$3:$A$500,$B20,'DADOS BRUTOS'!CT$3:CT$500)+IF($C20="",0,SUMIF('DADOS BRUTOS'!$A$3:$A$500,$C20,'DADOS BRUTOS'!CT$3:CT$500)))</f>
        <v/>
      </c>
      <c r="FU20" s="94">
        <f>IF(OR(FU$4="",$B20=""),0,SUMIF('DADOS BRUTOS'!$A$3:$A$500,$B20,'DADOS BRUTOS'!CU$3:CU$500)+IF($C20="",0,SUMIF('DADOS BRUTOS'!$A$3:$A$500,$C20,'DADOS BRUTOS'!CU$3:CU$500)))</f>
        <v/>
      </c>
      <c r="FV20" s="94">
        <f>IF(OR(FV$4="",$B20=""),0,SUMIF('DADOS BRUTOS'!$A$3:$A$500,$B20,'DADOS BRUTOS'!CV$3:CV$500)+IF($C20="",0,SUMIF('DADOS BRUTOS'!$A$3:$A$500,$C20,'DADOS BRUTOS'!CV$3:CV$500)))</f>
        <v/>
      </c>
      <c r="FW20" s="94">
        <f>IF(OR(FW$4="",$B20=""),0,SUMIF('DADOS BRUTOS'!$A$3:$A$500,$B20,'DADOS BRUTOS'!CW$3:CW$500)+IF($C20="",0,SUMIF('DADOS BRUTOS'!$A$3:$A$500,$C20,'DADOS BRUTOS'!CW$3:CW$500)))</f>
        <v/>
      </c>
      <c r="FX20" s="94">
        <f>IF(OR(FX$4="",$B20=""),0,SUMIF('DADOS BRUTOS'!$A$3:$A$500,$B20,'DADOS BRUTOS'!CX$3:CX$500)+IF($C20="",0,SUMIF('DADOS BRUTOS'!$A$3:$A$500,$C20,'DADOS BRUTOS'!CX$3:CX$500)))</f>
        <v/>
      </c>
      <c r="FY20" s="94">
        <f>IF(OR(FY$4="",$B20=""),0,SUMIF('DADOS BRUTOS'!$A$3:$A$500,$B20,'DADOS BRUTOS'!CY$3:CY$500)+IF($C20="",0,SUMIF('DADOS BRUTOS'!$A$3:$A$500,$C20,'DADOS BRUTOS'!CY$3:CY$500)))</f>
        <v/>
      </c>
      <c r="FZ20" s="94">
        <f>IF(OR(FZ$4="",$B20=""),0,SUMIF('DADOS BRUTOS'!$A$3:$A$500,$B20,'DADOS BRUTOS'!CZ$3:CZ$500)+IF($C20="",0,SUMIF('DADOS BRUTOS'!$A$3:$A$500,$C20,'DADOS BRUTOS'!CZ$3:CZ$500)))</f>
        <v/>
      </c>
      <c r="GA20" s="94">
        <f>IF(OR(GA$4="",$B20=""),0,SUMIF('DADOS BRUTOS'!$A$3:$A$500,$B20,'DADOS BRUTOS'!DA$3:DA$500)+IF($C20="",0,SUMIF('DADOS BRUTOS'!$A$3:$A$500,$C20,'DADOS BRUTOS'!DA$3:DA$500)))</f>
        <v/>
      </c>
      <c r="GB20" s="94">
        <f>IF(OR(GB$4="",$B20=""),0,SUMIF('DADOS BRUTOS'!$A$3:$A$500,$B20,'DADOS BRUTOS'!DB$3:DB$500)+IF($C20="",0,SUMIF('DADOS BRUTOS'!$A$3:$A$500,$C20,'DADOS BRUTOS'!DB$3:DB$500)))</f>
        <v/>
      </c>
      <c r="GC20" s="94">
        <f>IF(OR(GC$4="",$B20=""),0,SUMIF('DADOS BRUTOS'!$A$3:$A$500,$B20,'DADOS BRUTOS'!DC$3:DC$500)+IF($C20="",0,SUMIF('DADOS BRUTOS'!$A$3:$A$500,$C20,'DADOS BRUTOS'!DC$3:DC$500)))</f>
        <v/>
      </c>
      <c r="GD20" s="94">
        <f>IF(OR(GD$4="",$B20=""),0,SUMIF('DADOS BRUTOS'!$A$3:$A$500,$B20,'DADOS BRUTOS'!DD$3:DD$500)+IF($C20="",0,SUMIF('DADOS BRUTOS'!$A$3:$A$500,$C20,'DADOS BRUTOS'!DD$3:DD$500)))</f>
        <v/>
      </c>
      <c r="GE20" s="94">
        <f>IF(OR(GE$4="",$B20=""),0,SUMIF('DADOS BRUTOS'!$A$3:$A$500,$B20,'DADOS BRUTOS'!DE$3:DE$500)+IF($C20="",0,SUMIF('DADOS BRUTOS'!$A$3:$A$500,$C20,'DADOS BRUTOS'!DE$3:DE$500)))</f>
        <v/>
      </c>
      <c r="GF20" s="94">
        <f>IF(OR(GF$4="",$B20=""),0,SUMIF('DADOS BRUTOS'!$A$3:$A$500,$B20,'DADOS BRUTOS'!DF$3:DF$500)+IF($C20="",0,SUMIF('DADOS BRUTOS'!$A$3:$A$500,$C20,'DADOS BRUTOS'!DF$3:DF$500)))</f>
        <v/>
      </c>
      <c r="GG20" s="94">
        <f>IF(OR(GG$4="",$B20=""),0,SUMIF('DADOS BRUTOS'!$A$3:$A$500,$B20,'DADOS BRUTOS'!DG$3:DG$500)+IF($C20="",0,SUMIF('DADOS BRUTOS'!$A$3:$A$500,$C20,'DADOS BRUTOS'!DG$3:DG$500)))</f>
        <v/>
      </c>
      <c r="GH20" s="94">
        <f>IF(OR(GH$4="",$B20=""),0,SUMIF('DADOS BRUTOS'!$A$3:$A$500,$B20,'DADOS BRUTOS'!DH$3:DH$500)+IF($C20="",0,SUMIF('DADOS BRUTOS'!$A$3:$A$500,$C20,'DADOS BRUTOS'!DH$3:DH$500)))</f>
        <v/>
      </c>
      <c r="GI20" s="94">
        <f>IF(OR(GI$4="",$B20=""),0,SUMIF('DADOS BRUTOS'!$A$3:$A$500,$B20,'DADOS BRUTOS'!DI$3:DI$500)+IF($C20="",0,SUMIF('DADOS BRUTOS'!$A$3:$A$500,$C20,'DADOS BRUTOS'!DI$3:DI$500)))</f>
        <v/>
      </c>
      <c r="GJ20" s="94">
        <f>IF(OR(GJ$4="",$B20=""),0,SUMIF('DADOS BRUTOS'!$A$3:$A$500,$B20,'DADOS BRUTOS'!DJ$3:DJ$500)+IF($C20="",0,SUMIF('DADOS BRUTOS'!$A$3:$A$500,$C20,'DADOS BRUTOS'!DJ$3:DJ$500)))</f>
        <v/>
      </c>
      <c r="GK20" s="94">
        <f>IF(OR(GK$4="",$B20=""),0,SUMIF('DADOS BRUTOS'!$A$3:$A$500,$B20,'DADOS BRUTOS'!DK$3:DK$500)+IF($C20="",0,SUMIF('DADOS BRUTOS'!$A$3:$A$500,$C20,'DADOS BRUTOS'!DK$3:DK$500)))</f>
        <v/>
      </c>
      <c r="GL20" s="94">
        <f>IF(OR(GL$4="",$B20=""),0,SUMIF('DADOS BRUTOS'!$A$3:$A$500,$B20,'DADOS BRUTOS'!DL$3:DL$500)+IF($C20="",0,SUMIF('DADOS BRUTOS'!$A$3:$A$500,$C20,'DADOS BRUTOS'!DL$3:DL$500)))</f>
        <v/>
      </c>
      <c r="GM20" s="94">
        <f>IF(OR(GM$4="",$B20=""),0,SUMIF('DADOS BRUTOS'!$A$3:$A$500,$B20,'DADOS BRUTOS'!DM$3:DM$500)+IF($C20="",0,SUMIF('DADOS BRUTOS'!$A$3:$A$500,$C20,'DADOS BRUTOS'!DM$3:DM$500)))</f>
        <v/>
      </c>
      <c r="GN20" s="94">
        <f>IF(OR(GN$4="",$B20=""),0,SUMIF('DADOS BRUTOS'!$A$3:$A$500,$B20,'DADOS BRUTOS'!DN$3:DN$500)+IF($C20="",0,SUMIF('DADOS BRUTOS'!$A$3:$A$500,$C20,'DADOS BRUTOS'!DN$3:DN$500)))</f>
        <v/>
      </c>
      <c r="GO20" s="94">
        <f>IF(OR(GO$4="",$B20=""),0,SUMIF('DADOS BRUTOS'!$A$3:$A$500,$B20,'DADOS BRUTOS'!DO$3:DO$500)+IF($C20="",0,SUMIF('DADOS BRUTOS'!$A$3:$A$500,$C20,'DADOS BRUTOS'!DO$3:DO$500)))</f>
        <v/>
      </c>
      <c r="GP20" s="94">
        <f>IF(OR(GP$4="",$B20=""),0,SUMIF('DADOS BRUTOS'!$A$3:$A$500,$B20,'DADOS BRUTOS'!DP$3:DP$500)+IF($C20="",0,SUMIF('DADOS BRUTOS'!$A$3:$A$500,$C20,'DADOS BRUTOS'!DP$3:DP$500)))</f>
        <v/>
      </c>
      <c r="GQ20" s="94">
        <f>IF(OR(GQ$4="",$B20=""),0,SUMIF('DADOS BRUTOS'!$A$3:$A$500,$B20,'DADOS BRUTOS'!DQ$3:DQ$500)+IF($C20="",0,SUMIF('DADOS BRUTOS'!$A$3:$A$500,$C20,'DADOS BRUTOS'!DQ$3:DQ$500)))</f>
        <v/>
      </c>
      <c r="GR20" s="94">
        <f>IF(OR(GR$4="",$B20=""),0,SUMIF('DADOS BRUTOS'!$A$3:$A$500,$B20,'DADOS BRUTOS'!DR$3:DR$500)+IF($C20="",0,SUMIF('DADOS BRUTOS'!$A$3:$A$500,$C20,'DADOS BRUTOS'!DR$3:DR$500)))</f>
        <v/>
      </c>
      <c r="GS20" s="94">
        <f>IF(OR(GS$4="",$B20=""),0,SUMIF('DADOS BRUTOS'!$A$3:$A$500,$B20,'DADOS BRUTOS'!DS$3:DS$500)+IF($C20="",0,SUMIF('DADOS BRUTOS'!$A$3:$A$500,$C20,'DADOS BRUTOS'!DS$3:DS$500)))</f>
        <v/>
      </c>
      <c r="GT20" s="94">
        <f>IF(OR(GT$4="",$B20=""),0,SUMIF('DADOS BRUTOS'!$A$3:$A$500,$B20,'DADOS BRUTOS'!DT$3:DT$500)+IF($C20="",0,SUMIF('DADOS BRUTOS'!$A$3:$A$500,$C20,'DADOS BRUTOS'!DT$3:DT$500)))</f>
        <v/>
      </c>
      <c r="GU20" s="94">
        <f>IF(OR(GU$4="",$B20=""),0,SUMIF('DADOS BRUTOS'!$A$3:$A$500,$B20,'DADOS BRUTOS'!DU$3:DU$500)+IF($C20="",0,SUMIF('DADOS BRUTOS'!$A$3:$A$500,$C20,'DADOS BRUTOS'!DU$3:DU$500)))</f>
        <v/>
      </c>
      <c r="GV20" s="94">
        <f>IF(OR(GV$4="",$B20=""),0,SUMIF('DADOS BRUTOS'!$A$3:$A$500,$B20,'DADOS BRUTOS'!DV$3:DV$500)+IF($C20="",0,SUMIF('DADOS BRUTOS'!$A$3:$A$500,$C20,'DADOS BRUTOS'!DV$3:DV$500)))</f>
        <v/>
      </c>
      <c r="GW20" s="94">
        <f>IF(OR(GW$4="",$B20=""),0,SUMIF('DADOS BRUTOS'!$A$3:$A$500,$B20,'DADOS BRUTOS'!DW$3:DW$500)+IF($C20="",0,SUMIF('DADOS BRUTOS'!$A$3:$A$500,$C20,'DADOS BRUTOS'!DW$3:DW$500)))</f>
        <v/>
      </c>
      <c r="GX20" s="94">
        <f>IF(OR(GX$4="",$B20=""),0,SUMIF('DADOS BRUTOS'!$A$3:$A$500,$B20,'DADOS BRUTOS'!DX$3:DX$500)+IF($C20="",0,SUMIF('DADOS BRUTOS'!$A$3:$A$500,$C20,'DADOS BRUTOS'!DX$3:DX$500)))</f>
        <v/>
      </c>
      <c r="GY20" s="94">
        <f>IF(OR(GY$4="",$B20=""),0,SUMIF('DADOS BRUTOS'!$A$3:$A$500,$B20,'DADOS BRUTOS'!DY$3:DY$500)+IF($C20="",0,SUMIF('DADOS BRUTOS'!$A$3:$A$500,$C20,'DADOS BRUTOS'!DY$3:DY$500)))</f>
        <v/>
      </c>
      <c r="GZ20" s="94">
        <f>IF(OR(GZ$4="",$B20=""),0,SUMIF('DADOS BRUTOS'!$A$3:$A$500,$B20,'DADOS BRUTOS'!DZ$3:DZ$500)+IF($C20="",0,SUMIF('DADOS BRUTOS'!$A$3:$A$500,$C20,'DADOS BRUTOS'!DZ$3:DZ$500)))</f>
        <v/>
      </c>
      <c r="HA20" s="94">
        <f>IF(OR(HA$4="",$B20=""),0,SUMIF('DADOS BRUTOS'!$A$3:$A$500,$B20,'DADOS BRUTOS'!EA$3:EA$500)+IF($C20="",0,SUMIF('DADOS BRUTOS'!$A$3:$A$500,$C20,'DADOS BRUTOS'!EA$3:EA$500)))</f>
        <v/>
      </c>
      <c r="HB20" s="94">
        <f>IF(OR(HB$4="",$B20=""),0,SUMIF('DADOS BRUTOS'!$A$3:$A$500,$B20,'DADOS BRUTOS'!EB$3:EB$500)+IF($C20="",0,SUMIF('DADOS BRUTOS'!$A$3:$A$500,$C20,'DADOS BRUTOS'!EB$3:EB$500)))</f>
        <v/>
      </c>
      <c r="HC20" s="94">
        <f>IF(OR(HC$4="",$B20=""),0,SUMIF('DADOS BRUTOS'!$A$3:$A$500,$B20,'DADOS BRUTOS'!EC$3:EC$500)+IF($C20="",0,SUMIF('DADOS BRUTOS'!$A$3:$A$500,$C20,'DADOS BRUTOS'!EC$3:EC$500)))</f>
        <v/>
      </c>
      <c r="HD20" s="94">
        <f>IF(OR(HD$4="",$B20=""),0,SUMIF('DADOS BRUTOS'!$A$3:$A$500,$B20,'DADOS BRUTOS'!ED$3:ED$500)+IF($C20="",0,SUMIF('DADOS BRUTOS'!$A$3:$A$500,$C20,'DADOS BRUTOS'!ED$3:ED$500)))</f>
        <v/>
      </c>
      <c r="HE20" s="94">
        <f>IF(OR(HE$4="",$B20=""),0,SUMIF('DADOS BRUTOS'!$A$3:$A$500,$B20,'DADOS BRUTOS'!EE$3:EE$500)+IF($C20="",0,SUMIF('DADOS BRUTOS'!$A$3:$A$500,$C20,'DADOS BRUTOS'!EE$3:EE$500)))</f>
        <v/>
      </c>
      <c r="HF20" s="94">
        <f>IF(OR(HF$4="",$B20=""),0,SUMIF('DADOS BRUTOS'!$A$3:$A$500,$B20,'DADOS BRUTOS'!EF$3:EF$500)+IF($C20="",0,SUMIF('DADOS BRUTOS'!$A$3:$A$500,$C20,'DADOS BRUTOS'!EF$3:EF$500)))</f>
        <v/>
      </c>
      <c r="HG20" s="94">
        <f>IF(OR(HG$4="",$B20=""),0,SUMIF('DADOS BRUTOS'!$A$3:$A$500,$B20,'DADOS BRUTOS'!EG$3:EG$500)+IF($C20="",0,SUMIF('DADOS BRUTOS'!$A$3:$A$500,$C20,'DADOS BRUTOS'!EG$3:EG$500)))</f>
        <v/>
      </c>
      <c r="HH20" s="94">
        <f>IF(OR(HH$4="",$B20=""),0,SUMIF('DADOS BRUTOS'!$A$3:$A$500,$B20,'DADOS BRUTOS'!EH$3:EH$500)+IF($C20="",0,SUMIF('DADOS BRUTOS'!$A$3:$A$500,$C20,'DADOS BRUTOS'!EH$3:EH$500)))</f>
        <v/>
      </c>
      <c r="HI20" s="94">
        <f>IF(OR(HI$4="",$B20=""),0,SUMIF('DADOS BRUTOS'!$A$3:$A$500,$B20,'DADOS BRUTOS'!EI$3:EI$500)+IF($C20="",0,SUMIF('DADOS BRUTOS'!$A$3:$A$500,$C20,'DADOS BRUTOS'!EI$3:EI$500)))</f>
        <v/>
      </c>
      <c r="HJ20" s="94">
        <f>IF(OR(HJ$4="",$B20=""),0,SUMIF('DADOS BRUTOS'!$A$3:$A$500,$B20,'DADOS BRUTOS'!EJ$3:EJ$500)+IF($C20="",0,SUMIF('DADOS BRUTOS'!$A$3:$A$500,$C20,'DADOS BRUTOS'!EJ$3:EJ$500)))</f>
        <v/>
      </c>
      <c r="HK20" s="94">
        <f>IF(OR(HK$4="",$B20=""),0,SUMIF('DADOS BRUTOS'!$A$3:$A$500,$B20,'DADOS BRUTOS'!EK$3:EK$500)+IF($C20="",0,SUMIF('DADOS BRUTOS'!$A$3:$A$500,$C20,'DADOS BRUTOS'!EK$3:EK$500)))</f>
        <v/>
      </c>
      <c r="HL20" s="94">
        <f>IF(OR(HL$4="",$B20=""),0,SUMIF('DADOS BRUTOS'!$A$3:$A$500,$B20,'DADOS BRUTOS'!EL$3:EL$500)+IF($C20="",0,SUMIF('DADOS BRUTOS'!$A$3:$A$500,$C20,'DADOS BRUTOS'!EL$3:EL$500)))</f>
        <v/>
      </c>
      <c r="HM20" s="94">
        <f>IF(OR(HM$4="",$B20=""),0,SUMIF('DADOS BRUTOS'!$A$3:$A$500,$B20,'DADOS BRUTOS'!EM$3:EM$500)+IF($C20="",0,SUMIF('DADOS BRUTOS'!$A$3:$A$500,$C20,'DADOS BRUTOS'!EM$3:EM$500)))</f>
        <v/>
      </c>
      <c r="HN20" s="94">
        <f>IF(OR(HN$4="",$B20=""),0,SUMIF('DADOS BRUTOS'!$A$3:$A$500,$B20,'DADOS BRUTOS'!EN$3:EN$500)+IF($C20="",0,SUMIF('DADOS BRUTOS'!$A$3:$A$500,$C20,'DADOS BRUTOS'!EN$3:EN$500)))</f>
        <v/>
      </c>
      <c r="HO20" s="94">
        <f>IF(OR(HO$4="",$B20=""),0,SUMIF('DADOS BRUTOS'!$A$3:$A$500,$B20,'DADOS BRUTOS'!EO$3:EO$500)+IF($C20="",0,SUMIF('DADOS BRUTOS'!$A$3:$A$500,$C20,'DADOS BRUTOS'!EO$3:EO$500)))</f>
        <v/>
      </c>
      <c r="HP20" s="94">
        <f>IF(OR(HP$4="",$B20=""),0,SUMIF('DADOS BRUTOS'!$A$3:$A$500,$B20,'DADOS BRUTOS'!EP$3:EP$500)+IF($C20="",0,SUMIF('DADOS BRUTOS'!$A$3:$A$500,$C20,'DADOS BRUTOS'!EP$3:EP$500)))</f>
        <v/>
      </c>
      <c r="HQ20" s="94">
        <f>IF(OR(HQ$4="",$B20=""),0,SUMIF('DADOS BRUTOS'!$A$3:$A$500,$B20,'DADOS BRUTOS'!EQ$3:EQ$500)+IF($C20="",0,SUMIF('DADOS BRUTOS'!$A$3:$A$500,$C20,'DADOS BRUTOS'!EQ$3:EQ$500)))</f>
        <v/>
      </c>
      <c r="HR20" s="94">
        <f>IF(OR(HR$4="",$B20=""),0,SUMIF('DADOS BRUTOS'!$A$3:$A$500,$B20,'DADOS BRUTOS'!ER$3:ER$500)+IF($C20="",0,SUMIF('DADOS BRUTOS'!$A$3:$A$500,$C20,'DADOS BRUTOS'!ER$3:ER$500)))</f>
        <v/>
      </c>
      <c r="HS20" s="94">
        <f>IF(OR(HS$4="",$B20=""),0,SUMIF('DADOS BRUTOS'!$A$3:$A$500,$B20,'DADOS BRUTOS'!ES$3:ES$500)+IF($C20="",0,SUMIF('DADOS BRUTOS'!$A$3:$A$500,$C20,'DADOS BRUTOS'!ES$3:ES$500)))</f>
        <v/>
      </c>
      <c r="HT20" s="94">
        <f>IF(OR(HT$4="",$B20=""),0,SUMIF('DADOS BRUTOS'!$A$3:$A$500,$B20,'DADOS BRUTOS'!ET$3:ET$500)+IF($C20="",0,SUMIF('DADOS BRUTOS'!$A$3:$A$500,$C20,'DADOS BRUTOS'!ET$3:ET$500)))</f>
        <v/>
      </c>
      <c r="HU20" s="94">
        <f>IF(OR(HU$4="",$B20=""),0,SUMIF('DADOS BRUTOS'!$A$3:$A$500,$B20,'DADOS BRUTOS'!EU$3:EU$500)+IF($C20="",0,SUMIF('DADOS BRUTOS'!$A$3:$A$500,$C20,'DADOS BRUTOS'!EU$3:EU$500)))</f>
        <v/>
      </c>
      <c r="HV20" s="94">
        <f>IF(OR(HV$4="",$B20=""),0,SUMIF('DADOS BRUTOS'!$A$3:$A$500,$B20,'DADOS BRUTOS'!EV$3:EV$500)+IF($C20="",0,SUMIF('DADOS BRUTOS'!$A$3:$A$500,$C20,'DADOS BRUTOS'!EV$3:EV$500)))</f>
        <v/>
      </c>
      <c r="HW20" s="94">
        <f>IF(OR(HW$4="",$B20=""),0,SUMIF('DADOS BRUTOS'!$A$3:$A$500,$B20,'DADOS BRUTOS'!EW$3:EW$500)+IF($C20="",0,SUMIF('DADOS BRUTOS'!$A$3:$A$500,$C20,'DADOS BRUTOS'!EW$3:EW$500)))</f>
        <v/>
      </c>
      <c r="HX20" s="94">
        <f>IF(OR(HX$4="",$B20=""),0,SUMIF('DADOS BRUTOS'!$A$3:$A$500,$B20,'DADOS BRUTOS'!EX$3:EX$500)+IF($C20="",0,SUMIF('DADOS BRUTOS'!$A$3:$A$500,$C20,'DADOS BRUTOS'!EX$3:EX$500)))</f>
        <v/>
      </c>
      <c r="HY20" s="94">
        <f>IF(OR(HY$4="",$B20=""),0,SUMIF('DADOS BRUTOS'!$A$3:$A$500,$B20,'DADOS BRUTOS'!EY$3:EY$500)+IF($C20="",0,SUMIF('DADOS BRUTOS'!$A$3:$A$500,$C20,'DADOS BRUTOS'!EY$3:EY$500)))</f>
        <v/>
      </c>
      <c r="HZ20" s="94">
        <f>IF(OR(HZ$4="",$B20=""),0,SUMIF('DADOS BRUTOS'!$A$3:$A$500,$B20,'DADOS BRUTOS'!EZ$3:EZ$500)+IF($C20="",0,SUMIF('DADOS BRUTOS'!$A$3:$A$500,$C20,'DADOS BRUTOS'!EZ$3:EZ$500)))</f>
        <v/>
      </c>
      <c r="IA20" s="94">
        <f>IF(OR(IA$4="",$B20=""),0,SUMIF('DADOS BRUTOS'!$A$3:$A$500,$B20,'DADOS BRUTOS'!FA$3:FA$500)+IF($C20="",0,SUMIF('DADOS BRUTOS'!$A$3:$A$500,$C20,'DADOS BRUTOS'!FA$3:FA$500)))</f>
        <v/>
      </c>
      <c r="IB20" s="94">
        <f>IF(OR(IB$4="",$B20=""),0,SUMIF('DADOS BRUTOS'!$A$3:$A$500,$B20,'DADOS BRUTOS'!FB$3:FB$500)+IF($C20="",0,SUMIF('DADOS BRUTOS'!$A$3:$A$500,$C20,'DADOS BRUTOS'!FB$3:FB$500)))</f>
        <v/>
      </c>
      <c r="IC20" s="94">
        <f>IF(OR(IC$4="",$B20=""),0,SUMIF('DADOS BRUTOS'!$A$3:$A$500,$B20,'DADOS BRUTOS'!FC$3:FC$500)+IF($C20="",0,SUMIF('DADOS BRUTOS'!$A$3:$A$500,$C20,'DADOS BRUTOS'!FC$3:FC$500)))</f>
        <v/>
      </c>
      <c r="ID20" s="94">
        <f>IF(OR(ID$4="",$B20=""),0,SUMIF('DADOS BRUTOS'!$A$3:$A$500,$B20,'DADOS BRUTOS'!FD$3:FD$500)+IF($C20="",0,SUMIF('DADOS BRUTOS'!$A$3:$A$500,$C20,'DADOS BRUTOS'!FD$3:FD$500)))</f>
        <v/>
      </c>
      <c r="IE20" s="94">
        <f>IF(OR(IE$4="",$B20=""),0,SUMIF('DADOS BRUTOS'!$A$3:$A$500,$B20,'DADOS BRUTOS'!FE$3:FE$500)+IF($C20="",0,SUMIF('DADOS BRUTOS'!$A$3:$A$500,$C20,'DADOS BRUTOS'!FE$3:FE$500)))</f>
        <v/>
      </c>
      <c r="IF20" s="94">
        <f>IF(OR(IF$4="",$B20=""),0,SUMIF('DADOS BRUTOS'!$A$3:$A$500,$B20,'DADOS BRUTOS'!FF$3:FF$500)+IF($C20="",0,SUMIF('DADOS BRUTOS'!$A$3:$A$500,$C20,'DADOS BRUTOS'!FF$3:FF$500)))</f>
        <v/>
      </c>
      <c r="IG20" s="94">
        <f>IF(OR(IG$4="",$B20=""),0,SUMIF('DADOS BRUTOS'!$A$3:$A$500,$B20,'DADOS BRUTOS'!FG$3:FG$500)+IF($C20="",0,SUMIF('DADOS BRUTOS'!$A$3:$A$500,$C20,'DADOS BRUTOS'!FG$3:FG$500)))</f>
        <v/>
      </c>
      <c r="IH20" s="94">
        <f>IF(OR(IH$4="",$B20=""),0,SUMIF('DADOS BRUTOS'!$A$3:$A$500,$B20,'DADOS BRUTOS'!FH$3:FH$500)+IF($C20="",0,SUMIF('DADOS BRUTOS'!$A$3:$A$500,$C20,'DADOS BRUTOS'!FH$3:FH$500)))</f>
        <v/>
      </c>
      <c r="II20" s="94">
        <f>IF(OR(II$4="",$B20=""),0,SUMIF('DADOS BRUTOS'!$A$3:$A$500,$B20,'DADOS BRUTOS'!FI$3:FI$500)+IF($C20="",0,SUMIF('DADOS BRUTOS'!$A$3:$A$500,$C20,'DADOS BRUTOS'!FI$3:FI$500)))</f>
        <v/>
      </c>
      <c r="IJ20" s="94">
        <f>IF(OR(IJ$4="",$B20=""),0,SUMIF('DADOS BRUTOS'!$A$3:$A$500,$B20,'DADOS BRUTOS'!FJ$3:FJ$500)+IF($C20="",0,SUMIF('DADOS BRUTOS'!$A$3:$A$500,$C20,'DADOS BRUTOS'!FJ$3:FJ$500)))</f>
        <v/>
      </c>
      <c r="IK20" s="94">
        <f>IF(OR(IK$4="",$B20=""),0,SUMIF('DADOS BRUTOS'!$A$3:$A$500,$B20,'DADOS BRUTOS'!FK$3:FK$500)+IF($C20="",0,SUMIF('DADOS BRUTOS'!$A$3:$A$500,$C20,'DADOS BRUTOS'!FK$3:FK$500)))</f>
        <v/>
      </c>
      <c r="IL20" s="94">
        <f>IF(OR(IL$4="",$B20=""),0,SUMIF('DADOS BRUTOS'!$A$3:$A$500,$B20,'DADOS BRUTOS'!FL$3:FL$500)+IF($C20="",0,SUMIF('DADOS BRUTOS'!$A$3:$A$500,$C20,'DADOS BRUTOS'!FL$3:FL$500)))</f>
        <v/>
      </c>
      <c r="IM20" s="94">
        <f>IF(OR(IM$4="",$B20=""),0,SUMIF('DADOS BRUTOS'!$A$3:$A$500,$B20,'DADOS BRUTOS'!FM$3:FM$500)+IF($C20="",0,SUMIF('DADOS BRUTOS'!$A$3:$A$500,$C20,'DADOS BRUTOS'!FM$3:FM$500)))</f>
        <v/>
      </c>
      <c r="IN20" s="94">
        <f>IF(OR(IN$4="",$B20=""),0,SUMIF('DADOS BRUTOS'!$A$3:$A$500,$B20,'DADOS BRUTOS'!FN$3:FN$500)+IF($C20="",0,SUMIF('DADOS BRUTOS'!$A$3:$A$500,$C20,'DADOS BRUTOS'!FN$3:FN$500)))</f>
        <v/>
      </c>
      <c r="IO20" s="94">
        <f>IF(OR(IO$4="",$B20=""),0,SUMIF('DADOS BRUTOS'!$A$3:$A$500,$B20,'DADOS BRUTOS'!FO$3:FO$500)+IF($C20="",0,SUMIF('DADOS BRUTOS'!$A$3:$A$500,$C20,'DADOS BRUTOS'!FO$3:FO$500)))</f>
        <v/>
      </c>
      <c r="IP20" s="94">
        <f>IF(OR(IP$4="",$B20=""),0,SUMIF('DADOS BRUTOS'!$A$3:$A$500,$B20,'DADOS BRUTOS'!FP$3:FP$500)+IF($C20="",0,SUMIF('DADOS BRUTOS'!$A$3:$A$500,$C20,'DADOS BRUTOS'!FP$3:FP$500)))</f>
        <v/>
      </c>
      <c r="IQ20" s="94">
        <f>IF(OR(IQ$4="",$B20=""),0,SUMIF('DADOS BRUTOS'!$A$3:$A$500,$B20,'DADOS BRUTOS'!FQ$3:FQ$500)+IF($C20="",0,SUMIF('DADOS BRUTOS'!$A$3:$A$500,$C20,'DADOS BRUTOS'!FQ$3:FQ$500)))</f>
        <v/>
      </c>
      <c r="IR20" s="94">
        <f>IF(OR(IR$4="",$B20=""),0,SUMIF('DADOS BRUTOS'!$A$3:$A$500,$B20,'DADOS BRUTOS'!FR$3:FR$500)+IF($C20="",0,SUMIF('DADOS BRUTOS'!$A$3:$A$500,$C20,'DADOS BRUTOS'!FR$3:FR$500)))</f>
        <v/>
      </c>
      <c r="IS20" s="94">
        <f>IF(OR(IS$4="",$B20=""),0,SUMIF('DADOS BRUTOS'!$A$3:$A$500,$B20,'DADOS BRUTOS'!FS$3:FS$500)+IF($C20="",0,SUMIF('DADOS BRUTOS'!$A$3:$A$500,$C20,'DADOS BRUTOS'!FS$3:FS$500)))</f>
        <v/>
      </c>
      <c r="IT20" s="94">
        <f>IF(OR(IT$4="",$B20=""),0,SUMIF('DADOS BRUTOS'!$A$3:$A$500,$B20,'DADOS BRUTOS'!FT$3:FT$500)+IF($C20="",0,SUMIF('DADOS BRUTOS'!$A$3:$A$500,$C20,'DADOS BRUTOS'!FT$3:FT$500)))</f>
        <v/>
      </c>
      <c r="IU20" s="94">
        <f>IF(OR(IU$4="",$B20=""),0,SUMIF('DADOS BRUTOS'!$A$3:$A$500,$B20,'DADOS BRUTOS'!FU$3:FU$500)+IF($C20="",0,SUMIF('DADOS BRUTOS'!$A$3:$A$500,$C20,'DADOS BRUTOS'!FU$3:FU$500)))</f>
        <v/>
      </c>
      <c r="IV20" s="94">
        <f>IF(OR(IV$4="",$B20=""),0,SUMIF('DADOS BRUTOS'!$A$3:$A$500,$B20,'DADOS BRUTOS'!FV$3:FV$500)+IF($C20="",0,SUMIF('DADOS BRUTOS'!$A$3:$A$500,$C20,'DADOS BRUTOS'!FV$3:FV$500)))</f>
        <v/>
      </c>
      <c r="IW20" s="94">
        <f>IF(OR(IW$4="",$B20=""),0,SUMIF('DADOS BRUTOS'!$A$3:$A$500,$B20,'DADOS BRUTOS'!FW$3:FW$500)+IF($C20="",0,SUMIF('DADOS BRUTOS'!$A$3:$A$500,$C20,'DADOS BRUTOS'!FW$3:FW$500)))</f>
        <v/>
      </c>
      <c r="IX20" s="94">
        <f>IF(OR(IX$4="",$B20=""),0,SUMIF('DADOS BRUTOS'!$A$3:$A$500,$B20,'DADOS BRUTOS'!FX$3:FX$500)+IF($C20="",0,SUMIF('DADOS BRUTOS'!$A$3:$A$500,$C20,'DADOS BRUTOS'!FX$3:FX$500)))</f>
        <v/>
      </c>
      <c r="IY20" s="94">
        <f>IF(OR(IY$4="",$B20=""),0,SUMIF('DADOS BRUTOS'!$A$3:$A$500,$B20,'DADOS BRUTOS'!FY$3:FY$500)+IF($C20="",0,SUMIF('DADOS BRUTOS'!$A$3:$A$500,$C20,'DADOS BRUTOS'!FY$3:FY$500)))</f>
        <v/>
      </c>
      <c r="IZ20" s="94">
        <f>IF(OR(IZ$4="",$B20=""),0,SUMIF('DADOS BRUTOS'!$A$3:$A$500,$B20,'DADOS BRUTOS'!FZ$3:FZ$500)+IF($C20="",0,SUMIF('DADOS BRUTOS'!$A$3:$A$500,$C20,'DADOS BRUTOS'!FZ$3:FZ$500)))</f>
        <v/>
      </c>
      <c r="JA20" s="94">
        <f>IF(OR(JA$4="",$B20=""),0,SUMIF('DADOS BRUTOS'!$A$3:$A$500,$B20,'DADOS BRUTOS'!GA$3:GA$500)+IF($C20="",0,SUMIF('DADOS BRUTOS'!$A$3:$A$500,$C20,'DADOS BRUTOS'!GA$3:GA$500)))</f>
        <v/>
      </c>
      <c r="JB20" s="94">
        <f>IF(OR(JB$4="",$B20=""),0,SUMIF('DADOS BRUTOS'!$A$3:$A$500,$B20,'DADOS BRUTOS'!GB$3:GB$500)+IF($C20="",0,SUMIF('DADOS BRUTOS'!$A$3:$A$500,$C20,'DADOS BRUTOS'!GB$3:GB$500)))</f>
        <v/>
      </c>
      <c r="JC20" s="94">
        <f>IF(OR(JC$4="",$B20=""),0,SUMIF('DADOS BRUTOS'!$A$3:$A$500,$B20,'DADOS BRUTOS'!GC$3:GC$500)+IF($C20="",0,SUMIF('DADOS BRUTOS'!$A$3:$A$500,$C20,'DADOS BRUTOS'!GC$3:GC$500)))</f>
        <v/>
      </c>
      <c r="JD20" s="94">
        <f>IF(OR(JD$4="",$B20=""),0,SUMIF('DADOS BRUTOS'!$A$3:$A$500,$B20,'DADOS BRUTOS'!GD$3:GD$500)+IF($C20="",0,SUMIF('DADOS BRUTOS'!$A$3:$A$500,$C20,'DADOS BRUTOS'!GD$3:GD$500)))</f>
        <v/>
      </c>
      <c r="JE20" s="94">
        <f>IF(OR(JE$4="",$B20=""),0,SUMIF('DADOS BRUTOS'!$A$3:$A$500,$B20,'DADOS BRUTOS'!GE$3:GE$500)+IF($C20="",0,SUMIF('DADOS BRUTOS'!$A$3:$A$500,$C20,'DADOS BRUTOS'!GE$3:GE$500)))</f>
        <v/>
      </c>
      <c r="JF20" s="94">
        <f>IF(OR(JF$4="",$B20=""),0,SUMIF('DADOS BRUTOS'!$A$3:$A$500,$B20,'DADOS BRUTOS'!GF$3:GF$500)+IF($C20="",0,SUMIF('DADOS BRUTOS'!$A$3:$A$500,$C20,'DADOS BRUTOS'!GF$3:GF$500)))</f>
        <v/>
      </c>
      <c r="JG20" s="94">
        <f>IF(OR(JG$4="",$B20=""),0,SUMIF('DADOS BRUTOS'!$A$3:$A$500,$B20,'DADOS BRUTOS'!GG$3:GG$500)+IF($C20="",0,SUMIF('DADOS BRUTOS'!$A$3:$A$500,$C20,'DADOS BRUTOS'!GG$3:GG$500)))</f>
        <v/>
      </c>
      <c r="JH20" s="94">
        <f>IF(OR(JH$4="",$B20=""),0,SUMIF('DADOS BRUTOS'!$A$3:$A$500,$B20,'DADOS BRUTOS'!GH$3:GH$500)+IF($C20="",0,SUMIF('DADOS BRUTOS'!$A$3:$A$500,$C20,'DADOS BRUTOS'!GH$3:GH$500)))</f>
        <v/>
      </c>
      <c r="JI20" s="94">
        <f>IF(OR(JI$4="",$B20=""),0,SUMIF('DADOS BRUTOS'!$A$3:$A$500,$B20,'DADOS BRUTOS'!GI$3:GI$500)+IF($C20="",0,SUMIF('DADOS BRUTOS'!$A$3:$A$500,$C20,'DADOS BRUTOS'!GI$3:GI$500)))</f>
        <v/>
      </c>
      <c r="JJ20" s="94">
        <f>IF(OR(JJ$4="",$B20=""),0,SUMIF('DADOS BRUTOS'!$A$3:$A$500,$B20,'DADOS BRUTOS'!GJ$3:GJ$500)+IF($C20="",0,SUMIF('DADOS BRUTOS'!$A$3:$A$500,$C20,'DADOS BRUTOS'!GJ$3:GJ$500)))</f>
        <v/>
      </c>
      <c r="JK20" s="94">
        <f>IF(OR(JK$4="",$B20=""),0,SUMIF('DADOS BRUTOS'!$A$3:$A$500,$B20,'DADOS BRUTOS'!GK$3:GK$500)+IF($C20="",0,SUMIF('DADOS BRUTOS'!$A$3:$A$500,$C20,'DADOS BRUTOS'!GK$3:GK$500)))</f>
        <v/>
      </c>
      <c r="JL20" s="94">
        <f>IF(OR(JL$4="",$B20=""),0,SUMIF('DADOS BRUTOS'!$A$3:$A$500,$B20,'DADOS BRUTOS'!GL$3:GL$500)+IF($C20="",0,SUMIF('DADOS BRUTOS'!$A$3:$A$500,$C20,'DADOS BRUTOS'!GL$3:GL$500)))</f>
        <v/>
      </c>
      <c r="JM20" s="94">
        <f>IF(OR(JM$4="",$B20=""),0,SUMIF('DADOS BRUTOS'!$A$3:$A$500,$B20,'DADOS BRUTOS'!GM$3:GM$500)+IF($C20="",0,SUMIF('DADOS BRUTOS'!$A$3:$A$500,$C20,'DADOS BRUTOS'!GM$3:GM$500)))</f>
        <v/>
      </c>
      <c r="JN20" s="94">
        <f>IF(OR(JN$4="",$B20=""),0,SUMIF('DADOS BRUTOS'!$A$3:$A$500,$B20,'DADOS BRUTOS'!GN$3:GN$500)+IF($C20="",0,SUMIF('DADOS BRUTOS'!$A$3:$A$500,$C20,'DADOS BRUTOS'!GN$3:GN$500)))</f>
        <v/>
      </c>
      <c r="JO20" s="94">
        <f>IF(OR(JO$4="",$B20=""),0,SUMIF('DADOS BRUTOS'!$A$3:$A$500,$B20,'DADOS BRUTOS'!GO$3:GO$500)+IF($C20="",0,SUMIF('DADOS BRUTOS'!$A$3:$A$500,$C20,'DADOS BRUTOS'!GO$3:GO$500)))</f>
        <v/>
      </c>
      <c r="JP20" s="94">
        <f>IF(OR(JP$4="",$B20=""),0,SUMIF('DADOS BRUTOS'!$A$3:$A$500,$B20,'DADOS BRUTOS'!GP$3:GP$500)+IF($C20="",0,SUMIF('DADOS BRUTOS'!$A$3:$A$500,$C20,'DADOS BRUTOS'!GP$3:GP$500)))</f>
        <v/>
      </c>
      <c r="JQ20" s="94">
        <f>IF(OR(JQ$4="",$B20=""),0,SUMIF('DADOS BRUTOS'!$A$3:$A$500,$B20,'DADOS BRUTOS'!GQ$3:GQ$500)+IF($C20="",0,SUMIF('DADOS BRUTOS'!$A$3:$A$500,$C20,'DADOS BRUTOS'!GQ$3:GQ$500)))</f>
        <v/>
      </c>
      <c r="JR20" s="94">
        <f>IF(OR(JR$4="",$B20=""),0,SUMIF('DADOS BRUTOS'!$A$3:$A$500,$B20,'DADOS BRUTOS'!GR$3:GR$500)+IF($C20="",0,SUMIF('DADOS BRUTOS'!$A$3:$A$500,$C20,'DADOS BRUTOS'!GR$3:GR$500)))</f>
        <v/>
      </c>
      <c r="JS20" s="94">
        <f>IF(OR(JS$4="",$B20=""),0,SUMIF('DADOS BRUTOS'!$A$3:$A$500,$B20,'DADOS BRUTOS'!GS$3:GS$500)+IF($C20="",0,SUMIF('DADOS BRUTOS'!$A$3:$A$500,$C20,'DADOS BRUTOS'!GS$3:GS$500)))</f>
        <v/>
      </c>
    </row>
    <row r="21">
      <c r="A21" s="59">
        <f>'VALOR POR PL'!D27</f>
        <v/>
      </c>
      <c r="B21" s="58" t="inlineStr">
        <is>
          <t>ESTRUTURA EM CONTRETO ARMADO</t>
        </is>
      </c>
      <c r="C21" s="58" t="n"/>
      <c r="D21" s="53">
        <f>SUMIF($CB$4:$JS$4,"&lt;="&amp;D$4,$CB21:$JS21)</f>
        <v/>
      </c>
      <c r="E21" s="53">
        <f>SUMIF($CB$4:$JS$4,E$4,$CB21:$JS21)</f>
        <v/>
      </c>
      <c r="F21" s="53">
        <f>SUMIF($CB$4:$JS$4,F$4,$CB21:$JS21)</f>
        <v/>
      </c>
      <c r="G21" s="53">
        <f>SUMIF($CB$4:$JS$4,G$4,$CB21:$JS21)</f>
        <v/>
      </c>
      <c r="H21" s="53">
        <f>SUMIF($CB$4:$JS$4,H$4,$CB21:$JS21)</f>
        <v/>
      </c>
      <c r="I21" s="53">
        <f>SUMIF($CB$4:$JS$4,I$4,$CB21:$JS21)</f>
        <v/>
      </c>
      <c r="J21" s="53">
        <f>SUMIF($CB$4:$JS$4,J$4,$CB21:$JS21)</f>
        <v/>
      </c>
      <c r="K21" s="53">
        <f>SUMIF($CB$4:$JS$4,K$4,$CB21:$JS21)</f>
        <v/>
      </c>
      <c r="L21" s="53">
        <f>SUMIF($CB$4:$JS$4,L$4,$CB21:$JS21)</f>
        <v/>
      </c>
      <c r="M21" s="53">
        <f>SUMIF($CB$4:$JS$4,M$4,$CB21:$JS21)</f>
        <v/>
      </c>
      <c r="N21" s="53">
        <f>SUMIF($CB$4:$JS$4,N$4,$CB21:$JS21)</f>
        <v/>
      </c>
      <c r="O21" s="53">
        <f>SUMIF($CB$4:$JS$4,O$4,$CB21:$JS21)</f>
        <v/>
      </c>
      <c r="P21" s="53">
        <f>SUMIF($CB$4:$JS$4,P$4,$CB21:$JS21)</f>
        <v/>
      </c>
      <c r="Q21" s="53">
        <f>SUMIF($CB$4:$JS$4,Q$4,$CB21:$JS21)</f>
        <v/>
      </c>
      <c r="R21" s="53">
        <f>SUMIF($CB$4:$JS$4,R$4,$CB21:$JS21)</f>
        <v/>
      </c>
      <c r="S21" s="53">
        <f>SUMIF($CB$4:$JS$4,S$4,$CB21:$JS21)</f>
        <v/>
      </c>
      <c r="T21" s="53">
        <f>SUMIF($CB$4:$JS$4,T$4,$CB21:$JS21)</f>
        <v/>
      </c>
      <c r="U21" s="53">
        <f>SUMIF($CB$4:$JS$4,U$4,$CB21:$JS21)</f>
        <v/>
      </c>
      <c r="V21" s="53">
        <f>SUMIF($CB$4:$JS$4,V$4,$CB21:$JS21)</f>
        <v/>
      </c>
      <c r="W21" s="53">
        <f>SUMIF($CB$4:$JS$4,W$4,$CB21:$JS21)</f>
        <v/>
      </c>
      <c r="X21" s="53">
        <f>SUMIF($CB$4:$JS$4,X$4,$CB21:$JS21)</f>
        <v/>
      </c>
      <c r="Y21" s="53">
        <f>SUMIF($CB$4:$JS$4,Y$4,$CB21:$JS21)</f>
        <v/>
      </c>
      <c r="Z21" s="53">
        <f>SUMIF($CB$4:$JS$4,Z$4,$CB21:$JS21)</f>
        <v/>
      </c>
      <c r="AA21" s="53">
        <f>SUMIF($CB$4:$JS$4,AA$4,$CB21:$JS21)</f>
        <v/>
      </c>
      <c r="AB21" s="53">
        <f>SUMIF($CB$4:$JS$4,AB$4,$CB21:$JS21)</f>
        <v/>
      </c>
      <c r="AC21" s="53">
        <f>SUMIF($CB$4:$JS$4,AC$4,$CB21:$JS21)</f>
        <v/>
      </c>
      <c r="AD21" s="53">
        <f>SUMIF($CB$4:$JS$4,AD$4,$CB21:$JS21)</f>
        <v/>
      </c>
      <c r="AE21" s="53">
        <f>SUMIF($CB$4:$JS$4,AE$4,$CB21:$JS21)</f>
        <v/>
      </c>
      <c r="AF21" s="53">
        <f>SUMIF($CB$4:$JS$4,AF$4,$CB21:$JS21)</f>
        <v/>
      </c>
      <c r="AG21" s="53">
        <f>SUMIF($CB$4:$JS$4,AG$4,$CB21:$JS21)</f>
        <v/>
      </c>
      <c r="AH21" s="53">
        <f>SUMIF($CB$4:$JS$4,AH$4,$CB21:$JS21)</f>
        <v/>
      </c>
      <c r="AI21" s="53">
        <f>SUMIF($CB$4:$JS$4,AI$4,$CB21:$JS21)</f>
        <v/>
      </c>
      <c r="AJ21" s="53">
        <f>SUMIF($CB$4:$JS$4,AJ$4,$CB21:$JS21)</f>
        <v/>
      </c>
      <c r="AK21" s="53">
        <f>SUMIF($CB$4:$JS$4,AK$4,$CB21:$JS21)</f>
        <v/>
      </c>
      <c r="AL21" s="53">
        <f>SUMIF($CB$4:$JS$4,AL$4,$CB21:$JS21)</f>
        <v/>
      </c>
      <c r="AM21" s="53">
        <f>SUMIF($CB$4:$JS$4,AM$4,$CB21:$JS21)</f>
        <v/>
      </c>
      <c r="AN21" s="53">
        <f>SUMIF($CB$4:$JS$4,AN$4,$CB21:$JS21)</f>
        <v/>
      </c>
      <c r="AO21" s="53">
        <f>SUMIF($CB$4:$JS$4,AO$4,$CB21:$JS21)</f>
        <v/>
      </c>
      <c r="AP21" s="53">
        <f>SUMIF($CB$4:$JS$4,AP$4,$CB21:$JS21)</f>
        <v/>
      </c>
      <c r="AQ21" s="53">
        <f>SUMIF($CB$4:$JS$4,AQ$4,$CB21:$JS21)</f>
        <v/>
      </c>
      <c r="AR21" s="53">
        <f>SUMIF($CB$4:$JS$4,AR$4,$CB21:$JS21)</f>
        <v/>
      </c>
      <c r="AS21" s="53">
        <f>SUMIF($CB$4:$JS$4,AS$4,$CB21:$JS21)</f>
        <v/>
      </c>
      <c r="AT21" s="53">
        <f>SUMIF($CB$4:$JS$4,AT$4,$CB21:$JS21)</f>
        <v/>
      </c>
      <c r="AU21" s="53">
        <f>SUMIF($CB$4:$JS$4,AU$4,$CB21:$JS21)</f>
        <v/>
      </c>
      <c r="AV21" s="53">
        <f>SUMIF($CB$4:$JS$4,AV$4,$CB21:$JS21)</f>
        <v/>
      </c>
      <c r="AW21" s="53">
        <f>SUMIF($CB$4:$JS$4,AW$4,$CB21:$JS21)</f>
        <v/>
      </c>
      <c r="AX21" s="53">
        <f>SUMIF($CB$4:$JS$4,AX$4,$CB21:$JS21)</f>
        <v/>
      </c>
      <c r="AY21" s="53">
        <f>SUMIF($CB$4:$JS$4,AY$4,$CB21:$JS21)</f>
        <v/>
      </c>
      <c r="AZ21" s="53">
        <f>SUMIF($CB$4:$JS$4,AZ$4,$CB21:$JS21)</f>
        <v/>
      </c>
      <c r="BA21" s="53">
        <f>SUMIF($CB$4:$JS$4,BA$4,$CB21:$JS21)</f>
        <v/>
      </c>
      <c r="BB21" s="53">
        <f>SUMIF($CB$4:$JS$4,BB$4,$CB21:$JS21)</f>
        <v/>
      </c>
      <c r="BC21" s="53">
        <f>SUMIF($CB$4:$JS$4,BC$4,$CB21:$JS21)</f>
        <v/>
      </c>
      <c r="BD21" s="53">
        <f>SUMIF($CB$4:$JS$4,BD$4,$CB21:$JS21)</f>
        <v/>
      </c>
      <c r="BE21" s="53">
        <f>SUMIF($CB$4:$JS$4,BE$4,$CB21:$JS21)</f>
        <v/>
      </c>
      <c r="BF21" s="53">
        <f>SUMIF($CB$4:$JS$4,BF$4,$CB21:$JS21)</f>
        <v/>
      </c>
      <c r="BG21" s="53">
        <f>SUMIF($CB$4:$JS$4,BG$4,$CB21:$JS21)</f>
        <v/>
      </c>
      <c r="BH21" s="53">
        <f>SUMIF($CB$4:$JS$4,BH$4,$CB21:$JS21)</f>
        <v/>
      </c>
      <c r="BI21" s="53">
        <f>SUMIF($CB$4:$JS$4,BI$4,$CB21:$JS21)</f>
        <v/>
      </c>
      <c r="BJ21" s="53">
        <f>SUMIF($CB$4:$JS$4,BJ$4,$CB21:$JS21)</f>
        <v/>
      </c>
      <c r="BK21" s="53">
        <f>SUMIF($CB$4:$JS$4,BK$4,$CB21:$JS21)</f>
        <v/>
      </c>
      <c r="BL21" s="53">
        <f>SUMIF($CB$4:$JS$4,BL$4,$CB21:$JS21)</f>
        <v/>
      </c>
      <c r="BM21" s="53">
        <f>SUMIF($CB$4:$JS$4,BM$4,$CB21:$JS21)</f>
        <v/>
      </c>
      <c r="BN21" s="53">
        <f>SUMIF($CB$4:$JS$4,BN$4,$CB21:$JS21)</f>
        <v/>
      </c>
      <c r="BO21" s="53">
        <f>SUMIF($CB$4:$JS$4,BO$4,$CB21:$JS21)</f>
        <v/>
      </c>
      <c r="BP21" s="53">
        <f>SUMIF($CB$4:$JS$4,BP$4,$CB21:$JS21)</f>
        <v/>
      </c>
      <c r="BQ21" s="53">
        <f>SUMIF($CB$4:$JS$4,BQ$4,$CB21:$JS21)</f>
        <v/>
      </c>
      <c r="BR21" s="53">
        <f>SUMIF($CB$4:$JS$4,BR$4,$CB21:$JS21)</f>
        <v/>
      </c>
      <c r="BS21" s="53">
        <f>SUMIF($CB$4:$JS$4,BS$4,$CB21:$JS21)</f>
        <v/>
      </c>
      <c r="BT21" s="53">
        <f>SUMIF($CB$4:$JS$4,BT$4,$CB21:$JS21)</f>
        <v/>
      </c>
      <c r="BU21" s="53">
        <f>SUMIF($CB$4:$JS$4,BU$4,$CB21:$JS21)</f>
        <v/>
      </c>
      <c r="BV21" s="53">
        <f>SUMIF($CB$4:$JS$4,BV$4,$CB21:$JS21)</f>
        <v/>
      </c>
      <c r="BW21" s="53">
        <f>SUMIF($CB$4:$JS$4,BW$4,$CB21:$JS21)</f>
        <v/>
      </c>
      <c r="BX21" s="53">
        <f>SUMIF($CB$4:$JS$4,"&gt;"&amp;'VALOR POR PL'!$P$8,$CB21:$JS21)</f>
        <v/>
      </c>
      <c r="BY21" s="53">
        <f>SUM($CB21:$JS21)</f>
        <v/>
      </c>
      <c r="CB21" s="94">
        <f>IF(OR(CB$4="",$B21=""),0,SUMIF('DADOS BRUTOS'!$A$3:$A$500,$B21,'DADOS BRUTOS'!B$3:B$500)+IF($C21="",0,SUMIF('DADOS BRUTOS'!$A$3:$A$500,$C21,'DADOS BRUTOS'!B$3:B$500)))</f>
        <v/>
      </c>
      <c r="CC21" s="94">
        <f>IF(OR(CC$4="",$B21=""),0,SUMIF('DADOS BRUTOS'!$A$3:$A$500,$B21,'DADOS BRUTOS'!C$3:C$500)+IF($C21="",0,SUMIF('DADOS BRUTOS'!$A$3:$A$500,$C21,'DADOS BRUTOS'!C$3:C$500)))</f>
        <v/>
      </c>
      <c r="CD21" s="94">
        <f>IF(OR(CD$4="",$B21=""),0,SUMIF('DADOS BRUTOS'!$A$3:$A$500,$B21,'DADOS BRUTOS'!D$3:D$500)+IF($C21="",0,SUMIF('DADOS BRUTOS'!$A$3:$A$500,$C21,'DADOS BRUTOS'!D$3:D$500)))</f>
        <v/>
      </c>
      <c r="CE21" s="94">
        <f>IF(OR(CE$4="",$B21=""),0,SUMIF('DADOS BRUTOS'!$A$3:$A$500,$B21,'DADOS BRUTOS'!E$3:E$500)+IF($C21="",0,SUMIF('DADOS BRUTOS'!$A$3:$A$500,$C21,'DADOS BRUTOS'!E$3:E$500)))</f>
        <v/>
      </c>
      <c r="CF21" s="94">
        <f>IF(OR(CF$4="",$B21=""),0,SUMIF('DADOS BRUTOS'!$A$3:$A$500,$B21,'DADOS BRUTOS'!F$3:F$500)+IF($C21="",0,SUMIF('DADOS BRUTOS'!$A$3:$A$500,$C21,'DADOS BRUTOS'!F$3:F$500)))</f>
        <v/>
      </c>
      <c r="CG21" s="94">
        <f>IF(OR(CG$4="",$B21=""),0,SUMIF('DADOS BRUTOS'!$A$3:$A$500,$B21,'DADOS BRUTOS'!G$3:G$500)+IF($C21="",0,SUMIF('DADOS BRUTOS'!$A$3:$A$500,$C21,'DADOS BRUTOS'!G$3:G$500)))</f>
        <v/>
      </c>
      <c r="CH21" s="94">
        <f>IF(OR(CH$4="",$B21=""),0,SUMIF('DADOS BRUTOS'!$A$3:$A$500,$B21,'DADOS BRUTOS'!H$3:H$500)+IF($C21="",0,SUMIF('DADOS BRUTOS'!$A$3:$A$500,$C21,'DADOS BRUTOS'!H$3:H$500)))</f>
        <v/>
      </c>
      <c r="CI21" s="94">
        <f>IF(OR(CI$4="",$B21=""),0,SUMIF('DADOS BRUTOS'!$A$3:$A$500,$B21,'DADOS BRUTOS'!I$3:I$500)+IF($C21="",0,SUMIF('DADOS BRUTOS'!$A$3:$A$500,$C21,'DADOS BRUTOS'!I$3:I$500)))</f>
        <v/>
      </c>
      <c r="CJ21" s="94">
        <f>IF(OR(CJ$4="",$B21=""),0,SUMIF('DADOS BRUTOS'!$A$3:$A$500,$B21,'DADOS BRUTOS'!J$3:J$500)+IF($C21="",0,SUMIF('DADOS BRUTOS'!$A$3:$A$500,$C21,'DADOS BRUTOS'!J$3:J$500)))</f>
        <v/>
      </c>
      <c r="CK21" s="94">
        <f>IF(OR(CK$4="",$B21=""),0,SUMIF('DADOS BRUTOS'!$A$3:$A$500,$B21,'DADOS BRUTOS'!K$3:K$500)+IF($C21="",0,SUMIF('DADOS BRUTOS'!$A$3:$A$500,$C21,'DADOS BRUTOS'!K$3:K$500)))</f>
        <v/>
      </c>
      <c r="CL21" s="94">
        <f>IF(OR(CL$4="",$B21=""),0,SUMIF('DADOS BRUTOS'!$A$3:$A$500,$B21,'DADOS BRUTOS'!L$3:L$500)+IF($C21="",0,SUMIF('DADOS BRUTOS'!$A$3:$A$500,$C21,'DADOS BRUTOS'!L$3:L$500)))</f>
        <v/>
      </c>
      <c r="CM21" s="94">
        <f>IF(OR(CM$4="",$B21=""),0,SUMIF('DADOS BRUTOS'!$A$3:$A$500,$B21,'DADOS BRUTOS'!M$3:M$500)+IF($C21="",0,SUMIF('DADOS BRUTOS'!$A$3:$A$500,$C21,'DADOS BRUTOS'!M$3:M$500)))</f>
        <v/>
      </c>
      <c r="CN21" s="94">
        <f>IF(OR(CN$4="",$B21=""),0,SUMIF('DADOS BRUTOS'!$A$3:$A$500,$B21,'DADOS BRUTOS'!N$3:N$500)+IF($C21="",0,SUMIF('DADOS BRUTOS'!$A$3:$A$500,$C21,'DADOS BRUTOS'!N$3:N$500)))</f>
        <v/>
      </c>
      <c r="CO21" s="94">
        <f>IF(OR(CO$4="",$B21=""),0,SUMIF('DADOS BRUTOS'!$A$3:$A$500,$B21,'DADOS BRUTOS'!O$3:O$500)+IF($C21="",0,SUMIF('DADOS BRUTOS'!$A$3:$A$500,$C21,'DADOS BRUTOS'!O$3:O$500)))</f>
        <v/>
      </c>
      <c r="CP21" s="94">
        <f>IF(OR(CP$4="",$B21=""),0,SUMIF('DADOS BRUTOS'!$A$3:$A$500,$B21,'DADOS BRUTOS'!P$3:P$500)+IF($C21="",0,SUMIF('DADOS BRUTOS'!$A$3:$A$500,$C21,'DADOS BRUTOS'!P$3:P$500)))</f>
        <v/>
      </c>
      <c r="CQ21" s="94">
        <f>IF(OR(CQ$4="",$B21=""),0,SUMIF('DADOS BRUTOS'!$A$3:$A$500,$B21,'DADOS BRUTOS'!Q$3:Q$500)+IF($C21="",0,SUMIF('DADOS BRUTOS'!$A$3:$A$500,$C21,'DADOS BRUTOS'!Q$3:Q$500)))</f>
        <v/>
      </c>
      <c r="CR21" s="94">
        <f>IF(OR(CR$4="",$B21=""),0,SUMIF('DADOS BRUTOS'!$A$3:$A$500,$B21,'DADOS BRUTOS'!R$3:R$500)+IF($C21="",0,SUMIF('DADOS BRUTOS'!$A$3:$A$500,$C21,'DADOS BRUTOS'!R$3:R$500)))</f>
        <v/>
      </c>
      <c r="CS21" s="94">
        <f>IF(OR(CS$4="",$B21=""),0,SUMIF('DADOS BRUTOS'!$A$3:$A$500,$B21,'DADOS BRUTOS'!S$3:S$500)+IF($C21="",0,SUMIF('DADOS BRUTOS'!$A$3:$A$500,$C21,'DADOS BRUTOS'!S$3:S$500)))</f>
        <v/>
      </c>
      <c r="CT21" s="94">
        <f>IF(OR(CT$4="",$B21=""),0,SUMIF('DADOS BRUTOS'!$A$3:$A$500,$B21,'DADOS BRUTOS'!T$3:T$500)+IF($C21="",0,SUMIF('DADOS BRUTOS'!$A$3:$A$500,$C21,'DADOS BRUTOS'!T$3:T$500)))</f>
        <v/>
      </c>
      <c r="CU21" s="94">
        <f>IF(OR(CU$4="",$B21=""),0,SUMIF('DADOS BRUTOS'!$A$3:$A$500,$B21,'DADOS BRUTOS'!U$3:U$500)+IF($C21="",0,SUMIF('DADOS BRUTOS'!$A$3:$A$500,$C21,'DADOS BRUTOS'!U$3:U$500)))</f>
        <v/>
      </c>
      <c r="CV21" s="94">
        <f>IF(OR(CV$4="",$B21=""),0,SUMIF('DADOS BRUTOS'!$A$3:$A$500,$B21,'DADOS BRUTOS'!V$3:V$500)+IF($C21="",0,SUMIF('DADOS BRUTOS'!$A$3:$A$500,$C21,'DADOS BRUTOS'!V$3:V$500)))</f>
        <v/>
      </c>
      <c r="CW21" s="94">
        <f>IF(OR(CW$4="",$B21=""),0,SUMIF('DADOS BRUTOS'!$A$3:$A$500,$B21,'DADOS BRUTOS'!W$3:W$500)+IF($C21="",0,SUMIF('DADOS BRUTOS'!$A$3:$A$500,$C21,'DADOS BRUTOS'!W$3:W$500)))</f>
        <v/>
      </c>
      <c r="CX21" s="94">
        <f>IF(OR(CX$4="",$B21=""),0,SUMIF('DADOS BRUTOS'!$A$3:$A$500,$B21,'DADOS BRUTOS'!X$3:X$500)+IF($C21="",0,SUMIF('DADOS BRUTOS'!$A$3:$A$500,$C21,'DADOS BRUTOS'!X$3:X$500)))</f>
        <v/>
      </c>
      <c r="CY21" s="94">
        <f>IF(OR(CY$4="",$B21=""),0,SUMIF('DADOS BRUTOS'!$A$3:$A$500,$B21,'DADOS BRUTOS'!Y$3:Y$500)+IF($C21="",0,SUMIF('DADOS BRUTOS'!$A$3:$A$500,$C21,'DADOS BRUTOS'!Y$3:Y$500)))</f>
        <v/>
      </c>
      <c r="CZ21" s="94">
        <f>IF(OR(CZ$4="",$B21=""),0,SUMIF('DADOS BRUTOS'!$A$3:$A$500,$B21,'DADOS BRUTOS'!Z$3:Z$500)+IF($C21="",0,SUMIF('DADOS BRUTOS'!$A$3:$A$500,$C21,'DADOS BRUTOS'!Z$3:Z$500)))</f>
        <v/>
      </c>
      <c r="DA21" s="94">
        <f>IF(OR(DA$4="",$B21=""),0,SUMIF('DADOS BRUTOS'!$A$3:$A$500,$B21,'DADOS BRUTOS'!AA$3:AA$500)+IF($C21="",0,SUMIF('DADOS BRUTOS'!$A$3:$A$500,$C21,'DADOS BRUTOS'!AA$3:AA$500)))</f>
        <v/>
      </c>
      <c r="DB21" s="94">
        <f>IF(OR(DB$4="",$B21=""),0,SUMIF('DADOS BRUTOS'!$A$3:$A$500,$B21,'DADOS BRUTOS'!AB$3:AB$500)+IF($C21="",0,SUMIF('DADOS BRUTOS'!$A$3:$A$500,$C21,'DADOS BRUTOS'!AB$3:AB$500)))</f>
        <v/>
      </c>
      <c r="DC21" s="94">
        <f>IF(OR(DC$4="",$B21=""),0,SUMIF('DADOS BRUTOS'!$A$3:$A$500,$B21,'DADOS BRUTOS'!AC$3:AC$500)+IF($C21="",0,SUMIF('DADOS BRUTOS'!$A$3:$A$500,$C21,'DADOS BRUTOS'!AC$3:AC$500)))</f>
        <v/>
      </c>
      <c r="DD21" s="94">
        <f>IF(OR(DD$4="",$B21=""),0,SUMIF('DADOS BRUTOS'!$A$3:$A$500,$B21,'DADOS BRUTOS'!AD$3:AD$500)+IF($C21="",0,SUMIF('DADOS BRUTOS'!$A$3:$A$500,$C21,'DADOS BRUTOS'!AD$3:AD$500)))</f>
        <v/>
      </c>
      <c r="DE21" s="94">
        <f>IF(OR(DE$4="",$B21=""),0,SUMIF('DADOS BRUTOS'!$A$3:$A$500,$B21,'DADOS BRUTOS'!AE$3:AE$500)+IF($C21="",0,SUMIF('DADOS BRUTOS'!$A$3:$A$500,$C21,'DADOS BRUTOS'!AE$3:AE$500)))</f>
        <v/>
      </c>
      <c r="DF21" s="94">
        <f>IF(OR(DF$4="",$B21=""),0,SUMIF('DADOS BRUTOS'!$A$3:$A$500,$B21,'DADOS BRUTOS'!AF$3:AF$500)+IF($C21="",0,SUMIF('DADOS BRUTOS'!$A$3:$A$500,$C21,'DADOS BRUTOS'!AF$3:AF$500)))</f>
        <v/>
      </c>
      <c r="DG21" s="94">
        <f>IF(OR(DG$4="",$B21=""),0,SUMIF('DADOS BRUTOS'!$A$3:$A$500,$B21,'DADOS BRUTOS'!AG$3:AG$500)+IF($C21="",0,SUMIF('DADOS BRUTOS'!$A$3:$A$500,$C21,'DADOS BRUTOS'!AG$3:AG$500)))</f>
        <v/>
      </c>
      <c r="DH21" s="94">
        <f>IF(OR(DH$4="",$B21=""),0,SUMIF('DADOS BRUTOS'!$A$3:$A$500,$B21,'DADOS BRUTOS'!AH$3:AH$500)+IF($C21="",0,SUMIF('DADOS BRUTOS'!$A$3:$A$500,$C21,'DADOS BRUTOS'!AH$3:AH$500)))</f>
        <v/>
      </c>
      <c r="DI21" s="94">
        <f>IF(OR(DI$4="",$B21=""),0,SUMIF('DADOS BRUTOS'!$A$3:$A$500,$B21,'DADOS BRUTOS'!AI$3:AI$500)+IF($C21="",0,SUMIF('DADOS BRUTOS'!$A$3:$A$500,$C21,'DADOS BRUTOS'!AI$3:AI$500)))</f>
        <v/>
      </c>
      <c r="DJ21" s="94">
        <f>IF(OR(DJ$4="",$B21=""),0,SUMIF('DADOS BRUTOS'!$A$3:$A$500,$B21,'DADOS BRUTOS'!AJ$3:AJ$500)+IF($C21="",0,SUMIF('DADOS BRUTOS'!$A$3:$A$500,$C21,'DADOS BRUTOS'!AJ$3:AJ$500)))</f>
        <v/>
      </c>
      <c r="DK21" s="94">
        <f>IF(OR(DK$4="",$B21=""),0,SUMIF('DADOS BRUTOS'!$A$3:$A$500,$B21,'DADOS BRUTOS'!AK$3:AK$500)+IF($C21="",0,SUMIF('DADOS BRUTOS'!$A$3:$A$500,$C21,'DADOS BRUTOS'!AK$3:AK$500)))</f>
        <v/>
      </c>
      <c r="DL21" s="94">
        <f>IF(OR(DL$4="",$B21=""),0,SUMIF('DADOS BRUTOS'!$A$3:$A$500,$B21,'DADOS BRUTOS'!AL$3:AL$500)+IF($C21="",0,SUMIF('DADOS BRUTOS'!$A$3:$A$500,$C21,'DADOS BRUTOS'!AL$3:AL$500)))</f>
        <v/>
      </c>
      <c r="DM21" s="94">
        <f>IF(OR(DM$4="",$B21=""),0,SUMIF('DADOS BRUTOS'!$A$3:$A$500,$B21,'DADOS BRUTOS'!AM$3:AM$500)+IF($C21="",0,SUMIF('DADOS BRUTOS'!$A$3:$A$500,$C21,'DADOS BRUTOS'!AM$3:AM$500)))</f>
        <v/>
      </c>
      <c r="DN21" s="94">
        <f>IF(OR(DN$4="",$B21=""),0,SUMIF('DADOS BRUTOS'!$A$3:$A$500,$B21,'DADOS BRUTOS'!AN$3:AN$500)+IF($C21="",0,SUMIF('DADOS BRUTOS'!$A$3:$A$500,$C21,'DADOS BRUTOS'!AN$3:AN$500)))</f>
        <v/>
      </c>
      <c r="DO21" s="94">
        <f>IF(OR(DO$4="",$B21=""),0,SUMIF('DADOS BRUTOS'!$A$3:$A$500,$B21,'DADOS BRUTOS'!AO$3:AO$500)+IF($C21="",0,SUMIF('DADOS BRUTOS'!$A$3:$A$500,$C21,'DADOS BRUTOS'!AO$3:AO$500)))</f>
        <v/>
      </c>
      <c r="DP21" s="94">
        <f>IF(OR(DP$4="",$B21=""),0,SUMIF('DADOS BRUTOS'!$A$3:$A$500,$B21,'DADOS BRUTOS'!AP$3:AP$500)+IF($C21="",0,SUMIF('DADOS BRUTOS'!$A$3:$A$500,$C21,'DADOS BRUTOS'!AP$3:AP$500)))</f>
        <v/>
      </c>
      <c r="DQ21" s="94">
        <f>IF(OR(DQ$4="",$B21=""),0,SUMIF('DADOS BRUTOS'!$A$3:$A$500,$B21,'DADOS BRUTOS'!AQ$3:AQ$500)+IF($C21="",0,SUMIF('DADOS BRUTOS'!$A$3:$A$500,$C21,'DADOS BRUTOS'!AQ$3:AQ$500)))</f>
        <v/>
      </c>
      <c r="DR21" s="94">
        <f>IF(OR(DR$4="",$B21=""),0,SUMIF('DADOS BRUTOS'!$A$3:$A$500,$B21,'DADOS BRUTOS'!AR$3:AR$500)+IF($C21="",0,SUMIF('DADOS BRUTOS'!$A$3:$A$500,$C21,'DADOS BRUTOS'!AR$3:AR$500)))</f>
        <v/>
      </c>
      <c r="DS21" s="94">
        <f>IF(OR(DS$4="",$B21=""),0,SUMIF('DADOS BRUTOS'!$A$3:$A$500,$B21,'DADOS BRUTOS'!AS$3:AS$500)+IF($C21="",0,SUMIF('DADOS BRUTOS'!$A$3:$A$500,$C21,'DADOS BRUTOS'!AS$3:AS$500)))</f>
        <v/>
      </c>
      <c r="DT21" s="94">
        <f>IF(OR(DT$4="",$B21=""),0,SUMIF('DADOS BRUTOS'!$A$3:$A$500,$B21,'DADOS BRUTOS'!AT$3:AT$500)+IF($C21="",0,SUMIF('DADOS BRUTOS'!$A$3:$A$500,$C21,'DADOS BRUTOS'!AT$3:AT$500)))</f>
        <v/>
      </c>
      <c r="DU21" s="94">
        <f>IF(OR(DU$4="",$B21=""),0,SUMIF('DADOS BRUTOS'!$A$3:$A$500,$B21,'DADOS BRUTOS'!AU$3:AU$500)+IF($C21="",0,SUMIF('DADOS BRUTOS'!$A$3:$A$500,$C21,'DADOS BRUTOS'!AU$3:AU$500)))</f>
        <v/>
      </c>
      <c r="DV21" s="94">
        <f>IF(OR(DV$4="",$B21=""),0,SUMIF('DADOS BRUTOS'!$A$3:$A$500,$B21,'DADOS BRUTOS'!AV$3:AV$500)+IF($C21="",0,SUMIF('DADOS BRUTOS'!$A$3:$A$500,$C21,'DADOS BRUTOS'!AV$3:AV$500)))</f>
        <v/>
      </c>
      <c r="DW21" s="94">
        <f>IF(OR(DW$4="",$B21=""),0,SUMIF('DADOS BRUTOS'!$A$3:$A$500,$B21,'DADOS BRUTOS'!AW$3:AW$500)+IF($C21="",0,SUMIF('DADOS BRUTOS'!$A$3:$A$500,$C21,'DADOS BRUTOS'!AW$3:AW$500)))</f>
        <v/>
      </c>
      <c r="DX21" s="94">
        <f>IF(OR(DX$4="",$B21=""),0,SUMIF('DADOS BRUTOS'!$A$3:$A$500,$B21,'DADOS BRUTOS'!AX$3:AX$500)+IF($C21="",0,SUMIF('DADOS BRUTOS'!$A$3:$A$500,$C21,'DADOS BRUTOS'!AX$3:AX$500)))</f>
        <v/>
      </c>
      <c r="DY21" s="94">
        <f>IF(OR(DY$4="",$B21=""),0,SUMIF('DADOS BRUTOS'!$A$3:$A$500,$B21,'DADOS BRUTOS'!AY$3:AY$500)+IF($C21="",0,SUMIF('DADOS BRUTOS'!$A$3:$A$500,$C21,'DADOS BRUTOS'!AY$3:AY$500)))</f>
        <v/>
      </c>
      <c r="DZ21" s="94">
        <f>IF(OR(DZ$4="",$B21=""),0,SUMIF('DADOS BRUTOS'!$A$3:$A$500,$B21,'DADOS BRUTOS'!AZ$3:AZ$500)+IF($C21="",0,SUMIF('DADOS BRUTOS'!$A$3:$A$500,$C21,'DADOS BRUTOS'!AZ$3:AZ$500)))</f>
        <v/>
      </c>
      <c r="EA21" s="94">
        <f>IF(OR(EA$4="",$B21=""),0,SUMIF('DADOS BRUTOS'!$A$3:$A$500,$B21,'DADOS BRUTOS'!BA$3:BA$500)+IF($C21="",0,SUMIF('DADOS BRUTOS'!$A$3:$A$500,$C21,'DADOS BRUTOS'!BA$3:BA$500)))</f>
        <v/>
      </c>
      <c r="EB21" s="94">
        <f>IF(OR(EB$4="",$B21=""),0,SUMIF('DADOS BRUTOS'!$A$3:$A$500,$B21,'DADOS BRUTOS'!BB$3:BB$500)+IF($C21="",0,SUMIF('DADOS BRUTOS'!$A$3:$A$500,$C21,'DADOS BRUTOS'!BB$3:BB$500)))</f>
        <v/>
      </c>
      <c r="EC21" s="94">
        <f>IF(OR(EC$4="",$B21=""),0,SUMIF('DADOS BRUTOS'!$A$3:$A$500,$B21,'DADOS BRUTOS'!BC$3:BC$500)+IF($C21="",0,SUMIF('DADOS BRUTOS'!$A$3:$A$500,$C21,'DADOS BRUTOS'!BC$3:BC$500)))</f>
        <v/>
      </c>
      <c r="ED21" s="94">
        <f>IF(OR(ED$4="",$B21=""),0,SUMIF('DADOS BRUTOS'!$A$3:$A$500,$B21,'DADOS BRUTOS'!BD$3:BD$500)+IF($C21="",0,SUMIF('DADOS BRUTOS'!$A$3:$A$500,$C21,'DADOS BRUTOS'!BD$3:BD$500)))</f>
        <v/>
      </c>
      <c r="EE21" s="94">
        <f>IF(OR(EE$4="",$B21=""),0,SUMIF('DADOS BRUTOS'!$A$3:$A$500,$B21,'DADOS BRUTOS'!BE$3:BE$500)+IF($C21="",0,SUMIF('DADOS BRUTOS'!$A$3:$A$500,$C21,'DADOS BRUTOS'!BE$3:BE$500)))</f>
        <v/>
      </c>
      <c r="EF21" s="94">
        <f>IF(OR(EF$4="",$B21=""),0,SUMIF('DADOS BRUTOS'!$A$3:$A$500,$B21,'DADOS BRUTOS'!BF$3:BF$500)+IF($C21="",0,SUMIF('DADOS BRUTOS'!$A$3:$A$500,$C21,'DADOS BRUTOS'!BF$3:BF$500)))</f>
        <v/>
      </c>
      <c r="EG21" s="94">
        <f>IF(OR(EG$4="",$B21=""),0,SUMIF('DADOS BRUTOS'!$A$3:$A$500,$B21,'DADOS BRUTOS'!BG$3:BG$500)+IF($C21="",0,SUMIF('DADOS BRUTOS'!$A$3:$A$500,$C21,'DADOS BRUTOS'!BG$3:BG$500)))</f>
        <v/>
      </c>
      <c r="EH21" s="94">
        <f>IF(OR(EH$4="",$B21=""),0,SUMIF('DADOS BRUTOS'!$A$3:$A$500,$B21,'DADOS BRUTOS'!BH$3:BH$500)+IF($C21="",0,SUMIF('DADOS BRUTOS'!$A$3:$A$500,$C21,'DADOS BRUTOS'!BH$3:BH$500)))</f>
        <v/>
      </c>
      <c r="EI21" s="94">
        <f>IF(OR(EI$4="",$B21=""),0,SUMIF('DADOS BRUTOS'!$A$3:$A$500,$B21,'DADOS BRUTOS'!BI$3:BI$500)+IF($C21="",0,SUMIF('DADOS BRUTOS'!$A$3:$A$500,$C21,'DADOS BRUTOS'!BI$3:BI$500)))</f>
        <v/>
      </c>
      <c r="EJ21" s="94">
        <f>IF(OR(EJ$4="",$B21=""),0,SUMIF('DADOS BRUTOS'!$A$3:$A$500,$B21,'DADOS BRUTOS'!BJ$3:BJ$500)+IF($C21="",0,SUMIF('DADOS BRUTOS'!$A$3:$A$500,$C21,'DADOS BRUTOS'!BJ$3:BJ$500)))</f>
        <v/>
      </c>
      <c r="EK21" s="94">
        <f>IF(OR(EK$4="",$B21=""),0,SUMIF('DADOS BRUTOS'!$A$3:$A$500,$B21,'DADOS BRUTOS'!BK$3:BK$500)+IF($C21="",0,SUMIF('DADOS BRUTOS'!$A$3:$A$500,$C21,'DADOS BRUTOS'!BK$3:BK$500)))</f>
        <v/>
      </c>
      <c r="EL21" s="94">
        <f>IF(OR(EL$4="",$B21=""),0,SUMIF('DADOS BRUTOS'!$A$3:$A$500,$B21,'DADOS BRUTOS'!BL$3:BL$500)+IF($C21="",0,SUMIF('DADOS BRUTOS'!$A$3:$A$500,$C21,'DADOS BRUTOS'!BL$3:BL$500)))</f>
        <v/>
      </c>
      <c r="EM21" s="94">
        <f>IF(OR(EM$4="",$B21=""),0,SUMIF('DADOS BRUTOS'!$A$3:$A$500,$B21,'DADOS BRUTOS'!BM$3:BM$500)+IF($C21="",0,SUMIF('DADOS BRUTOS'!$A$3:$A$500,$C21,'DADOS BRUTOS'!BM$3:BM$500)))</f>
        <v/>
      </c>
      <c r="EN21" s="94">
        <f>IF(OR(EN$4="",$B21=""),0,SUMIF('DADOS BRUTOS'!$A$3:$A$500,$B21,'DADOS BRUTOS'!BN$3:BN$500)+IF($C21="",0,SUMIF('DADOS BRUTOS'!$A$3:$A$500,$C21,'DADOS BRUTOS'!BN$3:BN$500)))</f>
        <v/>
      </c>
      <c r="EO21" s="94">
        <f>IF(OR(EO$4="",$B21=""),0,SUMIF('DADOS BRUTOS'!$A$3:$A$500,$B21,'DADOS BRUTOS'!BO$3:BO$500)+IF($C21="",0,SUMIF('DADOS BRUTOS'!$A$3:$A$500,$C21,'DADOS BRUTOS'!BO$3:BO$500)))</f>
        <v/>
      </c>
      <c r="EP21" s="94">
        <f>IF(OR(EP$4="",$B21=""),0,SUMIF('DADOS BRUTOS'!$A$3:$A$500,$B21,'DADOS BRUTOS'!BP$3:BP$500)+IF($C21="",0,SUMIF('DADOS BRUTOS'!$A$3:$A$500,$C21,'DADOS BRUTOS'!BP$3:BP$500)))</f>
        <v/>
      </c>
      <c r="EQ21" s="94">
        <f>IF(OR(EQ$4="",$B21=""),0,SUMIF('DADOS BRUTOS'!$A$3:$A$500,$B21,'DADOS BRUTOS'!BQ$3:BQ$500)+IF($C21="",0,SUMIF('DADOS BRUTOS'!$A$3:$A$500,$C21,'DADOS BRUTOS'!BQ$3:BQ$500)))</f>
        <v/>
      </c>
      <c r="ER21" s="94">
        <f>IF(OR(ER$4="",$B21=""),0,SUMIF('DADOS BRUTOS'!$A$3:$A$500,$B21,'DADOS BRUTOS'!BR$3:BR$500)+IF($C21="",0,SUMIF('DADOS BRUTOS'!$A$3:$A$500,$C21,'DADOS BRUTOS'!BR$3:BR$500)))</f>
        <v/>
      </c>
      <c r="ES21" s="94">
        <f>IF(OR(ES$4="",$B21=""),0,SUMIF('DADOS BRUTOS'!$A$3:$A$500,$B21,'DADOS BRUTOS'!BS$3:BS$500)+IF($C21="",0,SUMIF('DADOS BRUTOS'!$A$3:$A$500,$C21,'DADOS BRUTOS'!BS$3:BS$500)))</f>
        <v/>
      </c>
      <c r="ET21" s="94">
        <f>IF(OR(ET$4="",$B21=""),0,SUMIF('DADOS BRUTOS'!$A$3:$A$500,$B21,'DADOS BRUTOS'!BT$3:BT$500)+IF($C21="",0,SUMIF('DADOS BRUTOS'!$A$3:$A$500,$C21,'DADOS BRUTOS'!BT$3:BT$500)))</f>
        <v/>
      </c>
      <c r="EU21" s="94">
        <f>IF(OR(EU$4="",$B21=""),0,SUMIF('DADOS BRUTOS'!$A$3:$A$500,$B21,'DADOS BRUTOS'!BU$3:BU$500)+IF($C21="",0,SUMIF('DADOS BRUTOS'!$A$3:$A$500,$C21,'DADOS BRUTOS'!BU$3:BU$500)))</f>
        <v/>
      </c>
      <c r="EV21" s="94">
        <f>IF(OR(EV$4="",$B21=""),0,SUMIF('DADOS BRUTOS'!$A$3:$A$500,$B21,'DADOS BRUTOS'!BV$3:BV$500)+IF($C21="",0,SUMIF('DADOS BRUTOS'!$A$3:$A$500,$C21,'DADOS BRUTOS'!BV$3:BV$500)))</f>
        <v/>
      </c>
      <c r="EW21" s="94">
        <f>IF(OR(EW$4="",$B21=""),0,SUMIF('DADOS BRUTOS'!$A$3:$A$500,$B21,'DADOS BRUTOS'!BW$3:BW$500)+IF($C21="",0,SUMIF('DADOS BRUTOS'!$A$3:$A$500,$C21,'DADOS BRUTOS'!BW$3:BW$500)))</f>
        <v/>
      </c>
      <c r="EX21" s="94">
        <f>IF(OR(EX$4="",$B21=""),0,SUMIF('DADOS BRUTOS'!$A$3:$A$500,$B21,'DADOS BRUTOS'!BX$3:BX$500)+IF($C21="",0,SUMIF('DADOS BRUTOS'!$A$3:$A$500,$C21,'DADOS BRUTOS'!BX$3:BX$500)))</f>
        <v/>
      </c>
      <c r="EY21" s="94">
        <f>IF(OR(EY$4="",$B21=""),0,SUMIF('DADOS BRUTOS'!$A$3:$A$500,$B21,'DADOS BRUTOS'!BY$3:BY$500)+IF($C21="",0,SUMIF('DADOS BRUTOS'!$A$3:$A$500,$C21,'DADOS BRUTOS'!BY$3:BY$500)))</f>
        <v/>
      </c>
      <c r="EZ21" s="94">
        <f>IF(OR(EZ$4="",$B21=""),0,SUMIF('DADOS BRUTOS'!$A$3:$A$500,$B21,'DADOS BRUTOS'!BZ$3:BZ$500)+IF($C21="",0,SUMIF('DADOS BRUTOS'!$A$3:$A$500,$C21,'DADOS BRUTOS'!BZ$3:BZ$500)))</f>
        <v/>
      </c>
      <c r="FA21" s="94">
        <f>IF(OR(FA$4="",$B21=""),0,SUMIF('DADOS BRUTOS'!$A$3:$A$500,$B21,'DADOS BRUTOS'!CA$3:CA$500)+IF($C21="",0,SUMIF('DADOS BRUTOS'!$A$3:$A$500,$C21,'DADOS BRUTOS'!CA$3:CA$500)))</f>
        <v/>
      </c>
      <c r="FB21" s="94">
        <f>IF(OR(FB$4="",$B21=""),0,SUMIF('DADOS BRUTOS'!$A$3:$A$500,$B21,'DADOS BRUTOS'!CB$3:CB$500)+IF($C21="",0,SUMIF('DADOS BRUTOS'!$A$3:$A$500,$C21,'DADOS BRUTOS'!CB$3:CB$500)))</f>
        <v/>
      </c>
      <c r="FC21" s="94">
        <f>IF(OR(FC$4="",$B21=""),0,SUMIF('DADOS BRUTOS'!$A$3:$A$500,$B21,'DADOS BRUTOS'!CC$3:CC$500)+IF($C21="",0,SUMIF('DADOS BRUTOS'!$A$3:$A$500,$C21,'DADOS BRUTOS'!CC$3:CC$500)))</f>
        <v/>
      </c>
      <c r="FD21" s="94">
        <f>IF(OR(FD$4="",$B21=""),0,SUMIF('DADOS BRUTOS'!$A$3:$A$500,$B21,'DADOS BRUTOS'!CD$3:CD$500)+IF($C21="",0,SUMIF('DADOS BRUTOS'!$A$3:$A$500,$C21,'DADOS BRUTOS'!CD$3:CD$500)))</f>
        <v/>
      </c>
      <c r="FE21" s="94">
        <f>IF(OR(FE$4="",$B21=""),0,SUMIF('DADOS BRUTOS'!$A$3:$A$500,$B21,'DADOS BRUTOS'!CE$3:CE$500)+IF($C21="",0,SUMIF('DADOS BRUTOS'!$A$3:$A$500,$C21,'DADOS BRUTOS'!CE$3:CE$500)))</f>
        <v/>
      </c>
      <c r="FF21" s="94">
        <f>IF(OR(FF$4="",$B21=""),0,SUMIF('DADOS BRUTOS'!$A$3:$A$500,$B21,'DADOS BRUTOS'!CF$3:CF$500)+IF($C21="",0,SUMIF('DADOS BRUTOS'!$A$3:$A$500,$C21,'DADOS BRUTOS'!CF$3:CF$500)))</f>
        <v/>
      </c>
      <c r="FG21" s="94">
        <f>IF(OR(FG$4="",$B21=""),0,SUMIF('DADOS BRUTOS'!$A$3:$A$500,$B21,'DADOS BRUTOS'!CG$3:CG$500)+IF($C21="",0,SUMIF('DADOS BRUTOS'!$A$3:$A$500,$C21,'DADOS BRUTOS'!CG$3:CG$500)))</f>
        <v/>
      </c>
      <c r="FH21" s="94">
        <f>IF(OR(FH$4="",$B21=""),0,SUMIF('DADOS BRUTOS'!$A$3:$A$500,$B21,'DADOS BRUTOS'!CH$3:CH$500)+IF($C21="",0,SUMIF('DADOS BRUTOS'!$A$3:$A$500,$C21,'DADOS BRUTOS'!CH$3:CH$500)))</f>
        <v/>
      </c>
      <c r="FI21" s="94">
        <f>IF(OR(FI$4="",$B21=""),0,SUMIF('DADOS BRUTOS'!$A$3:$A$500,$B21,'DADOS BRUTOS'!CI$3:CI$500)+IF($C21="",0,SUMIF('DADOS BRUTOS'!$A$3:$A$500,$C21,'DADOS BRUTOS'!CI$3:CI$500)))</f>
        <v/>
      </c>
      <c r="FJ21" s="94">
        <f>IF(OR(FJ$4="",$B21=""),0,SUMIF('DADOS BRUTOS'!$A$3:$A$500,$B21,'DADOS BRUTOS'!CJ$3:CJ$500)+IF($C21="",0,SUMIF('DADOS BRUTOS'!$A$3:$A$500,$C21,'DADOS BRUTOS'!CJ$3:CJ$500)))</f>
        <v/>
      </c>
      <c r="FK21" s="94">
        <f>IF(OR(FK$4="",$B21=""),0,SUMIF('DADOS BRUTOS'!$A$3:$A$500,$B21,'DADOS BRUTOS'!CK$3:CK$500)+IF($C21="",0,SUMIF('DADOS BRUTOS'!$A$3:$A$500,$C21,'DADOS BRUTOS'!CK$3:CK$500)))</f>
        <v/>
      </c>
      <c r="FL21" s="94">
        <f>IF(OR(FL$4="",$B21=""),0,SUMIF('DADOS BRUTOS'!$A$3:$A$500,$B21,'DADOS BRUTOS'!CL$3:CL$500)+IF($C21="",0,SUMIF('DADOS BRUTOS'!$A$3:$A$500,$C21,'DADOS BRUTOS'!CL$3:CL$500)))</f>
        <v/>
      </c>
      <c r="FM21" s="94">
        <f>IF(OR(FM$4="",$B21=""),0,SUMIF('DADOS BRUTOS'!$A$3:$A$500,$B21,'DADOS BRUTOS'!CM$3:CM$500)+IF($C21="",0,SUMIF('DADOS BRUTOS'!$A$3:$A$500,$C21,'DADOS BRUTOS'!CM$3:CM$500)))</f>
        <v/>
      </c>
      <c r="FN21" s="94">
        <f>IF(OR(FN$4="",$B21=""),0,SUMIF('DADOS BRUTOS'!$A$3:$A$500,$B21,'DADOS BRUTOS'!CN$3:CN$500)+IF($C21="",0,SUMIF('DADOS BRUTOS'!$A$3:$A$500,$C21,'DADOS BRUTOS'!CN$3:CN$500)))</f>
        <v/>
      </c>
      <c r="FO21" s="94">
        <f>IF(OR(FO$4="",$B21=""),0,SUMIF('DADOS BRUTOS'!$A$3:$A$500,$B21,'DADOS BRUTOS'!CO$3:CO$500)+IF($C21="",0,SUMIF('DADOS BRUTOS'!$A$3:$A$500,$C21,'DADOS BRUTOS'!CO$3:CO$500)))</f>
        <v/>
      </c>
      <c r="FP21" s="94">
        <f>IF(OR(FP$4="",$B21=""),0,SUMIF('DADOS BRUTOS'!$A$3:$A$500,$B21,'DADOS BRUTOS'!CP$3:CP$500)+IF($C21="",0,SUMIF('DADOS BRUTOS'!$A$3:$A$500,$C21,'DADOS BRUTOS'!CP$3:CP$500)))</f>
        <v/>
      </c>
      <c r="FQ21" s="94">
        <f>IF(OR(FQ$4="",$B21=""),0,SUMIF('DADOS BRUTOS'!$A$3:$A$500,$B21,'DADOS BRUTOS'!CQ$3:CQ$500)+IF($C21="",0,SUMIF('DADOS BRUTOS'!$A$3:$A$500,$C21,'DADOS BRUTOS'!CQ$3:CQ$500)))</f>
        <v/>
      </c>
      <c r="FR21" s="94">
        <f>IF(OR(FR$4="",$B21=""),0,SUMIF('DADOS BRUTOS'!$A$3:$A$500,$B21,'DADOS BRUTOS'!CR$3:CR$500)+IF($C21="",0,SUMIF('DADOS BRUTOS'!$A$3:$A$500,$C21,'DADOS BRUTOS'!CR$3:CR$500)))</f>
        <v/>
      </c>
      <c r="FS21" s="94">
        <f>IF(OR(FS$4="",$B21=""),0,SUMIF('DADOS BRUTOS'!$A$3:$A$500,$B21,'DADOS BRUTOS'!CS$3:CS$500)+IF($C21="",0,SUMIF('DADOS BRUTOS'!$A$3:$A$500,$C21,'DADOS BRUTOS'!CS$3:CS$500)))</f>
        <v/>
      </c>
      <c r="FT21" s="94">
        <f>IF(OR(FT$4="",$B21=""),0,SUMIF('DADOS BRUTOS'!$A$3:$A$500,$B21,'DADOS BRUTOS'!CT$3:CT$500)+IF($C21="",0,SUMIF('DADOS BRUTOS'!$A$3:$A$500,$C21,'DADOS BRUTOS'!CT$3:CT$500)))</f>
        <v/>
      </c>
      <c r="FU21" s="94">
        <f>IF(OR(FU$4="",$B21=""),0,SUMIF('DADOS BRUTOS'!$A$3:$A$500,$B21,'DADOS BRUTOS'!CU$3:CU$500)+IF($C21="",0,SUMIF('DADOS BRUTOS'!$A$3:$A$500,$C21,'DADOS BRUTOS'!CU$3:CU$500)))</f>
        <v/>
      </c>
      <c r="FV21" s="94">
        <f>IF(OR(FV$4="",$B21=""),0,SUMIF('DADOS BRUTOS'!$A$3:$A$500,$B21,'DADOS BRUTOS'!CV$3:CV$500)+IF($C21="",0,SUMIF('DADOS BRUTOS'!$A$3:$A$500,$C21,'DADOS BRUTOS'!CV$3:CV$500)))</f>
        <v/>
      </c>
      <c r="FW21" s="94">
        <f>IF(OR(FW$4="",$B21=""),0,SUMIF('DADOS BRUTOS'!$A$3:$A$500,$B21,'DADOS BRUTOS'!CW$3:CW$500)+IF($C21="",0,SUMIF('DADOS BRUTOS'!$A$3:$A$500,$C21,'DADOS BRUTOS'!CW$3:CW$500)))</f>
        <v/>
      </c>
      <c r="FX21" s="94">
        <f>IF(OR(FX$4="",$B21=""),0,SUMIF('DADOS BRUTOS'!$A$3:$A$500,$B21,'DADOS BRUTOS'!CX$3:CX$500)+IF($C21="",0,SUMIF('DADOS BRUTOS'!$A$3:$A$500,$C21,'DADOS BRUTOS'!CX$3:CX$500)))</f>
        <v/>
      </c>
      <c r="FY21" s="94">
        <f>IF(OR(FY$4="",$B21=""),0,SUMIF('DADOS BRUTOS'!$A$3:$A$500,$B21,'DADOS BRUTOS'!CY$3:CY$500)+IF($C21="",0,SUMIF('DADOS BRUTOS'!$A$3:$A$500,$C21,'DADOS BRUTOS'!CY$3:CY$500)))</f>
        <v/>
      </c>
      <c r="FZ21" s="94">
        <f>IF(OR(FZ$4="",$B21=""),0,SUMIF('DADOS BRUTOS'!$A$3:$A$500,$B21,'DADOS BRUTOS'!CZ$3:CZ$500)+IF($C21="",0,SUMIF('DADOS BRUTOS'!$A$3:$A$500,$C21,'DADOS BRUTOS'!CZ$3:CZ$500)))</f>
        <v/>
      </c>
      <c r="GA21" s="94">
        <f>IF(OR(GA$4="",$B21=""),0,SUMIF('DADOS BRUTOS'!$A$3:$A$500,$B21,'DADOS BRUTOS'!DA$3:DA$500)+IF($C21="",0,SUMIF('DADOS BRUTOS'!$A$3:$A$500,$C21,'DADOS BRUTOS'!DA$3:DA$500)))</f>
        <v/>
      </c>
      <c r="GB21" s="94">
        <f>IF(OR(GB$4="",$B21=""),0,SUMIF('DADOS BRUTOS'!$A$3:$A$500,$B21,'DADOS BRUTOS'!DB$3:DB$500)+IF($C21="",0,SUMIF('DADOS BRUTOS'!$A$3:$A$500,$C21,'DADOS BRUTOS'!DB$3:DB$500)))</f>
        <v/>
      </c>
      <c r="GC21" s="94">
        <f>IF(OR(GC$4="",$B21=""),0,SUMIF('DADOS BRUTOS'!$A$3:$A$500,$B21,'DADOS BRUTOS'!DC$3:DC$500)+IF($C21="",0,SUMIF('DADOS BRUTOS'!$A$3:$A$500,$C21,'DADOS BRUTOS'!DC$3:DC$500)))</f>
        <v/>
      </c>
      <c r="GD21" s="94">
        <f>IF(OR(GD$4="",$B21=""),0,SUMIF('DADOS BRUTOS'!$A$3:$A$500,$B21,'DADOS BRUTOS'!DD$3:DD$500)+IF($C21="",0,SUMIF('DADOS BRUTOS'!$A$3:$A$500,$C21,'DADOS BRUTOS'!DD$3:DD$500)))</f>
        <v/>
      </c>
      <c r="GE21" s="94">
        <f>IF(OR(GE$4="",$B21=""),0,SUMIF('DADOS BRUTOS'!$A$3:$A$500,$B21,'DADOS BRUTOS'!DE$3:DE$500)+IF($C21="",0,SUMIF('DADOS BRUTOS'!$A$3:$A$500,$C21,'DADOS BRUTOS'!DE$3:DE$500)))</f>
        <v/>
      </c>
      <c r="GF21" s="94">
        <f>IF(OR(GF$4="",$B21=""),0,SUMIF('DADOS BRUTOS'!$A$3:$A$500,$B21,'DADOS BRUTOS'!DF$3:DF$500)+IF($C21="",0,SUMIF('DADOS BRUTOS'!$A$3:$A$500,$C21,'DADOS BRUTOS'!DF$3:DF$500)))</f>
        <v/>
      </c>
      <c r="GG21" s="94">
        <f>IF(OR(GG$4="",$B21=""),0,SUMIF('DADOS BRUTOS'!$A$3:$A$500,$B21,'DADOS BRUTOS'!DG$3:DG$500)+IF($C21="",0,SUMIF('DADOS BRUTOS'!$A$3:$A$500,$C21,'DADOS BRUTOS'!DG$3:DG$500)))</f>
        <v/>
      </c>
      <c r="GH21" s="94">
        <f>IF(OR(GH$4="",$B21=""),0,SUMIF('DADOS BRUTOS'!$A$3:$A$500,$B21,'DADOS BRUTOS'!DH$3:DH$500)+IF($C21="",0,SUMIF('DADOS BRUTOS'!$A$3:$A$500,$C21,'DADOS BRUTOS'!DH$3:DH$500)))</f>
        <v/>
      </c>
      <c r="GI21" s="94">
        <f>IF(OR(GI$4="",$B21=""),0,SUMIF('DADOS BRUTOS'!$A$3:$A$500,$B21,'DADOS BRUTOS'!DI$3:DI$500)+IF($C21="",0,SUMIF('DADOS BRUTOS'!$A$3:$A$500,$C21,'DADOS BRUTOS'!DI$3:DI$500)))</f>
        <v/>
      </c>
      <c r="GJ21" s="94">
        <f>IF(OR(GJ$4="",$B21=""),0,SUMIF('DADOS BRUTOS'!$A$3:$A$500,$B21,'DADOS BRUTOS'!DJ$3:DJ$500)+IF($C21="",0,SUMIF('DADOS BRUTOS'!$A$3:$A$500,$C21,'DADOS BRUTOS'!DJ$3:DJ$500)))</f>
        <v/>
      </c>
      <c r="GK21" s="94">
        <f>IF(OR(GK$4="",$B21=""),0,SUMIF('DADOS BRUTOS'!$A$3:$A$500,$B21,'DADOS BRUTOS'!DK$3:DK$500)+IF($C21="",0,SUMIF('DADOS BRUTOS'!$A$3:$A$500,$C21,'DADOS BRUTOS'!DK$3:DK$500)))</f>
        <v/>
      </c>
      <c r="GL21" s="94">
        <f>IF(OR(GL$4="",$B21=""),0,SUMIF('DADOS BRUTOS'!$A$3:$A$500,$B21,'DADOS BRUTOS'!DL$3:DL$500)+IF($C21="",0,SUMIF('DADOS BRUTOS'!$A$3:$A$500,$C21,'DADOS BRUTOS'!DL$3:DL$500)))</f>
        <v/>
      </c>
      <c r="GM21" s="94">
        <f>IF(OR(GM$4="",$B21=""),0,SUMIF('DADOS BRUTOS'!$A$3:$A$500,$B21,'DADOS BRUTOS'!DM$3:DM$500)+IF($C21="",0,SUMIF('DADOS BRUTOS'!$A$3:$A$500,$C21,'DADOS BRUTOS'!DM$3:DM$500)))</f>
        <v/>
      </c>
      <c r="GN21" s="94">
        <f>IF(OR(GN$4="",$B21=""),0,SUMIF('DADOS BRUTOS'!$A$3:$A$500,$B21,'DADOS BRUTOS'!DN$3:DN$500)+IF($C21="",0,SUMIF('DADOS BRUTOS'!$A$3:$A$500,$C21,'DADOS BRUTOS'!DN$3:DN$500)))</f>
        <v/>
      </c>
      <c r="GO21" s="94">
        <f>IF(OR(GO$4="",$B21=""),0,SUMIF('DADOS BRUTOS'!$A$3:$A$500,$B21,'DADOS BRUTOS'!DO$3:DO$500)+IF($C21="",0,SUMIF('DADOS BRUTOS'!$A$3:$A$500,$C21,'DADOS BRUTOS'!DO$3:DO$500)))</f>
        <v/>
      </c>
      <c r="GP21" s="94">
        <f>IF(OR(GP$4="",$B21=""),0,SUMIF('DADOS BRUTOS'!$A$3:$A$500,$B21,'DADOS BRUTOS'!DP$3:DP$500)+IF($C21="",0,SUMIF('DADOS BRUTOS'!$A$3:$A$500,$C21,'DADOS BRUTOS'!DP$3:DP$500)))</f>
        <v/>
      </c>
      <c r="GQ21" s="94">
        <f>IF(OR(GQ$4="",$B21=""),0,SUMIF('DADOS BRUTOS'!$A$3:$A$500,$B21,'DADOS BRUTOS'!DQ$3:DQ$500)+IF($C21="",0,SUMIF('DADOS BRUTOS'!$A$3:$A$500,$C21,'DADOS BRUTOS'!DQ$3:DQ$500)))</f>
        <v/>
      </c>
      <c r="GR21" s="94">
        <f>IF(OR(GR$4="",$B21=""),0,SUMIF('DADOS BRUTOS'!$A$3:$A$500,$B21,'DADOS BRUTOS'!DR$3:DR$500)+IF($C21="",0,SUMIF('DADOS BRUTOS'!$A$3:$A$500,$C21,'DADOS BRUTOS'!DR$3:DR$500)))</f>
        <v/>
      </c>
      <c r="GS21" s="94">
        <f>IF(OR(GS$4="",$B21=""),0,SUMIF('DADOS BRUTOS'!$A$3:$A$500,$B21,'DADOS BRUTOS'!DS$3:DS$500)+IF($C21="",0,SUMIF('DADOS BRUTOS'!$A$3:$A$500,$C21,'DADOS BRUTOS'!DS$3:DS$500)))</f>
        <v/>
      </c>
      <c r="GT21" s="94">
        <f>IF(OR(GT$4="",$B21=""),0,SUMIF('DADOS BRUTOS'!$A$3:$A$500,$B21,'DADOS BRUTOS'!DT$3:DT$500)+IF($C21="",0,SUMIF('DADOS BRUTOS'!$A$3:$A$500,$C21,'DADOS BRUTOS'!DT$3:DT$500)))</f>
        <v/>
      </c>
      <c r="GU21" s="94">
        <f>IF(OR(GU$4="",$B21=""),0,SUMIF('DADOS BRUTOS'!$A$3:$A$500,$B21,'DADOS BRUTOS'!DU$3:DU$500)+IF($C21="",0,SUMIF('DADOS BRUTOS'!$A$3:$A$500,$C21,'DADOS BRUTOS'!DU$3:DU$500)))</f>
        <v/>
      </c>
      <c r="GV21" s="94">
        <f>IF(OR(GV$4="",$B21=""),0,SUMIF('DADOS BRUTOS'!$A$3:$A$500,$B21,'DADOS BRUTOS'!DV$3:DV$500)+IF($C21="",0,SUMIF('DADOS BRUTOS'!$A$3:$A$500,$C21,'DADOS BRUTOS'!DV$3:DV$500)))</f>
        <v/>
      </c>
      <c r="GW21" s="94">
        <f>IF(OR(GW$4="",$B21=""),0,SUMIF('DADOS BRUTOS'!$A$3:$A$500,$B21,'DADOS BRUTOS'!DW$3:DW$500)+IF($C21="",0,SUMIF('DADOS BRUTOS'!$A$3:$A$500,$C21,'DADOS BRUTOS'!DW$3:DW$500)))</f>
        <v/>
      </c>
      <c r="GX21" s="94">
        <f>IF(OR(GX$4="",$B21=""),0,SUMIF('DADOS BRUTOS'!$A$3:$A$500,$B21,'DADOS BRUTOS'!DX$3:DX$500)+IF($C21="",0,SUMIF('DADOS BRUTOS'!$A$3:$A$500,$C21,'DADOS BRUTOS'!DX$3:DX$500)))</f>
        <v/>
      </c>
      <c r="GY21" s="94">
        <f>IF(OR(GY$4="",$B21=""),0,SUMIF('DADOS BRUTOS'!$A$3:$A$500,$B21,'DADOS BRUTOS'!DY$3:DY$500)+IF($C21="",0,SUMIF('DADOS BRUTOS'!$A$3:$A$500,$C21,'DADOS BRUTOS'!DY$3:DY$500)))</f>
        <v/>
      </c>
      <c r="GZ21" s="94">
        <f>IF(OR(GZ$4="",$B21=""),0,SUMIF('DADOS BRUTOS'!$A$3:$A$500,$B21,'DADOS BRUTOS'!DZ$3:DZ$500)+IF($C21="",0,SUMIF('DADOS BRUTOS'!$A$3:$A$500,$C21,'DADOS BRUTOS'!DZ$3:DZ$500)))</f>
        <v/>
      </c>
      <c r="HA21" s="94">
        <f>IF(OR(HA$4="",$B21=""),0,SUMIF('DADOS BRUTOS'!$A$3:$A$500,$B21,'DADOS BRUTOS'!EA$3:EA$500)+IF($C21="",0,SUMIF('DADOS BRUTOS'!$A$3:$A$500,$C21,'DADOS BRUTOS'!EA$3:EA$500)))</f>
        <v/>
      </c>
      <c r="HB21" s="94">
        <f>IF(OR(HB$4="",$B21=""),0,SUMIF('DADOS BRUTOS'!$A$3:$A$500,$B21,'DADOS BRUTOS'!EB$3:EB$500)+IF($C21="",0,SUMIF('DADOS BRUTOS'!$A$3:$A$500,$C21,'DADOS BRUTOS'!EB$3:EB$500)))</f>
        <v/>
      </c>
      <c r="HC21" s="94">
        <f>IF(OR(HC$4="",$B21=""),0,SUMIF('DADOS BRUTOS'!$A$3:$A$500,$B21,'DADOS BRUTOS'!EC$3:EC$500)+IF($C21="",0,SUMIF('DADOS BRUTOS'!$A$3:$A$500,$C21,'DADOS BRUTOS'!EC$3:EC$500)))</f>
        <v/>
      </c>
      <c r="HD21" s="94">
        <f>IF(OR(HD$4="",$B21=""),0,SUMIF('DADOS BRUTOS'!$A$3:$A$500,$B21,'DADOS BRUTOS'!ED$3:ED$500)+IF($C21="",0,SUMIF('DADOS BRUTOS'!$A$3:$A$500,$C21,'DADOS BRUTOS'!ED$3:ED$500)))</f>
        <v/>
      </c>
      <c r="HE21" s="94">
        <f>IF(OR(HE$4="",$B21=""),0,SUMIF('DADOS BRUTOS'!$A$3:$A$500,$B21,'DADOS BRUTOS'!EE$3:EE$500)+IF($C21="",0,SUMIF('DADOS BRUTOS'!$A$3:$A$500,$C21,'DADOS BRUTOS'!EE$3:EE$500)))</f>
        <v/>
      </c>
      <c r="HF21" s="94">
        <f>IF(OR(HF$4="",$B21=""),0,SUMIF('DADOS BRUTOS'!$A$3:$A$500,$B21,'DADOS BRUTOS'!EF$3:EF$500)+IF($C21="",0,SUMIF('DADOS BRUTOS'!$A$3:$A$500,$C21,'DADOS BRUTOS'!EF$3:EF$500)))</f>
        <v/>
      </c>
      <c r="HG21" s="94">
        <f>IF(OR(HG$4="",$B21=""),0,SUMIF('DADOS BRUTOS'!$A$3:$A$500,$B21,'DADOS BRUTOS'!EG$3:EG$500)+IF($C21="",0,SUMIF('DADOS BRUTOS'!$A$3:$A$500,$C21,'DADOS BRUTOS'!EG$3:EG$500)))</f>
        <v/>
      </c>
      <c r="HH21" s="94">
        <f>IF(OR(HH$4="",$B21=""),0,SUMIF('DADOS BRUTOS'!$A$3:$A$500,$B21,'DADOS BRUTOS'!EH$3:EH$500)+IF($C21="",0,SUMIF('DADOS BRUTOS'!$A$3:$A$500,$C21,'DADOS BRUTOS'!EH$3:EH$500)))</f>
        <v/>
      </c>
      <c r="HI21" s="94">
        <f>IF(OR(HI$4="",$B21=""),0,SUMIF('DADOS BRUTOS'!$A$3:$A$500,$B21,'DADOS BRUTOS'!EI$3:EI$500)+IF($C21="",0,SUMIF('DADOS BRUTOS'!$A$3:$A$500,$C21,'DADOS BRUTOS'!EI$3:EI$500)))</f>
        <v/>
      </c>
      <c r="HJ21" s="94">
        <f>IF(OR(HJ$4="",$B21=""),0,SUMIF('DADOS BRUTOS'!$A$3:$A$500,$B21,'DADOS BRUTOS'!EJ$3:EJ$500)+IF($C21="",0,SUMIF('DADOS BRUTOS'!$A$3:$A$500,$C21,'DADOS BRUTOS'!EJ$3:EJ$500)))</f>
        <v/>
      </c>
      <c r="HK21" s="94">
        <f>IF(OR(HK$4="",$B21=""),0,SUMIF('DADOS BRUTOS'!$A$3:$A$500,$B21,'DADOS BRUTOS'!EK$3:EK$500)+IF($C21="",0,SUMIF('DADOS BRUTOS'!$A$3:$A$500,$C21,'DADOS BRUTOS'!EK$3:EK$500)))</f>
        <v/>
      </c>
      <c r="HL21" s="94">
        <f>IF(OR(HL$4="",$B21=""),0,SUMIF('DADOS BRUTOS'!$A$3:$A$500,$B21,'DADOS BRUTOS'!EL$3:EL$500)+IF($C21="",0,SUMIF('DADOS BRUTOS'!$A$3:$A$500,$C21,'DADOS BRUTOS'!EL$3:EL$500)))</f>
        <v/>
      </c>
      <c r="HM21" s="94">
        <f>IF(OR(HM$4="",$B21=""),0,SUMIF('DADOS BRUTOS'!$A$3:$A$500,$B21,'DADOS BRUTOS'!EM$3:EM$500)+IF($C21="",0,SUMIF('DADOS BRUTOS'!$A$3:$A$500,$C21,'DADOS BRUTOS'!EM$3:EM$500)))</f>
        <v/>
      </c>
      <c r="HN21" s="94">
        <f>IF(OR(HN$4="",$B21=""),0,SUMIF('DADOS BRUTOS'!$A$3:$A$500,$B21,'DADOS BRUTOS'!EN$3:EN$500)+IF($C21="",0,SUMIF('DADOS BRUTOS'!$A$3:$A$500,$C21,'DADOS BRUTOS'!EN$3:EN$500)))</f>
        <v/>
      </c>
      <c r="HO21" s="94">
        <f>IF(OR(HO$4="",$B21=""),0,SUMIF('DADOS BRUTOS'!$A$3:$A$500,$B21,'DADOS BRUTOS'!EO$3:EO$500)+IF($C21="",0,SUMIF('DADOS BRUTOS'!$A$3:$A$500,$C21,'DADOS BRUTOS'!EO$3:EO$500)))</f>
        <v/>
      </c>
      <c r="HP21" s="94">
        <f>IF(OR(HP$4="",$B21=""),0,SUMIF('DADOS BRUTOS'!$A$3:$A$500,$B21,'DADOS BRUTOS'!EP$3:EP$500)+IF($C21="",0,SUMIF('DADOS BRUTOS'!$A$3:$A$500,$C21,'DADOS BRUTOS'!EP$3:EP$500)))</f>
        <v/>
      </c>
      <c r="HQ21" s="94">
        <f>IF(OR(HQ$4="",$B21=""),0,SUMIF('DADOS BRUTOS'!$A$3:$A$500,$B21,'DADOS BRUTOS'!EQ$3:EQ$500)+IF($C21="",0,SUMIF('DADOS BRUTOS'!$A$3:$A$500,$C21,'DADOS BRUTOS'!EQ$3:EQ$500)))</f>
        <v/>
      </c>
      <c r="HR21" s="94">
        <f>IF(OR(HR$4="",$B21=""),0,SUMIF('DADOS BRUTOS'!$A$3:$A$500,$B21,'DADOS BRUTOS'!ER$3:ER$500)+IF($C21="",0,SUMIF('DADOS BRUTOS'!$A$3:$A$500,$C21,'DADOS BRUTOS'!ER$3:ER$500)))</f>
        <v/>
      </c>
      <c r="HS21" s="94">
        <f>IF(OR(HS$4="",$B21=""),0,SUMIF('DADOS BRUTOS'!$A$3:$A$500,$B21,'DADOS BRUTOS'!ES$3:ES$500)+IF($C21="",0,SUMIF('DADOS BRUTOS'!$A$3:$A$500,$C21,'DADOS BRUTOS'!ES$3:ES$500)))</f>
        <v/>
      </c>
      <c r="HT21" s="94">
        <f>IF(OR(HT$4="",$B21=""),0,SUMIF('DADOS BRUTOS'!$A$3:$A$500,$B21,'DADOS BRUTOS'!ET$3:ET$500)+IF($C21="",0,SUMIF('DADOS BRUTOS'!$A$3:$A$500,$C21,'DADOS BRUTOS'!ET$3:ET$500)))</f>
        <v/>
      </c>
      <c r="HU21" s="94">
        <f>IF(OR(HU$4="",$B21=""),0,SUMIF('DADOS BRUTOS'!$A$3:$A$500,$B21,'DADOS BRUTOS'!EU$3:EU$500)+IF($C21="",0,SUMIF('DADOS BRUTOS'!$A$3:$A$500,$C21,'DADOS BRUTOS'!EU$3:EU$500)))</f>
        <v/>
      </c>
      <c r="HV21" s="94">
        <f>IF(OR(HV$4="",$B21=""),0,SUMIF('DADOS BRUTOS'!$A$3:$A$500,$B21,'DADOS BRUTOS'!EV$3:EV$500)+IF($C21="",0,SUMIF('DADOS BRUTOS'!$A$3:$A$500,$C21,'DADOS BRUTOS'!EV$3:EV$500)))</f>
        <v/>
      </c>
      <c r="HW21" s="94">
        <f>IF(OR(HW$4="",$B21=""),0,SUMIF('DADOS BRUTOS'!$A$3:$A$500,$B21,'DADOS BRUTOS'!EW$3:EW$500)+IF($C21="",0,SUMIF('DADOS BRUTOS'!$A$3:$A$500,$C21,'DADOS BRUTOS'!EW$3:EW$500)))</f>
        <v/>
      </c>
      <c r="HX21" s="94">
        <f>IF(OR(HX$4="",$B21=""),0,SUMIF('DADOS BRUTOS'!$A$3:$A$500,$B21,'DADOS BRUTOS'!EX$3:EX$500)+IF($C21="",0,SUMIF('DADOS BRUTOS'!$A$3:$A$500,$C21,'DADOS BRUTOS'!EX$3:EX$500)))</f>
        <v/>
      </c>
      <c r="HY21" s="94">
        <f>IF(OR(HY$4="",$B21=""),0,SUMIF('DADOS BRUTOS'!$A$3:$A$500,$B21,'DADOS BRUTOS'!EY$3:EY$500)+IF($C21="",0,SUMIF('DADOS BRUTOS'!$A$3:$A$500,$C21,'DADOS BRUTOS'!EY$3:EY$500)))</f>
        <v/>
      </c>
      <c r="HZ21" s="94">
        <f>IF(OR(HZ$4="",$B21=""),0,SUMIF('DADOS BRUTOS'!$A$3:$A$500,$B21,'DADOS BRUTOS'!EZ$3:EZ$500)+IF($C21="",0,SUMIF('DADOS BRUTOS'!$A$3:$A$500,$C21,'DADOS BRUTOS'!EZ$3:EZ$500)))</f>
        <v/>
      </c>
      <c r="IA21" s="94">
        <f>IF(OR(IA$4="",$B21=""),0,SUMIF('DADOS BRUTOS'!$A$3:$A$500,$B21,'DADOS BRUTOS'!FA$3:FA$500)+IF($C21="",0,SUMIF('DADOS BRUTOS'!$A$3:$A$500,$C21,'DADOS BRUTOS'!FA$3:FA$500)))</f>
        <v/>
      </c>
      <c r="IB21" s="94">
        <f>IF(OR(IB$4="",$B21=""),0,SUMIF('DADOS BRUTOS'!$A$3:$A$500,$B21,'DADOS BRUTOS'!FB$3:FB$500)+IF($C21="",0,SUMIF('DADOS BRUTOS'!$A$3:$A$500,$C21,'DADOS BRUTOS'!FB$3:FB$500)))</f>
        <v/>
      </c>
      <c r="IC21" s="94">
        <f>IF(OR(IC$4="",$B21=""),0,SUMIF('DADOS BRUTOS'!$A$3:$A$500,$B21,'DADOS BRUTOS'!FC$3:FC$500)+IF($C21="",0,SUMIF('DADOS BRUTOS'!$A$3:$A$500,$C21,'DADOS BRUTOS'!FC$3:FC$500)))</f>
        <v/>
      </c>
      <c r="ID21" s="94">
        <f>IF(OR(ID$4="",$B21=""),0,SUMIF('DADOS BRUTOS'!$A$3:$A$500,$B21,'DADOS BRUTOS'!FD$3:FD$500)+IF($C21="",0,SUMIF('DADOS BRUTOS'!$A$3:$A$500,$C21,'DADOS BRUTOS'!FD$3:FD$500)))</f>
        <v/>
      </c>
      <c r="IE21" s="94">
        <f>IF(OR(IE$4="",$B21=""),0,SUMIF('DADOS BRUTOS'!$A$3:$A$500,$B21,'DADOS BRUTOS'!FE$3:FE$500)+IF($C21="",0,SUMIF('DADOS BRUTOS'!$A$3:$A$500,$C21,'DADOS BRUTOS'!FE$3:FE$500)))</f>
        <v/>
      </c>
      <c r="IF21" s="94">
        <f>IF(OR(IF$4="",$B21=""),0,SUMIF('DADOS BRUTOS'!$A$3:$A$500,$B21,'DADOS BRUTOS'!FF$3:FF$500)+IF($C21="",0,SUMIF('DADOS BRUTOS'!$A$3:$A$500,$C21,'DADOS BRUTOS'!FF$3:FF$500)))</f>
        <v/>
      </c>
      <c r="IG21" s="94">
        <f>IF(OR(IG$4="",$B21=""),0,SUMIF('DADOS BRUTOS'!$A$3:$A$500,$B21,'DADOS BRUTOS'!FG$3:FG$500)+IF($C21="",0,SUMIF('DADOS BRUTOS'!$A$3:$A$500,$C21,'DADOS BRUTOS'!FG$3:FG$500)))</f>
        <v/>
      </c>
      <c r="IH21" s="94">
        <f>IF(OR(IH$4="",$B21=""),0,SUMIF('DADOS BRUTOS'!$A$3:$A$500,$B21,'DADOS BRUTOS'!FH$3:FH$500)+IF($C21="",0,SUMIF('DADOS BRUTOS'!$A$3:$A$500,$C21,'DADOS BRUTOS'!FH$3:FH$500)))</f>
        <v/>
      </c>
      <c r="II21" s="94">
        <f>IF(OR(II$4="",$B21=""),0,SUMIF('DADOS BRUTOS'!$A$3:$A$500,$B21,'DADOS BRUTOS'!FI$3:FI$500)+IF($C21="",0,SUMIF('DADOS BRUTOS'!$A$3:$A$500,$C21,'DADOS BRUTOS'!FI$3:FI$500)))</f>
        <v/>
      </c>
      <c r="IJ21" s="94">
        <f>IF(OR(IJ$4="",$B21=""),0,SUMIF('DADOS BRUTOS'!$A$3:$A$500,$B21,'DADOS BRUTOS'!FJ$3:FJ$500)+IF($C21="",0,SUMIF('DADOS BRUTOS'!$A$3:$A$500,$C21,'DADOS BRUTOS'!FJ$3:FJ$500)))</f>
        <v/>
      </c>
      <c r="IK21" s="94">
        <f>IF(OR(IK$4="",$B21=""),0,SUMIF('DADOS BRUTOS'!$A$3:$A$500,$B21,'DADOS BRUTOS'!FK$3:FK$500)+IF($C21="",0,SUMIF('DADOS BRUTOS'!$A$3:$A$500,$C21,'DADOS BRUTOS'!FK$3:FK$500)))</f>
        <v/>
      </c>
      <c r="IL21" s="94">
        <f>IF(OR(IL$4="",$B21=""),0,SUMIF('DADOS BRUTOS'!$A$3:$A$500,$B21,'DADOS BRUTOS'!FL$3:FL$500)+IF($C21="",0,SUMIF('DADOS BRUTOS'!$A$3:$A$500,$C21,'DADOS BRUTOS'!FL$3:FL$500)))</f>
        <v/>
      </c>
      <c r="IM21" s="94">
        <f>IF(OR(IM$4="",$B21=""),0,SUMIF('DADOS BRUTOS'!$A$3:$A$500,$B21,'DADOS BRUTOS'!FM$3:FM$500)+IF($C21="",0,SUMIF('DADOS BRUTOS'!$A$3:$A$500,$C21,'DADOS BRUTOS'!FM$3:FM$500)))</f>
        <v/>
      </c>
      <c r="IN21" s="94">
        <f>IF(OR(IN$4="",$B21=""),0,SUMIF('DADOS BRUTOS'!$A$3:$A$500,$B21,'DADOS BRUTOS'!FN$3:FN$500)+IF($C21="",0,SUMIF('DADOS BRUTOS'!$A$3:$A$500,$C21,'DADOS BRUTOS'!FN$3:FN$500)))</f>
        <v/>
      </c>
      <c r="IO21" s="94">
        <f>IF(OR(IO$4="",$B21=""),0,SUMIF('DADOS BRUTOS'!$A$3:$A$500,$B21,'DADOS BRUTOS'!FO$3:FO$500)+IF($C21="",0,SUMIF('DADOS BRUTOS'!$A$3:$A$500,$C21,'DADOS BRUTOS'!FO$3:FO$500)))</f>
        <v/>
      </c>
      <c r="IP21" s="94">
        <f>IF(OR(IP$4="",$B21=""),0,SUMIF('DADOS BRUTOS'!$A$3:$A$500,$B21,'DADOS BRUTOS'!FP$3:FP$500)+IF($C21="",0,SUMIF('DADOS BRUTOS'!$A$3:$A$500,$C21,'DADOS BRUTOS'!FP$3:FP$500)))</f>
        <v/>
      </c>
      <c r="IQ21" s="94">
        <f>IF(OR(IQ$4="",$B21=""),0,SUMIF('DADOS BRUTOS'!$A$3:$A$500,$B21,'DADOS BRUTOS'!FQ$3:FQ$500)+IF($C21="",0,SUMIF('DADOS BRUTOS'!$A$3:$A$500,$C21,'DADOS BRUTOS'!FQ$3:FQ$500)))</f>
        <v/>
      </c>
      <c r="IR21" s="94">
        <f>IF(OR(IR$4="",$B21=""),0,SUMIF('DADOS BRUTOS'!$A$3:$A$500,$B21,'DADOS BRUTOS'!FR$3:FR$500)+IF($C21="",0,SUMIF('DADOS BRUTOS'!$A$3:$A$500,$C21,'DADOS BRUTOS'!FR$3:FR$500)))</f>
        <v/>
      </c>
      <c r="IS21" s="94">
        <f>IF(OR(IS$4="",$B21=""),0,SUMIF('DADOS BRUTOS'!$A$3:$A$500,$B21,'DADOS BRUTOS'!FS$3:FS$500)+IF($C21="",0,SUMIF('DADOS BRUTOS'!$A$3:$A$500,$C21,'DADOS BRUTOS'!FS$3:FS$500)))</f>
        <v/>
      </c>
      <c r="IT21" s="94">
        <f>IF(OR(IT$4="",$B21=""),0,SUMIF('DADOS BRUTOS'!$A$3:$A$500,$B21,'DADOS BRUTOS'!FT$3:FT$500)+IF($C21="",0,SUMIF('DADOS BRUTOS'!$A$3:$A$500,$C21,'DADOS BRUTOS'!FT$3:FT$500)))</f>
        <v/>
      </c>
      <c r="IU21" s="94">
        <f>IF(OR(IU$4="",$B21=""),0,SUMIF('DADOS BRUTOS'!$A$3:$A$500,$B21,'DADOS BRUTOS'!FU$3:FU$500)+IF($C21="",0,SUMIF('DADOS BRUTOS'!$A$3:$A$500,$C21,'DADOS BRUTOS'!FU$3:FU$500)))</f>
        <v/>
      </c>
      <c r="IV21" s="94">
        <f>IF(OR(IV$4="",$B21=""),0,SUMIF('DADOS BRUTOS'!$A$3:$A$500,$B21,'DADOS BRUTOS'!FV$3:FV$500)+IF($C21="",0,SUMIF('DADOS BRUTOS'!$A$3:$A$500,$C21,'DADOS BRUTOS'!FV$3:FV$500)))</f>
        <v/>
      </c>
      <c r="IW21" s="94">
        <f>IF(OR(IW$4="",$B21=""),0,SUMIF('DADOS BRUTOS'!$A$3:$A$500,$B21,'DADOS BRUTOS'!FW$3:FW$500)+IF($C21="",0,SUMIF('DADOS BRUTOS'!$A$3:$A$500,$C21,'DADOS BRUTOS'!FW$3:FW$500)))</f>
        <v/>
      </c>
      <c r="IX21" s="94">
        <f>IF(OR(IX$4="",$B21=""),0,SUMIF('DADOS BRUTOS'!$A$3:$A$500,$B21,'DADOS BRUTOS'!FX$3:FX$500)+IF($C21="",0,SUMIF('DADOS BRUTOS'!$A$3:$A$500,$C21,'DADOS BRUTOS'!FX$3:FX$500)))</f>
        <v/>
      </c>
      <c r="IY21" s="94">
        <f>IF(OR(IY$4="",$B21=""),0,SUMIF('DADOS BRUTOS'!$A$3:$A$500,$B21,'DADOS BRUTOS'!FY$3:FY$500)+IF($C21="",0,SUMIF('DADOS BRUTOS'!$A$3:$A$500,$C21,'DADOS BRUTOS'!FY$3:FY$500)))</f>
        <v/>
      </c>
      <c r="IZ21" s="94">
        <f>IF(OR(IZ$4="",$B21=""),0,SUMIF('DADOS BRUTOS'!$A$3:$A$500,$B21,'DADOS BRUTOS'!FZ$3:FZ$500)+IF($C21="",0,SUMIF('DADOS BRUTOS'!$A$3:$A$500,$C21,'DADOS BRUTOS'!FZ$3:FZ$500)))</f>
        <v/>
      </c>
      <c r="JA21" s="94">
        <f>IF(OR(JA$4="",$B21=""),0,SUMIF('DADOS BRUTOS'!$A$3:$A$500,$B21,'DADOS BRUTOS'!GA$3:GA$500)+IF($C21="",0,SUMIF('DADOS BRUTOS'!$A$3:$A$500,$C21,'DADOS BRUTOS'!GA$3:GA$500)))</f>
        <v/>
      </c>
      <c r="JB21" s="94">
        <f>IF(OR(JB$4="",$B21=""),0,SUMIF('DADOS BRUTOS'!$A$3:$A$500,$B21,'DADOS BRUTOS'!GB$3:GB$500)+IF($C21="",0,SUMIF('DADOS BRUTOS'!$A$3:$A$500,$C21,'DADOS BRUTOS'!GB$3:GB$500)))</f>
        <v/>
      </c>
      <c r="JC21" s="94">
        <f>IF(OR(JC$4="",$B21=""),0,SUMIF('DADOS BRUTOS'!$A$3:$A$500,$B21,'DADOS BRUTOS'!GC$3:GC$500)+IF($C21="",0,SUMIF('DADOS BRUTOS'!$A$3:$A$500,$C21,'DADOS BRUTOS'!GC$3:GC$500)))</f>
        <v/>
      </c>
      <c r="JD21" s="94">
        <f>IF(OR(JD$4="",$B21=""),0,SUMIF('DADOS BRUTOS'!$A$3:$A$500,$B21,'DADOS BRUTOS'!GD$3:GD$500)+IF($C21="",0,SUMIF('DADOS BRUTOS'!$A$3:$A$500,$C21,'DADOS BRUTOS'!GD$3:GD$500)))</f>
        <v/>
      </c>
      <c r="JE21" s="94">
        <f>IF(OR(JE$4="",$B21=""),0,SUMIF('DADOS BRUTOS'!$A$3:$A$500,$B21,'DADOS BRUTOS'!GE$3:GE$500)+IF($C21="",0,SUMIF('DADOS BRUTOS'!$A$3:$A$500,$C21,'DADOS BRUTOS'!GE$3:GE$500)))</f>
        <v/>
      </c>
      <c r="JF21" s="94">
        <f>IF(OR(JF$4="",$B21=""),0,SUMIF('DADOS BRUTOS'!$A$3:$A$500,$B21,'DADOS BRUTOS'!GF$3:GF$500)+IF($C21="",0,SUMIF('DADOS BRUTOS'!$A$3:$A$500,$C21,'DADOS BRUTOS'!GF$3:GF$500)))</f>
        <v/>
      </c>
      <c r="JG21" s="94">
        <f>IF(OR(JG$4="",$B21=""),0,SUMIF('DADOS BRUTOS'!$A$3:$A$500,$B21,'DADOS BRUTOS'!GG$3:GG$500)+IF($C21="",0,SUMIF('DADOS BRUTOS'!$A$3:$A$500,$C21,'DADOS BRUTOS'!GG$3:GG$500)))</f>
        <v/>
      </c>
      <c r="JH21" s="94">
        <f>IF(OR(JH$4="",$B21=""),0,SUMIF('DADOS BRUTOS'!$A$3:$A$500,$B21,'DADOS BRUTOS'!GH$3:GH$500)+IF($C21="",0,SUMIF('DADOS BRUTOS'!$A$3:$A$500,$C21,'DADOS BRUTOS'!GH$3:GH$500)))</f>
        <v/>
      </c>
      <c r="JI21" s="94">
        <f>IF(OR(JI$4="",$B21=""),0,SUMIF('DADOS BRUTOS'!$A$3:$A$500,$B21,'DADOS BRUTOS'!GI$3:GI$500)+IF($C21="",0,SUMIF('DADOS BRUTOS'!$A$3:$A$500,$C21,'DADOS BRUTOS'!GI$3:GI$500)))</f>
        <v/>
      </c>
      <c r="JJ21" s="94">
        <f>IF(OR(JJ$4="",$B21=""),0,SUMIF('DADOS BRUTOS'!$A$3:$A$500,$B21,'DADOS BRUTOS'!GJ$3:GJ$500)+IF($C21="",0,SUMIF('DADOS BRUTOS'!$A$3:$A$500,$C21,'DADOS BRUTOS'!GJ$3:GJ$500)))</f>
        <v/>
      </c>
      <c r="JK21" s="94">
        <f>IF(OR(JK$4="",$B21=""),0,SUMIF('DADOS BRUTOS'!$A$3:$A$500,$B21,'DADOS BRUTOS'!GK$3:GK$500)+IF($C21="",0,SUMIF('DADOS BRUTOS'!$A$3:$A$500,$C21,'DADOS BRUTOS'!GK$3:GK$500)))</f>
        <v/>
      </c>
      <c r="JL21" s="94">
        <f>IF(OR(JL$4="",$B21=""),0,SUMIF('DADOS BRUTOS'!$A$3:$A$500,$B21,'DADOS BRUTOS'!GL$3:GL$500)+IF($C21="",0,SUMIF('DADOS BRUTOS'!$A$3:$A$500,$C21,'DADOS BRUTOS'!GL$3:GL$500)))</f>
        <v/>
      </c>
      <c r="JM21" s="94">
        <f>IF(OR(JM$4="",$B21=""),0,SUMIF('DADOS BRUTOS'!$A$3:$A$500,$B21,'DADOS BRUTOS'!GM$3:GM$500)+IF($C21="",0,SUMIF('DADOS BRUTOS'!$A$3:$A$500,$C21,'DADOS BRUTOS'!GM$3:GM$500)))</f>
        <v/>
      </c>
      <c r="JN21" s="94">
        <f>IF(OR(JN$4="",$B21=""),0,SUMIF('DADOS BRUTOS'!$A$3:$A$500,$B21,'DADOS BRUTOS'!GN$3:GN$500)+IF($C21="",0,SUMIF('DADOS BRUTOS'!$A$3:$A$500,$C21,'DADOS BRUTOS'!GN$3:GN$500)))</f>
        <v/>
      </c>
      <c r="JO21" s="94">
        <f>IF(OR(JO$4="",$B21=""),0,SUMIF('DADOS BRUTOS'!$A$3:$A$500,$B21,'DADOS BRUTOS'!GO$3:GO$500)+IF($C21="",0,SUMIF('DADOS BRUTOS'!$A$3:$A$500,$C21,'DADOS BRUTOS'!GO$3:GO$500)))</f>
        <v/>
      </c>
      <c r="JP21" s="94">
        <f>IF(OR(JP$4="",$B21=""),0,SUMIF('DADOS BRUTOS'!$A$3:$A$500,$B21,'DADOS BRUTOS'!GP$3:GP$500)+IF($C21="",0,SUMIF('DADOS BRUTOS'!$A$3:$A$500,$C21,'DADOS BRUTOS'!GP$3:GP$500)))</f>
        <v/>
      </c>
      <c r="JQ21" s="94">
        <f>IF(OR(JQ$4="",$B21=""),0,SUMIF('DADOS BRUTOS'!$A$3:$A$500,$B21,'DADOS BRUTOS'!GQ$3:GQ$500)+IF($C21="",0,SUMIF('DADOS BRUTOS'!$A$3:$A$500,$C21,'DADOS BRUTOS'!GQ$3:GQ$500)))</f>
        <v/>
      </c>
      <c r="JR21" s="94">
        <f>IF(OR(JR$4="",$B21=""),0,SUMIF('DADOS BRUTOS'!$A$3:$A$500,$B21,'DADOS BRUTOS'!GR$3:GR$500)+IF($C21="",0,SUMIF('DADOS BRUTOS'!$A$3:$A$500,$C21,'DADOS BRUTOS'!GR$3:GR$500)))</f>
        <v/>
      </c>
      <c r="JS21" s="94">
        <f>IF(OR(JS$4="",$B21=""),0,SUMIF('DADOS BRUTOS'!$A$3:$A$500,$B21,'DADOS BRUTOS'!GS$3:GS$500)+IF($C21="",0,SUMIF('DADOS BRUTOS'!$A$3:$A$500,$C21,'DADOS BRUTOS'!GS$3:GS$500)))</f>
        <v/>
      </c>
    </row>
    <row r="22">
      <c r="A22" s="59">
        <f>'VALOR POR PL'!D28</f>
        <v/>
      </c>
      <c r="B22" s="58" t="inlineStr">
        <is>
          <t>ALVENARIA</t>
        </is>
      </c>
      <c r="C22" s="58" t="n"/>
      <c r="D22" s="53">
        <f>SUMIF($CB$4:$JS$4,"&lt;="&amp;D$4,$CB22:$JS22)</f>
        <v/>
      </c>
      <c r="E22" s="53">
        <f>SUMIF($CB$4:$JS$4,E$4,$CB22:$JS22)</f>
        <v/>
      </c>
      <c r="F22" s="53">
        <f>SUMIF($CB$4:$JS$4,F$4,$CB22:$JS22)</f>
        <v/>
      </c>
      <c r="G22" s="53">
        <f>SUMIF($CB$4:$JS$4,G$4,$CB22:$JS22)</f>
        <v/>
      </c>
      <c r="H22" s="53">
        <f>SUMIF($CB$4:$JS$4,H$4,$CB22:$JS22)</f>
        <v/>
      </c>
      <c r="I22" s="53">
        <f>SUMIF($CB$4:$JS$4,I$4,$CB22:$JS22)</f>
        <v/>
      </c>
      <c r="J22" s="53">
        <f>SUMIF($CB$4:$JS$4,J$4,$CB22:$JS22)</f>
        <v/>
      </c>
      <c r="K22" s="53">
        <f>SUMIF($CB$4:$JS$4,K$4,$CB22:$JS22)</f>
        <v/>
      </c>
      <c r="L22" s="53">
        <f>SUMIF($CB$4:$JS$4,L$4,$CB22:$JS22)</f>
        <v/>
      </c>
      <c r="M22" s="53">
        <f>SUMIF($CB$4:$JS$4,M$4,$CB22:$JS22)</f>
        <v/>
      </c>
      <c r="N22" s="53">
        <f>SUMIF($CB$4:$JS$4,N$4,$CB22:$JS22)</f>
        <v/>
      </c>
      <c r="O22" s="53">
        <f>SUMIF($CB$4:$JS$4,O$4,$CB22:$JS22)</f>
        <v/>
      </c>
      <c r="P22" s="53">
        <f>SUMIF($CB$4:$JS$4,P$4,$CB22:$JS22)</f>
        <v/>
      </c>
      <c r="Q22" s="53">
        <f>SUMIF($CB$4:$JS$4,Q$4,$CB22:$JS22)</f>
        <v/>
      </c>
      <c r="R22" s="53">
        <f>SUMIF($CB$4:$JS$4,R$4,$CB22:$JS22)</f>
        <v/>
      </c>
      <c r="S22" s="53">
        <f>SUMIF($CB$4:$JS$4,S$4,$CB22:$JS22)</f>
        <v/>
      </c>
      <c r="T22" s="53">
        <f>SUMIF($CB$4:$JS$4,T$4,$CB22:$JS22)</f>
        <v/>
      </c>
      <c r="U22" s="53">
        <f>SUMIF($CB$4:$JS$4,U$4,$CB22:$JS22)</f>
        <v/>
      </c>
      <c r="V22" s="53">
        <f>SUMIF($CB$4:$JS$4,V$4,$CB22:$JS22)</f>
        <v/>
      </c>
      <c r="W22" s="53">
        <f>SUMIF($CB$4:$JS$4,W$4,$CB22:$JS22)</f>
        <v/>
      </c>
      <c r="X22" s="53">
        <f>SUMIF($CB$4:$JS$4,X$4,$CB22:$JS22)</f>
        <v/>
      </c>
      <c r="Y22" s="53">
        <f>SUMIF($CB$4:$JS$4,Y$4,$CB22:$JS22)</f>
        <v/>
      </c>
      <c r="Z22" s="53">
        <f>SUMIF($CB$4:$JS$4,Z$4,$CB22:$JS22)</f>
        <v/>
      </c>
      <c r="AA22" s="53">
        <f>SUMIF($CB$4:$JS$4,AA$4,$CB22:$JS22)</f>
        <v/>
      </c>
      <c r="AB22" s="53">
        <f>SUMIF($CB$4:$JS$4,AB$4,$CB22:$JS22)</f>
        <v/>
      </c>
      <c r="AC22" s="53">
        <f>SUMIF($CB$4:$JS$4,AC$4,$CB22:$JS22)</f>
        <v/>
      </c>
      <c r="AD22" s="53">
        <f>SUMIF($CB$4:$JS$4,AD$4,$CB22:$JS22)</f>
        <v/>
      </c>
      <c r="AE22" s="53">
        <f>SUMIF($CB$4:$JS$4,AE$4,$CB22:$JS22)</f>
        <v/>
      </c>
      <c r="AF22" s="53">
        <f>SUMIF($CB$4:$JS$4,AF$4,$CB22:$JS22)</f>
        <v/>
      </c>
      <c r="AG22" s="53">
        <f>SUMIF($CB$4:$JS$4,AG$4,$CB22:$JS22)</f>
        <v/>
      </c>
      <c r="AH22" s="53">
        <f>SUMIF($CB$4:$JS$4,AH$4,$CB22:$JS22)</f>
        <v/>
      </c>
      <c r="AI22" s="53">
        <f>SUMIF($CB$4:$JS$4,AI$4,$CB22:$JS22)</f>
        <v/>
      </c>
      <c r="AJ22" s="53">
        <f>SUMIF($CB$4:$JS$4,AJ$4,$CB22:$JS22)</f>
        <v/>
      </c>
      <c r="AK22" s="53">
        <f>SUMIF($CB$4:$JS$4,AK$4,$CB22:$JS22)</f>
        <v/>
      </c>
      <c r="AL22" s="53">
        <f>SUMIF($CB$4:$JS$4,AL$4,$CB22:$JS22)</f>
        <v/>
      </c>
      <c r="AM22" s="53">
        <f>SUMIF($CB$4:$JS$4,AM$4,$CB22:$JS22)</f>
        <v/>
      </c>
      <c r="AN22" s="53">
        <f>SUMIF($CB$4:$JS$4,AN$4,$CB22:$JS22)</f>
        <v/>
      </c>
      <c r="AO22" s="53">
        <f>SUMIF($CB$4:$JS$4,AO$4,$CB22:$JS22)</f>
        <v/>
      </c>
      <c r="AP22" s="53">
        <f>SUMIF($CB$4:$JS$4,AP$4,$CB22:$JS22)</f>
        <v/>
      </c>
      <c r="AQ22" s="53">
        <f>SUMIF($CB$4:$JS$4,AQ$4,$CB22:$JS22)</f>
        <v/>
      </c>
      <c r="AR22" s="53">
        <f>SUMIF($CB$4:$JS$4,AR$4,$CB22:$JS22)</f>
        <v/>
      </c>
      <c r="AS22" s="53">
        <f>SUMIF($CB$4:$JS$4,AS$4,$CB22:$JS22)</f>
        <v/>
      </c>
      <c r="AT22" s="53">
        <f>SUMIF($CB$4:$JS$4,AT$4,$CB22:$JS22)</f>
        <v/>
      </c>
      <c r="AU22" s="53">
        <f>SUMIF($CB$4:$JS$4,AU$4,$CB22:$JS22)</f>
        <v/>
      </c>
      <c r="AV22" s="53">
        <f>SUMIF($CB$4:$JS$4,AV$4,$CB22:$JS22)</f>
        <v/>
      </c>
      <c r="AW22" s="53">
        <f>SUMIF($CB$4:$JS$4,AW$4,$CB22:$JS22)</f>
        <v/>
      </c>
      <c r="AX22" s="53">
        <f>SUMIF($CB$4:$JS$4,AX$4,$CB22:$JS22)</f>
        <v/>
      </c>
      <c r="AY22" s="53">
        <f>SUMIF($CB$4:$JS$4,AY$4,$CB22:$JS22)</f>
        <v/>
      </c>
      <c r="AZ22" s="53">
        <f>SUMIF($CB$4:$JS$4,AZ$4,$CB22:$JS22)</f>
        <v/>
      </c>
      <c r="BA22" s="53">
        <f>SUMIF($CB$4:$JS$4,BA$4,$CB22:$JS22)</f>
        <v/>
      </c>
      <c r="BB22" s="53">
        <f>SUMIF($CB$4:$JS$4,BB$4,$CB22:$JS22)</f>
        <v/>
      </c>
      <c r="BC22" s="53">
        <f>SUMIF($CB$4:$JS$4,BC$4,$CB22:$JS22)</f>
        <v/>
      </c>
      <c r="BD22" s="53">
        <f>SUMIF($CB$4:$JS$4,BD$4,$CB22:$JS22)</f>
        <v/>
      </c>
      <c r="BE22" s="53">
        <f>SUMIF($CB$4:$JS$4,BE$4,$CB22:$JS22)</f>
        <v/>
      </c>
      <c r="BF22" s="53">
        <f>SUMIF($CB$4:$JS$4,BF$4,$CB22:$JS22)</f>
        <v/>
      </c>
      <c r="BG22" s="53">
        <f>SUMIF($CB$4:$JS$4,BG$4,$CB22:$JS22)</f>
        <v/>
      </c>
      <c r="BH22" s="53">
        <f>SUMIF($CB$4:$JS$4,BH$4,$CB22:$JS22)</f>
        <v/>
      </c>
      <c r="BI22" s="53">
        <f>SUMIF($CB$4:$JS$4,BI$4,$CB22:$JS22)</f>
        <v/>
      </c>
      <c r="BJ22" s="53">
        <f>SUMIF($CB$4:$JS$4,BJ$4,$CB22:$JS22)</f>
        <v/>
      </c>
      <c r="BK22" s="53">
        <f>SUMIF($CB$4:$JS$4,BK$4,$CB22:$JS22)</f>
        <v/>
      </c>
      <c r="BL22" s="53">
        <f>SUMIF($CB$4:$JS$4,BL$4,$CB22:$JS22)</f>
        <v/>
      </c>
      <c r="BM22" s="53">
        <f>SUMIF($CB$4:$JS$4,BM$4,$CB22:$JS22)</f>
        <v/>
      </c>
      <c r="BN22" s="53">
        <f>SUMIF($CB$4:$JS$4,BN$4,$CB22:$JS22)</f>
        <v/>
      </c>
      <c r="BO22" s="53">
        <f>SUMIF($CB$4:$JS$4,BO$4,$CB22:$JS22)</f>
        <v/>
      </c>
      <c r="BP22" s="53">
        <f>SUMIF($CB$4:$JS$4,BP$4,$CB22:$JS22)</f>
        <v/>
      </c>
      <c r="BQ22" s="53">
        <f>SUMIF($CB$4:$JS$4,BQ$4,$CB22:$JS22)</f>
        <v/>
      </c>
      <c r="BR22" s="53">
        <f>SUMIF($CB$4:$JS$4,BR$4,$CB22:$JS22)</f>
        <v/>
      </c>
      <c r="BS22" s="53">
        <f>SUMIF($CB$4:$JS$4,BS$4,$CB22:$JS22)</f>
        <v/>
      </c>
      <c r="BT22" s="53">
        <f>SUMIF($CB$4:$JS$4,BT$4,$CB22:$JS22)</f>
        <v/>
      </c>
      <c r="BU22" s="53">
        <f>SUMIF($CB$4:$JS$4,BU$4,$CB22:$JS22)</f>
        <v/>
      </c>
      <c r="BV22" s="53">
        <f>SUMIF($CB$4:$JS$4,BV$4,$CB22:$JS22)</f>
        <v/>
      </c>
      <c r="BW22" s="53">
        <f>SUMIF($CB$4:$JS$4,BW$4,$CB22:$JS22)</f>
        <v/>
      </c>
      <c r="BX22" s="53">
        <f>SUMIF($CB$4:$JS$4,"&gt;"&amp;'VALOR POR PL'!$P$8,$CB22:$JS22)</f>
        <v/>
      </c>
      <c r="BY22" s="53">
        <f>SUM($CB22:$JS22)</f>
        <v/>
      </c>
      <c r="CB22" s="94">
        <f>IF(OR(CB$4="",$B22=""),0,SUMIF('DADOS BRUTOS'!$A$3:$A$500,$B22,'DADOS BRUTOS'!B$3:B$500)+IF($C22="",0,SUMIF('DADOS BRUTOS'!$A$3:$A$500,$C22,'DADOS BRUTOS'!B$3:B$500)))</f>
        <v/>
      </c>
      <c r="CC22" s="94">
        <f>IF(OR(CC$4="",$B22=""),0,SUMIF('DADOS BRUTOS'!$A$3:$A$500,$B22,'DADOS BRUTOS'!C$3:C$500)+IF($C22="",0,SUMIF('DADOS BRUTOS'!$A$3:$A$500,$C22,'DADOS BRUTOS'!C$3:C$500)))</f>
        <v/>
      </c>
      <c r="CD22" s="94">
        <f>IF(OR(CD$4="",$B22=""),0,SUMIF('DADOS BRUTOS'!$A$3:$A$500,$B22,'DADOS BRUTOS'!D$3:D$500)+IF($C22="",0,SUMIF('DADOS BRUTOS'!$A$3:$A$500,$C22,'DADOS BRUTOS'!D$3:D$500)))</f>
        <v/>
      </c>
      <c r="CE22" s="94">
        <f>IF(OR(CE$4="",$B22=""),0,SUMIF('DADOS BRUTOS'!$A$3:$A$500,$B22,'DADOS BRUTOS'!E$3:E$500)+IF($C22="",0,SUMIF('DADOS BRUTOS'!$A$3:$A$500,$C22,'DADOS BRUTOS'!E$3:E$500)))</f>
        <v/>
      </c>
      <c r="CF22" s="94">
        <f>IF(OR(CF$4="",$B22=""),0,SUMIF('DADOS BRUTOS'!$A$3:$A$500,$B22,'DADOS BRUTOS'!F$3:F$500)+IF($C22="",0,SUMIF('DADOS BRUTOS'!$A$3:$A$500,$C22,'DADOS BRUTOS'!F$3:F$500)))</f>
        <v/>
      </c>
      <c r="CG22" s="94">
        <f>IF(OR(CG$4="",$B22=""),0,SUMIF('DADOS BRUTOS'!$A$3:$A$500,$B22,'DADOS BRUTOS'!G$3:G$500)+IF($C22="",0,SUMIF('DADOS BRUTOS'!$A$3:$A$500,$C22,'DADOS BRUTOS'!G$3:G$500)))</f>
        <v/>
      </c>
      <c r="CH22" s="94">
        <f>IF(OR(CH$4="",$B22=""),0,SUMIF('DADOS BRUTOS'!$A$3:$A$500,$B22,'DADOS BRUTOS'!H$3:H$500)+IF($C22="",0,SUMIF('DADOS BRUTOS'!$A$3:$A$500,$C22,'DADOS BRUTOS'!H$3:H$500)))</f>
        <v/>
      </c>
      <c r="CI22" s="94">
        <f>IF(OR(CI$4="",$B22=""),0,SUMIF('DADOS BRUTOS'!$A$3:$A$500,$B22,'DADOS BRUTOS'!I$3:I$500)+IF($C22="",0,SUMIF('DADOS BRUTOS'!$A$3:$A$500,$C22,'DADOS BRUTOS'!I$3:I$500)))</f>
        <v/>
      </c>
      <c r="CJ22" s="94">
        <f>IF(OR(CJ$4="",$B22=""),0,SUMIF('DADOS BRUTOS'!$A$3:$A$500,$B22,'DADOS BRUTOS'!J$3:J$500)+IF($C22="",0,SUMIF('DADOS BRUTOS'!$A$3:$A$500,$C22,'DADOS BRUTOS'!J$3:J$500)))</f>
        <v/>
      </c>
      <c r="CK22" s="94">
        <f>IF(OR(CK$4="",$B22=""),0,SUMIF('DADOS BRUTOS'!$A$3:$A$500,$B22,'DADOS BRUTOS'!K$3:K$500)+IF($C22="",0,SUMIF('DADOS BRUTOS'!$A$3:$A$500,$C22,'DADOS BRUTOS'!K$3:K$500)))</f>
        <v/>
      </c>
      <c r="CL22" s="94">
        <f>IF(OR(CL$4="",$B22=""),0,SUMIF('DADOS BRUTOS'!$A$3:$A$500,$B22,'DADOS BRUTOS'!L$3:L$500)+IF($C22="",0,SUMIF('DADOS BRUTOS'!$A$3:$A$500,$C22,'DADOS BRUTOS'!L$3:L$500)))</f>
        <v/>
      </c>
      <c r="CM22" s="94">
        <f>IF(OR(CM$4="",$B22=""),0,SUMIF('DADOS BRUTOS'!$A$3:$A$500,$B22,'DADOS BRUTOS'!M$3:M$500)+IF($C22="",0,SUMIF('DADOS BRUTOS'!$A$3:$A$500,$C22,'DADOS BRUTOS'!M$3:M$500)))</f>
        <v/>
      </c>
      <c r="CN22" s="94">
        <f>IF(OR(CN$4="",$B22=""),0,SUMIF('DADOS BRUTOS'!$A$3:$A$500,$B22,'DADOS BRUTOS'!N$3:N$500)+IF($C22="",0,SUMIF('DADOS BRUTOS'!$A$3:$A$500,$C22,'DADOS BRUTOS'!N$3:N$500)))</f>
        <v/>
      </c>
      <c r="CO22" s="94">
        <f>IF(OR(CO$4="",$B22=""),0,SUMIF('DADOS BRUTOS'!$A$3:$A$500,$B22,'DADOS BRUTOS'!O$3:O$500)+IF($C22="",0,SUMIF('DADOS BRUTOS'!$A$3:$A$500,$C22,'DADOS BRUTOS'!O$3:O$500)))</f>
        <v/>
      </c>
      <c r="CP22" s="94">
        <f>IF(OR(CP$4="",$B22=""),0,SUMIF('DADOS BRUTOS'!$A$3:$A$500,$B22,'DADOS BRUTOS'!P$3:P$500)+IF($C22="",0,SUMIF('DADOS BRUTOS'!$A$3:$A$500,$C22,'DADOS BRUTOS'!P$3:P$500)))</f>
        <v/>
      </c>
      <c r="CQ22" s="94">
        <f>IF(OR(CQ$4="",$B22=""),0,SUMIF('DADOS BRUTOS'!$A$3:$A$500,$B22,'DADOS BRUTOS'!Q$3:Q$500)+IF($C22="",0,SUMIF('DADOS BRUTOS'!$A$3:$A$500,$C22,'DADOS BRUTOS'!Q$3:Q$500)))</f>
        <v/>
      </c>
      <c r="CR22" s="94">
        <f>IF(OR(CR$4="",$B22=""),0,SUMIF('DADOS BRUTOS'!$A$3:$A$500,$B22,'DADOS BRUTOS'!R$3:R$500)+IF($C22="",0,SUMIF('DADOS BRUTOS'!$A$3:$A$500,$C22,'DADOS BRUTOS'!R$3:R$500)))</f>
        <v/>
      </c>
      <c r="CS22" s="94">
        <f>IF(OR(CS$4="",$B22=""),0,SUMIF('DADOS BRUTOS'!$A$3:$A$500,$B22,'DADOS BRUTOS'!S$3:S$500)+IF($C22="",0,SUMIF('DADOS BRUTOS'!$A$3:$A$500,$C22,'DADOS BRUTOS'!S$3:S$500)))</f>
        <v/>
      </c>
      <c r="CT22" s="94">
        <f>IF(OR(CT$4="",$B22=""),0,SUMIF('DADOS BRUTOS'!$A$3:$A$500,$B22,'DADOS BRUTOS'!T$3:T$500)+IF($C22="",0,SUMIF('DADOS BRUTOS'!$A$3:$A$500,$C22,'DADOS BRUTOS'!T$3:T$500)))</f>
        <v/>
      </c>
      <c r="CU22" s="94">
        <f>IF(OR(CU$4="",$B22=""),0,SUMIF('DADOS BRUTOS'!$A$3:$A$500,$B22,'DADOS BRUTOS'!U$3:U$500)+IF($C22="",0,SUMIF('DADOS BRUTOS'!$A$3:$A$500,$C22,'DADOS BRUTOS'!U$3:U$500)))</f>
        <v/>
      </c>
      <c r="CV22" s="94">
        <f>IF(OR(CV$4="",$B22=""),0,SUMIF('DADOS BRUTOS'!$A$3:$A$500,$B22,'DADOS BRUTOS'!V$3:V$500)+IF($C22="",0,SUMIF('DADOS BRUTOS'!$A$3:$A$500,$C22,'DADOS BRUTOS'!V$3:V$500)))</f>
        <v/>
      </c>
      <c r="CW22" s="94">
        <f>IF(OR(CW$4="",$B22=""),0,SUMIF('DADOS BRUTOS'!$A$3:$A$500,$B22,'DADOS BRUTOS'!W$3:W$500)+IF($C22="",0,SUMIF('DADOS BRUTOS'!$A$3:$A$500,$C22,'DADOS BRUTOS'!W$3:W$500)))</f>
        <v/>
      </c>
      <c r="CX22" s="94">
        <f>IF(OR(CX$4="",$B22=""),0,SUMIF('DADOS BRUTOS'!$A$3:$A$500,$B22,'DADOS BRUTOS'!X$3:X$500)+IF($C22="",0,SUMIF('DADOS BRUTOS'!$A$3:$A$500,$C22,'DADOS BRUTOS'!X$3:X$500)))</f>
        <v/>
      </c>
      <c r="CY22" s="94">
        <f>IF(OR(CY$4="",$B22=""),0,SUMIF('DADOS BRUTOS'!$A$3:$A$500,$B22,'DADOS BRUTOS'!Y$3:Y$500)+IF($C22="",0,SUMIF('DADOS BRUTOS'!$A$3:$A$500,$C22,'DADOS BRUTOS'!Y$3:Y$500)))</f>
        <v/>
      </c>
      <c r="CZ22" s="94">
        <f>IF(OR(CZ$4="",$B22=""),0,SUMIF('DADOS BRUTOS'!$A$3:$A$500,$B22,'DADOS BRUTOS'!Z$3:Z$500)+IF($C22="",0,SUMIF('DADOS BRUTOS'!$A$3:$A$500,$C22,'DADOS BRUTOS'!Z$3:Z$500)))</f>
        <v/>
      </c>
      <c r="DA22" s="94">
        <f>IF(OR(DA$4="",$B22=""),0,SUMIF('DADOS BRUTOS'!$A$3:$A$500,$B22,'DADOS BRUTOS'!AA$3:AA$500)+IF($C22="",0,SUMIF('DADOS BRUTOS'!$A$3:$A$500,$C22,'DADOS BRUTOS'!AA$3:AA$500)))</f>
        <v/>
      </c>
      <c r="DB22" s="94">
        <f>IF(OR(DB$4="",$B22=""),0,SUMIF('DADOS BRUTOS'!$A$3:$A$500,$B22,'DADOS BRUTOS'!AB$3:AB$500)+IF($C22="",0,SUMIF('DADOS BRUTOS'!$A$3:$A$500,$C22,'DADOS BRUTOS'!AB$3:AB$500)))</f>
        <v/>
      </c>
      <c r="DC22" s="94">
        <f>IF(OR(DC$4="",$B22=""),0,SUMIF('DADOS BRUTOS'!$A$3:$A$500,$B22,'DADOS BRUTOS'!AC$3:AC$500)+IF($C22="",0,SUMIF('DADOS BRUTOS'!$A$3:$A$500,$C22,'DADOS BRUTOS'!AC$3:AC$500)))</f>
        <v/>
      </c>
      <c r="DD22" s="94">
        <f>IF(OR(DD$4="",$B22=""),0,SUMIF('DADOS BRUTOS'!$A$3:$A$500,$B22,'DADOS BRUTOS'!AD$3:AD$500)+IF($C22="",0,SUMIF('DADOS BRUTOS'!$A$3:$A$500,$C22,'DADOS BRUTOS'!AD$3:AD$500)))</f>
        <v/>
      </c>
      <c r="DE22" s="94">
        <f>IF(OR(DE$4="",$B22=""),0,SUMIF('DADOS BRUTOS'!$A$3:$A$500,$B22,'DADOS BRUTOS'!AE$3:AE$500)+IF($C22="",0,SUMIF('DADOS BRUTOS'!$A$3:$A$500,$C22,'DADOS BRUTOS'!AE$3:AE$500)))</f>
        <v/>
      </c>
      <c r="DF22" s="94">
        <f>IF(OR(DF$4="",$B22=""),0,SUMIF('DADOS BRUTOS'!$A$3:$A$500,$B22,'DADOS BRUTOS'!AF$3:AF$500)+IF($C22="",0,SUMIF('DADOS BRUTOS'!$A$3:$A$500,$C22,'DADOS BRUTOS'!AF$3:AF$500)))</f>
        <v/>
      </c>
      <c r="DG22" s="94">
        <f>IF(OR(DG$4="",$B22=""),0,SUMIF('DADOS BRUTOS'!$A$3:$A$500,$B22,'DADOS BRUTOS'!AG$3:AG$500)+IF($C22="",0,SUMIF('DADOS BRUTOS'!$A$3:$A$500,$C22,'DADOS BRUTOS'!AG$3:AG$500)))</f>
        <v/>
      </c>
      <c r="DH22" s="94">
        <f>IF(OR(DH$4="",$B22=""),0,SUMIF('DADOS BRUTOS'!$A$3:$A$500,$B22,'DADOS BRUTOS'!AH$3:AH$500)+IF($C22="",0,SUMIF('DADOS BRUTOS'!$A$3:$A$500,$C22,'DADOS BRUTOS'!AH$3:AH$500)))</f>
        <v/>
      </c>
      <c r="DI22" s="94">
        <f>IF(OR(DI$4="",$B22=""),0,SUMIF('DADOS BRUTOS'!$A$3:$A$500,$B22,'DADOS BRUTOS'!AI$3:AI$500)+IF($C22="",0,SUMIF('DADOS BRUTOS'!$A$3:$A$500,$C22,'DADOS BRUTOS'!AI$3:AI$500)))</f>
        <v/>
      </c>
      <c r="DJ22" s="94">
        <f>IF(OR(DJ$4="",$B22=""),0,SUMIF('DADOS BRUTOS'!$A$3:$A$500,$B22,'DADOS BRUTOS'!AJ$3:AJ$500)+IF($C22="",0,SUMIF('DADOS BRUTOS'!$A$3:$A$500,$C22,'DADOS BRUTOS'!AJ$3:AJ$500)))</f>
        <v/>
      </c>
      <c r="DK22" s="94">
        <f>IF(OR(DK$4="",$B22=""),0,SUMIF('DADOS BRUTOS'!$A$3:$A$500,$B22,'DADOS BRUTOS'!AK$3:AK$500)+IF($C22="",0,SUMIF('DADOS BRUTOS'!$A$3:$A$500,$C22,'DADOS BRUTOS'!AK$3:AK$500)))</f>
        <v/>
      </c>
      <c r="DL22" s="94">
        <f>IF(OR(DL$4="",$B22=""),0,SUMIF('DADOS BRUTOS'!$A$3:$A$500,$B22,'DADOS BRUTOS'!AL$3:AL$500)+IF($C22="",0,SUMIF('DADOS BRUTOS'!$A$3:$A$500,$C22,'DADOS BRUTOS'!AL$3:AL$500)))</f>
        <v/>
      </c>
      <c r="DM22" s="94">
        <f>IF(OR(DM$4="",$B22=""),0,SUMIF('DADOS BRUTOS'!$A$3:$A$500,$B22,'DADOS BRUTOS'!AM$3:AM$500)+IF($C22="",0,SUMIF('DADOS BRUTOS'!$A$3:$A$500,$C22,'DADOS BRUTOS'!AM$3:AM$500)))</f>
        <v/>
      </c>
      <c r="DN22" s="94">
        <f>IF(OR(DN$4="",$B22=""),0,SUMIF('DADOS BRUTOS'!$A$3:$A$500,$B22,'DADOS BRUTOS'!AN$3:AN$500)+IF($C22="",0,SUMIF('DADOS BRUTOS'!$A$3:$A$500,$C22,'DADOS BRUTOS'!AN$3:AN$500)))</f>
        <v/>
      </c>
      <c r="DO22" s="94">
        <f>IF(OR(DO$4="",$B22=""),0,SUMIF('DADOS BRUTOS'!$A$3:$A$500,$B22,'DADOS BRUTOS'!AO$3:AO$500)+IF($C22="",0,SUMIF('DADOS BRUTOS'!$A$3:$A$500,$C22,'DADOS BRUTOS'!AO$3:AO$500)))</f>
        <v/>
      </c>
      <c r="DP22" s="94">
        <f>IF(OR(DP$4="",$B22=""),0,SUMIF('DADOS BRUTOS'!$A$3:$A$500,$B22,'DADOS BRUTOS'!AP$3:AP$500)+IF($C22="",0,SUMIF('DADOS BRUTOS'!$A$3:$A$500,$C22,'DADOS BRUTOS'!AP$3:AP$500)))</f>
        <v/>
      </c>
      <c r="DQ22" s="94">
        <f>IF(OR(DQ$4="",$B22=""),0,SUMIF('DADOS BRUTOS'!$A$3:$A$500,$B22,'DADOS BRUTOS'!AQ$3:AQ$500)+IF($C22="",0,SUMIF('DADOS BRUTOS'!$A$3:$A$500,$C22,'DADOS BRUTOS'!AQ$3:AQ$500)))</f>
        <v/>
      </c>
      <c r="DR22" s="94">
        <f>IF(OR(DR$4="",$B22=""),0,SUMIF('DADOS BRUTOS'!$A$3:$A$500,$B22,'DADOS BRUTOS'!AR$3:AR$500)+IF($C22="",0,SUMIF('DADOS BRUTOS'!$A$3:$A$500,$C22,'DADOS BRUTOS'!AR$3:AR$500)))</f>
        <v/>
      </c>
      <c r="DS22" s="94">
        <f>IF(OR(DS$4="",$B22=""),0,SUMIF('DADOS BRUTOS'!$A$3:$A$500,$B22,'DADOS BRUTOS'!AS$3:AS$500)+IF($C22="",0,SUMIF('DADOS BRUTOS'!$A$3:$A$500,$C22,'DADOS BRUTOS'!AS$3:AS$500)))</f>
        <v/>
      </c>
      <c r="DT22" s="94">
        <f>IF(OR(DT$4="",$B22=""),0,SUMIF('DADOS BRUTOS'!$A$3:$A$500,$B22,'DADOS BRUTOS'!AT$3:AT$500)+IF($C22="",0,SUMIF('DADOS BRUTOS'!$A$3:$A$500,$C22,'DADOS BRUTOS'!AT$3:AT$500)))</f>
        <v/>
      </c>
      <c r="DU22" s="94">
        <f>IF(OR(DU$4="",$B22=""),0,SUMIF('DADOS BRUTOS'!$A$3:$A$500,$B22,'DADOS BRUTOS'!AU$3:AU$500)+IF($C22="",0,SUMIF('DADOS BRUTOS'!$A$3:$A$500,$C22,'DADOS BRUTOS'!AU$3:AU$500)))</f>
        <v/>
      </c>
      <c r="DV22" s="94">
        <f>IF(OR(DV$4="",$B22=""),0,SUMIF('DADOS BRUTOS'!$A$3:$A$500,$B22,'DADOS BRUTOS'!AV$3:AV$500)+IF($C22="",0,SUMIF('DADOS BRUTOS'!$A$3:$A$500,$C22,'DADOS BRUTOS'!AV$3:AV$500)))</f>
        <v/>
      </c>
      <c r="DW22" s="94">
        <f>IF(OR(DW$4="",$B22=""),0,SUMIF('DADOS BRUTOS'!$A$3:$A$500,$B22,'DADOS BRUTOS'!AW$3:AW$500)+IF($C22="",0,SUMIF('DADOS BRUTOS'!$A$3:$A$500,$C22,'DADOS BRUTOS'!AW$3:AW$500)))</f>
        <v/>
      </c>
      <c r="DX22" s="94">
        <f>IF(OR(DX$4="",$B22=""),0,SUMIF('DADOS BRUTOS'!$A$3:$A$500,$B22,'DADOS BRUTOS'!AX$3:AX$500)+IF($C22="",0,SUMIF('DADOS BRUTOS'!$A$3:$A$500,$C22,'DADOS BRUTOS'!AX$3:AX$500)))</f>
        <v/>
      </c>
      <c r="DY22" s="94">
        <f>IF(OR(DY$4="",$B22=""),0,SUMIF('DADOS BRUTOS'!$A$3:$A$500,$B22,'DADOS BRUTOS'!AY$3:AY$500)+IF($C22="",0,SUMIF('DADOS BRUTOS'!$A$3:$A$500,$C22,'DADOS BRUTOS'!AY$3:AY$500)))</f>
        <v/>
      </c>
      <c r="DZ22" s="94">
        <f>IF(OR(DZ$4="",$B22=""),0,SUMIF('DADOS BRUTOS'!$A$3:$A$500,$B22,'DADOS BRUTOS'!AZ$3:AZ$500)+IF($C22="",0,SUMIF('DADOS BRUTOS'!$A$3:$A$500,$C22,'DADOS BRUTOS'!AZ$3:AZ$500)))</f>
        <v/>
      </c>
      <c r="EA22" s="94">
        <f>IF(OR(EA$4="",$B22=""),0,SUMIF('DADOS BRUTOS'!$A$3:$A$500,$B22,'DADOS BRUTOS'!BA$3:BA$500)+IF($C22="",0,SUMIF('DADOS BRUTOS'!$A$3:$A$500,$C22,'DADOS BRUTOS'!BA$3:BA$500)))</f>
        <v/>
      </c>
      <c r="EB22" s="94">
        <f>IF(OR(EB$4="",$B22=""),0,SUMIF('DADOS BRUTOS'!$A$3:$A$500,$B22,'DADOS BRUTOS'!BB$3:BB$500)+IF($C22="",0,SUMIF('DADOS BRUTOS'!$A$3:$A$500,$C22,'DADOS BRUTOS'!BB$3:BB$500)))</f>
        <v/>
      </c>
      <c r="EC22" s="94">
        <f>IF(OR(EC$4="",$B22=""),0,SUMIF('DADOS BRUTOS'!$A$3:$A$500,$B22,'DADOS BRUTOS'!BC$3:BC$500)+IF($C22="",0,SUMIF('DADOS BRUTOS'!$A$3:$A$500,$C22,'DADOS BRUTOS'!BC$3:BC$500)))</f>
        <v/>
      </c>
      <c r="ED22" s="94">
        <f>IF(OR(ED$4="",$B22=""),0,SUMIF('DADOS BRUTOS'!$A$3:$A$500,$B22,'DADOS BRUTOS'!BD$3:BD$500)+IF($C22="",0,SUMIF('DADOS BRUTOS'!$A$3:$A$500,$C22,'DADOS BRUTOS'!BD$3:BD$500)))</f>
        <v/>
      </c>
      <c r="EE22" s="94">
        <f>IF(OR(EE$4="",$B22=""),0,SUMIF('DADOS BRUTOS'!$A$3:$A$500,$B22,'DADOS BRUTOS'!BE$3:BE$500)+IF($C22="",0,SUMIF('DADOS BRUTOS'!$A$3:$A$500,$C22,'DADOS BRUTOS'!BE$3:BE$500)))</f>
        <v/>
      </c>
      <c r="EF22" s="94">
        <f>IF(OR(EF$4="",$B22=""),0,SUMIF('DADOS BRUTOS'!$A$3:$A$500,$B22,'DADOS BRUTOS'!BF$3:BF$500)+IF($C22="",0,SUMIF('DADOS BRUTOS'!$A$3:$A$500,$C22,'DADOS BRUTOS'!BF$3:BF$500)))</f>
        <v/>
      </c>
      <c r="EG22" s="94">
        <f>IF(OR(EG$4="",$B22=""),0,SUMIF('DADOS BRUTOS'!$A$3:$A$500,$B22,'DADOS BRUTOS'!BG$3:BG$500)+IF($C22="",0,SUMIF('DADOS BRUTOS'!$A$3:$A$500,$C22,'DADOS BRUTOS'!BG$3:BG$500)))</f>
        <v/>
      </c>
      <c r="EH22" s="94">
        <f>IF(OR(EH$4="",$B22=""),0,SUMIF('DADOS BRUTOS'!$A$3:$A$500,$B22,'DADOS BRUTOS'!BH$3:BH$500)+IF($C22="",0,SUMIF('DADOS BRUTOS'!$A$3:$A$500,$C22,'DADOS BRUTOS'!BH$3:BH$500)))</f>
        <v/>
      </c>
      <c r="EI22" s="94">
        <f>IF(OR(EI$4="",$B22=""),0,SUMIF('DADOS BRUTOS'!$A$3:$A$500,$B22,'DADOS BRUTOS'!BI$3:BI$500)+IF($C22="",0,SUMIF('DADOS BRUTOS'!$A$3:$A$500,$C22,'DADOS BRUTOS'!BI$3:BI$500)))</f>
        <v/>
      </c>
      <c r="EJ22" s="94">
        <f>IF(OR(EJ$4="",$B22=""),0,SUMIF('DADOS BRUTOS'!$A$3:$A$500,$B22,'DADOS BRUTOS'!BJ$3:BJ$500)+IF($C22="",0,SUMIF('DADOS BRUTOS'!$A$3:$A$500,$C22,'DADOS BRUTOS'!BJ$3:BJ$500)))</f>
        <v/>
      </c>
      <c r="EK22" s="94">
        <f>IF(OR(EK$4="",$B22=""),0,SUMIF('DADOS BRUTOS'!$A$3:$A$500,$B22,'DADOS BRUTOS'!BK$3:BK$500)+IF($C22="",0,SUMIF('DADOS BRUTOS'!$A$3:$A$500,$C22,'DADOS BRUTOS'!BK$3:BK$500)))</f>
        <v/>
      </c>
      <c r="EL22" s="94">
        <f>IF(OR(EL$4="",$B22=""),0,SUMIF('DADOS BRUTOS'!$A$3:$A$500,$B22,'DADOS BRUTOS'!BL$3:BL$500)+IF($C22="",0,SUMIF('DADOS BRUTOS'!$A$3:$A$500,$C22,'DADOS BRUTOS'!BL$3:BL$500)))</f>
        <v/>
      </c>
      <c r="EM22" s="94">
        <f>IF(OR(EM$4="",$B22=""),0,SUMIF('DADOS BRUTOS'!$A$3:$A$500,$B22,'DADOS BRUTOS'!BM$3:BM$500)+IF($C22="",0,SUMIF('DADOS BRUTOS'!$A$3:$A$500,$C22,'DADOS BRUTOS'!BM$3:BM$500)))</f>
        <v/>
      </c>
      <c r="EN22" s="94">
        <f>IF(OR(EN$4="",$B22=""),0,SUMIF('DADOS BRUTOS'!$A$3:$A$500,$B22,'DADOS BRUTOS'!BN$3:BN$500)+IF($C22="",0,SUMIF('DADOS BRUTOS'!$A$3:$A$500,$C22,'DADOS BRUTOS'!BN$3:BN$500)))</f>
        <v/>
      </c>
      <c r="EO22" s="94">
        <f>IF(OR(EO$4="",$B22=""),0,SUMIF('DADOS BRUTOS'!$A$3:$A$500,$B22,'DADOS BRUTOS'!BO$3:BO$500)+IF($C22="",0,SUMIF('DADOS BRUTOS'!$A$3:$A$500,$C22,'DADOS BRUTOS'!BO$3:BO$500)))</f>
        <v/>
      </c>
      <c r="EP22" s="94">
        <f>IF(OR(EP$4="",$B22=""),0,SUMIF('DADOS BRUTOS'!$A$3:$A$500,$B22,'DADOS BRUTOS'!BP$3:BP$500)+IF($C22="",0,SUMIF('DADOS BRUTOS'!$A$3:$A$500,$C22,'DADOS BRUTOS'!BP$3:BP$500)))</f>
        <v/>
      </c>
      <c r="EQ22" s="94">
        <f>IF(OR(EQ$4="",$B22=""),0,SUMIF('DADOS BRUTOS'!$A$3:$A$500,$B22,'DADOS BRUTOS'!BQ$3:BQ$500)+IF($C22="",0,SUMIF('DADOS BRUTOS'!$A$3:$A$500,$C22,'DADOS BRUTOS'!BQ$3:BQ$500)))</f>
        <v/>
      </c>
      <c r="ER22" s="94">
        <f>IF(OR(ER$4="",$B22=""),0,SUMIF('DADOS BRUTOS'!$A$3:$A$500,$B22,'DADOS BRUTOS'!BR$3:BR$500)+IF($C22="",0,SUMIF('DADOS BRUTOS'!$A$3:$A$500,$C22,'DADOS BRUTOS'!BR$3:BR$500)))</f>
        <v/>
      </c>
      <c r="ES22" s="94">
        <f>IF(OR(ES$4="",$B22=""),0,SUMIF('DADOS BRUTOS'!$A$3:$A$500,$B22,'DADOS BRUTOS'!BS$3:BS$500)+IF($C22="",0,SUMIF('DADOS BRUTOS'!$A$3:$A$500,$C22,'DADOS BRUTOS'!BS$3:BS$500)))</f>
        <v/>
      </c>
      <c r="ET22" s="94">
        <f>IF(OR(ET$4="",$B22=""),0,SUMIF('DADOS BRUTOS'!$A$3:$A$500,$B22,'DADOS BRUTOS'!BT$3:BT$500)+IF($C22="",0,SUMIF('DADOS BRUTOS'!$A$3:$A$500,$C22,'DADOS BRUTOS'!BT$3:BT$500)))</f>
        <v/>
      </c>
      <c r="EU22" s="94">
        <f>IF(OR(EU$4="",$B22=""),0,SUMIF('DADOS BRUTOS'!$A$3:$A$500,$B22,'DADOS BRUTOS'!BU$3:BU$500)+IF($C22="",0,SUMIF('DADOS BRUTOS'!$A$3:$A$500,$C22,'DADOS BRUTOS'!BU$3:BU$500)))</f>
        <v/>
      </c>
      <c r="EV22" s="94">
        <f>IF(OR(EV$4="",$B22=""),0,SUMIF('DADOS BRUTOS'!$A$3:$A$500,$B22,'DADOS BRUTOS'!BV$3:BV$500)+IF($C22="",0,SUMIF('DADOS BRUTOS'!$A$3:$A$500,$C22,'DADOS BRUTOS'!BV$3:BV$500)))</f>
        <v/>
      </c>
      <c r="EW22" s="94">
        <f>IF(OR(EW$4="",$B22=""),0,SUMIF('DADOS BRUTOS'!$A$3:$A$500,$B22,'DADOS BRUTOS'!BW$3:BW$500)+IF($C22="",0,SUMIF('DADOS BRUTOS'!$A$3:$A$500,$C22,'DADOS BRUTOS'!BW$3:BW$500)))</f>
        <v/>
      </c>
      <c r="EX22" s="94">
        <f>IF(OR(EX$4="",$B22=""),0,SUMIF('DADOS BRUTOS'!$A$3:$A$500,$B22,'DADOS BRUTOS'!BX$3:BX$500)+IF($C22="",0,SUMIF('DADOS BRUTOS'!$A$3:$A$500,$C22,'DADOS BRUTOS'!BX$3:BX$500)))</f>
        <v/>
      </c>
      <c r="EY22" s="94">
        <f>IF(OR(EY$4="",$B22=""),0,SUMIF('DADOS BRUTOS'!$A$3:$A$500,$B22,'DADOS BRUTOS'!BY$3:BY$500)+IF($C22="",0,SUMIF('DADOS BRUTOS'!$A$3:$A$500,$C22,'DADOS BRUTOS'!BY$3:BY$500)))</f>
        <v/>
      </c>
      <c r="EZ22" s="94">
        <f>IF(OR(EZ$4="",$B22=""),0,SUMIF('DADOS BRUTOS'!$A$3:$A$500,$B22,'DADOS BRUTOS'!BZ$3:BZ$500)+IF($C22="",0,SUMIF('DADOS BRUTOS'!$A$3:$A$500,$C22,'DADOS BRUTOS'!BZ$3:BZ$500)))</f>
        <v/>
      </c>
      <c r="FA22" s="94">
        <f>IF(OR(FA$4="",$B22=""),0,SUMIF('DADOS BRUTOS'!$A$3:$A$500,$B22,'DADOS BRUTOS'!CA$3:CA$500)+IF($C22="",0,SUMIF('DADOS BRUTOS'!$A$3:$A$500,$C22,'DADOS BRUTOS'!CA$3:CA$500)))</f>
        <v/>
      </c>
      <c r="FB22" s="94">
        <f>IF(OR(FB$4="",$B22=""),0,SUMIF('DADOS BRUTOS'!$A$3:$A$500,$B22,'DADOS BRUTOS'!CB$3:CB$500)+IF($C22="",0,SUMIF('DADOS BRUTOS'!$A$3:$A$500,$C22,'DADOS BRUTOS'!CB$3:CB$500)))</f>
        <v/>
      </c>
      <c r="FC22" s="94">
        <f>IF(OR(FC$4="",$B22=""),0,SUMIF('DADOS BRUTOS'!$A$3:$A$500,$B22,'DADOS BRUTOS'!CC$3:CC$500)+IF($C22="",0,SUMIF('DADOS BRUTOS'!$A$3:$A$500,$C22,'DADOS BRUTOS'!CC$3:CC$500)))</f>
        <v/>
      </c>
      <c r="FD22" s="94">
        <f>IF(OR(FD$4="",$B22=""),0,SUMIF('DADOS BRUTOS'!$A$3:$A$500,$B22,'DADOS BRUTOS'!CD$3:CD$500)+IF($C22="",0,SUMIF('DADOS BRUTOS'!$A$3:$A$500,$C22,'DADOS BRUTOS'!CD$3:CD$500)))</f>
        <v/>
      </c>
      <c r="FE22" s="94">
        <f>IF(OR(FE$4="",$B22=""),0,SUMIF('DADOS BRUTOS'!$A$3:$A$500,$B22,'DADOS BRUTOS'!CE$3:CE$500)+IF($C22="",0,SUMIF('DADOS BRUTOS'!$A$3:$A$500,$C22,'DADOS BRUTOS'!CE$3:CE$500)))</f>
        <v/>
      </c>
      <c r="FF22" s="94">
        <f>IF(OR(FF$4="",$B22=""),0,SUMIF('DADOS BRUTOS'!$A$3:$A$500,$B22,'DADOS BRUTOS'!CF$3:CF$500)+IF($C22="",0,SUMIF('DADOS BRUTOS'!$A$3:$A$500,$C22,'DADOS BRUTOS'!CF$3:CF$500)))</f>
        <v/>
      </c>
      <c r="FG22" s="94">
        <f>IF(OR(FG$4="",$B22=""),0,SUMIF('DADOS BRUTOS'!$A$3:$A$500,$B22,'DADOS BRUTOS'!CG$3:CG$500)+IF($C22="",0,SUMIF('DADOS BRUTOS'!$A$3:$A$500,$C22,'DADOS BRUTOS'!CG$3:CG$500)))</f>
        <v/>
      </c>
      <c r="FH22" s="94">
        <f>IF(OR(FH$4="",$B22=""),0,SUMIF('DADOS BRUTOS'!$A$3:$A$500,$B22,'DADOS BRUTOS'!CH$3:CH$500)+IF($C22="",0,SUMIF('DADOS BRUTOS'!$A$3:$A$500,$C22,'DADOS BRUTOS'!CH$3:CH$500)))</f>
        <v/>
      </c>
      <c r="FI22" s="94">
        <f>IF(OR(FI$4="",$B22=""),0,SUMIF('DADOS BRUTOS'!$A$3:$A$500,$B22,'DADOS BRUTOS'!CI$3:CI$500)+IF($C22="",0,SUMIF('DADOS BRUTOS'!$A$3:$A$500,$C22,'DADOS BRUTOS'!CI$3:CI$500)))</f>
        <v/>
      </c>
      <c r="FJ22" s="94">
        <f>IF(OR(FJ$4="",$B22=""),0,SUMIF('DADOS BRUTOS'!$A$3:$A$500,$B22,'DADOS BRUTOS'!CJ$3:CJ$500)+IF($C22="",0,SUMIF('DADOS BRUTOS'!$A$3:$A$500,$C22,'DADOS BRUTOS'!CJ$3:CJ$500)))</f>
        <v/>
      </c>
      <c r="FK22" s="94">
        <f>IF(OR(FK$4="",$B22=""),0,SUMIF('DADOS BRUTOS'!$A$3:$A$500,$B22,'DADOS BRUTOS'!CK$3:CK$500)+IF($C22="",0,SUMIF('DADOS BRUTOS'!$A$3:$A$500,$C22,'DADOS BRUTOS'!CK$3:CK$500)))</f>
        <v/>
      </c>
      <c r="FL22" s="94">
        <f>IF(OR(FL$4="",$B22=""),0,SUMIF('DADOS BRUTOS'!$A$3:$A$500,$B22,'DADOS BRUTOS'!CL$3:CL$500)+IF($C22="",0,SUMIF('DADOS BRUTOS'!$A$3:$A$500,$C22,'DADOS BRUTOS'!CL$3:CL$500)))</f>
        <v/>
      </c>
      <c r="FM22" s="94">
        <f>IF(OR(FM$4="",$B22=""),0,SUMIF('DADOS BRUTOS'!$A$3:$A$500,$B22,'DADOS BRUTOS'!CM$3:CM$500)+IF($C22="",0,SUMIF('DADOS BRUTOS'!$A$3:$A$500,$C22,'DADOS BRUTOS'!CM$3:CM$500)))</f>
        <v/>
      </c>
      <c r="FN22" s="94">
        <f>IF(OR(FN$4="",$B22=""),0,SUMIF('DADOS BRUTOS'!$A$3:$A$500,$B22,'DADOS BRUTOS'!CN$3:CN$500)+IF($C22="",0,SUMIF('DADOS BRUTOS'!$A$3:$A$500,$C22,'DADOS BRUTOS'!CN$3:CN$500)))</f>
        <v/>
      </c>
      <c r="FO22" s="94">
        <f>IF(OR(FO$4="",$B22=""),0,SUMIF('DADOS BRUTOS'!$A$3:$A$500,$B22,'DADOS BRUTOS'!CO$3:CO$500)+IF($C22="",0,SUMIF('DADOS BRUTOS'!$A$3:$A$500,$C22,'DADOS BRUTOS'!CO$3:CO$500)))</f>
        <v/>
      </c>
      <c r="FP22" s="94">
        <f>IF(OR(FP$4="",$B22=""),0,SUMIF('DADOS BRUTOS'!$A$3:$A$500,$B22,'DADOS BRUTOS'!CP$3:CP$500)+IF($C22="",0,SUMIF('DADOS BRUTOS'!$A$3:$A$500,$C22,'DADOS BRUTOS'!CP$3:CP$500)))</f>
        <v/>
      </c>
      <c r="FQ22" s="94">
        <f>IF(OR(FQ$4="",$B22=""),0,SUMIF('DADOS BRUTOS'!$A$3:$A$500,$B22,'DADOS BRUTOS'!CQ$3:CQ$500)+IF($C22="",0,SUMIF('DADOS BRUTOS'!$A$3:$A$500,$C22,'DADOS BRUTOS'!CQ$3:CQ$500)))</f>
        <v/>
      </c>
      <c r="FR22" s="94">
        <f>IF(OR(FR$4="",$B22=""),0,SUMIF('DADOS BRUTOS'!$A$3:$A$500,$B22,'DADOS BRUTOS'!CR$3:CR$500)+IF($C22="",0,SUMIF('DADOS BRUTOS'!$A$3:$A$500,$C22,'DADOS BRUTOS'!CR$3:CR$500)))</f>
        <v/>
      </c>
      <c r="FS22" s="94">
        <f>IF(OR(FS$4="",$B22=""),0,SUMIF('DADOS BRUTOS'!$A$3:$A$500,$B22,'DADOS BRUTOS'!CS$3:CS$500)+IF($C22="",0,SUMIF('DADOS BRUTOS'!$A$3:$A$500,$C22,'DADOS BRUTOS'!CS$3:CS$500)))</f>
        <v/>
      </c>
      <c r="FT22" s="94">
        <f>IF(OR(FT$4="",$B22=""),0,SUMIF('DADOS BRUTOS'!$A$3:$A$500,$B22,'DADOS BRUTOS'!CT$3:CT$500)+IF($C22="",0,SUMIF('DADOS BRUTOS'!$A$3:$A$500,$C22,'DADOS BRUTOS'!CT$3:CT$500)))</f>
        <v/>
      </c>
      <c r="FU22" s="94">
        <f>IF(OR(FU$4="",$B22=""),0,SUMIF('DADOS BRUTOS'!$A$3:$A$500,$B22,'DADOS BRUTOS'!CU$3:CU$500)+IF($C22="",0,SUMIF('DADOS BRUTOS'!$A$3:$A$500,$C22,'DADOS BRUTOS'!CU$3:CU$500)))</f>
        <v/>
      </c>
      <c r="FV22" s="94">
        <f>IF(OR(FV$4="",$B22=""),0,SUMIF('DADOS BRUTOS'!$A$3:$A$500,$B22,'DADOS BRUTOS'!CV$3:CV$500)+IF($C22="",0,SUMIF('DADOS BRUTOS'!$A$3:$A$500,$C22,'DADOS BRUTOS'!CV$3:CV$500)))</f>
        <v/>
      </c>
      <c r="FW22" s="94">
        <f>IF(OR(FW$4="",$B22=""),0,SUMIF('DADOS BRUTOS'!$A$3:$A$500,$B22,'DADOS BRUTOS'!CW$3:CW$500)+IF($C22="",0,SUMIF('DADOS BRUTOS'!$A$3:$A$500,$C22,'DADOS BRUTOS'!CW$3:CW$500)))</f>
        <v/>
      </c>
      <c r="FX22" s="94">
        <f>IF(OR(FX$4="",$B22=""),0,SUMIF('DADOS BRUTOS'!$A$3:$A$500,$B22,'DADOS BRUTOS'!CX$3:CX$500)+IF($C22="",0,SUMIF('DADOS BRUTOS'!$A$3:$A$500,$C22,'DADOS BRUTOS'!CX$3:CX$500)))</f>
        <v/>
      </c>
      <c r="FY22" s="94">
        <f>IF(OR(FY$4="",$B22=""),0,SUMIF('DADOS BRUTOS'!$A$3:$A$500,$B22,'DADOS BRUTOS'!CY$3:CY$500)+IF($C22="",0,SUMIF('DADOS BRUTOS'!$A$3:$A$500,$C22,'DADOS BRUTOS'!CY$3:CY$500)))</f>
        <v/>
      </c>
      <c r="FZ22" s="94">
        <f>IF(OR(FZ$4="",$B22=""),0,SUMIF('DADOS BRUTOS'!$A$3:$A$500,$B22,'DADOS BRUTOS'!CZ$3:CZ$500)+IF($C22="",0,SUMIF('DADOS BRUTOS'!$A$3:$A$500,$C22,'DADOS BRUTOS'!CZ$3:CZ$500)))</f>
        <v/>
      </c>
      <c r="GA22" s="94">
        <f>IF(OR(GA$4="",$B22=""),0,SUMIF('DADOS BRUTOS'!$A$3:$A$500,$B22,'DADOS BRUTOS'!DA$3:DA$500)+IF($C22="",0,SUMIF('DADOS BRUTOS'!$A$3:$A$500,$C22,'DADOS BRUTOS'!DA$3:DA$500)))</f>
        <v/>
      </c>
      <c r="GB22" s="94">
        <f>IF(OR(GB$4="",$B22=""),0,SUMIF('DADOS BRUTOS'!$A$3:$A$500,$B22,'DADOS BRUTOS'!DB$3:DB$500)+IF($C22="",0,SUMIF('DADOS BRUTOS'!$A$3:$A$500,$C22,'DADOS BRUTOS'!DB$3:DB$500)))</f>
        <v/>
      </c>
      <c r="GC22" s="94">
        <f>IF(OR(GC$4="",$B22=""),0,SUMIF('DADOS BRUTOS'!$A$3:$A$500,$B22,'DADOS BRUTOS'!DC$3:DC$500)+IF($C22="",0,SUMIF('DADOS BRUTOS'!$A$3:$A$500,$C22,'DADOS BRUTOS'!DC$3:DC$500)))</f>
        <v/>
      </c>
      <c r="GD22" s="94">
        <f>IF(OR(GD$4="",$B22=""),0,SUMIF('DADOS BRUTOS'!$A$3:$A$500,$B22,'DADOS BRUTOS'!DD$3:DD$500)+IF($C22="",0,SUMIF('DADOS BRUTOS'!$A$3:$A$500,$C22,'DADOS BRUTOS'!DD$3:DD$500)))</f>
        <v/>
      </c>
      <c r="GE22" s="94">
        <f>IF(OR(GE$4="",$B22=""),0,SUMIF('DADOS BRUTOS'!$A$3:$A$500,$B22,'DADOS BRUTOS'!DE$3:DE$500)+IF($C22="",0,SUMIF('DADOS BRUTOS'!$A$3:$A$500,$C22,'DADOS BRUTOS'!DE$3:DE$500)))</f>
        <v/>
      </c>
      <c r="GF22" s="94">
        <f>IF(OR(GF$4="",$B22=""),0,SUMIF('DADOS BRUTOS'!$A$3:$A$500,$B22,'DADOS BRUTOS'!DF$3:DF$500)+IF($C22="",0,SUMIF('DADOS BRUTOS'!$A$3:$A$500,$C22,'DADOS BRUTOS'!DF$3:DF$500)))</f>
        <v/>
      </c>
      <c r="GG22" s="94">
        <f>IF(OR(GG$4="",$B22=""),0,SUMIF('DADOS BRUTOS'!$A$3:$A$500,$B22,'DADOS BRUTOS'!DG$3:DG$500)+IF($C22="",0,SUMIF('DADOS BRUTOS'!$A$3:$A$500,$C22,'DADOS BRUTOS'!DG$3:DG$500)))</f>
        <v/>
      </c>
      <c r="GH22" s="94">
        <f>IF(OR(GH$4="",$B22=""),0,SUMIF('DADOS BRUTOS'!$A$3:$A$500,$B22,'DADOS BRUTOS'!DH$3:DH$500)+IF($C22="",0,SUMIF('DADOS BRUTOS'!$A$3:$A$500,$C22,'DADOS BRUTOS'!DH$3:DH$500)))</f>
        <v/>
      </c>
      <c r="GI22" s="94">
        <f>IF(OR(GI$4="",$B22=""),0,SUMIF('DADOS BRUTOS'!$A$3:$A$500,$B22,'DADOS BRUTOS'!DI$3:DI$500)+IF($C22="",0,SUMIF('DADOS BRUTOS'!$A$3:$A$500,$C22,'DADOS BRUTOS'!DI$3:DI$500)))</f>
        <v/>
      </c>
      <c r="GJ22" s="94">
        <f>IF(OR(GJ$4="",$B22=""),0,SUMIF('DADOS BRUTOS'!$A$3:$A$500,$B22,'DADOS BRUTOS'!DJ$3:DJ$500)+IF($C22="",0,SUMIF('DADOS BRUTOS'!$A$3:$A$500,$C22,'DADOS BRUTOS'!DJ$3:DJ$500)))</f>
        <v/>
      </c>
      <c r="GK22" s="94">
        <f>IF(OR(GK$4="",$B22=""),0,SUMIF('DADOS BRUTOS'!$A$3:$A$500,$B22,'DADOS BRUTOS'!DK$3:DK$500)+IF($C22="",0,SUMIF('DADOS BRUTOS'!$A$3:$A$500,$C22,'DADOS BRUTOS'!DK$3:DK$500)))</f>
        <v/>
      </c>
      <c r="GL22" s="94">
        <f>IF(OR(GL$4="",$B22=""),0,SUMIF('DADOS BRUTOS'!$A$3:$A$500,$B22,'DADOS BRUTOS'!DL$3:DL$500)+IF($C22="",0,SUMIF('DADOS BRUTOS'!$A$3:$A$500,$C22,'DADOS BRUTOS'!DL$3:DL$500)))</f>
        <v/>
      </c>
      <c r="GM22" s="94">
        <f>IF(OR(GM$4="",$B22=""),0,SUMIF('DADOS BRUTOS'!$A$3:$A$500,$B22,'DADOS BRUTOS'!DM$3:DM$500)+IF($C22="",0,SUMIF('DADOS BRUTOS'!$A$3:$A$500,$C22,'DADOS BRUTOS'!DM$3:DM$500)))</f>
        <v/>
      </c>
      <c r="GN22" s="94">
        <f>IF(OR(GN$4="",$B22=""),0,SUMIF('DADOS BRUTOS'!$A$3:$A$500,$B22,'DADOS BRUTOS'!DN$3:DN$500)+IF($C22="",0,SUMIF('DADOS BRUTOS'!$A$3:$A$500,$C22,'DADOS BRUTOS'!DN$3:DN$500)))</f>
        <v/>
      </c>
      <c r="GO22" s="94">
        <f>IF(OR(GO$4="",$B22=""),0,SUMIF('DADOS BRUTOS'!$A$3:$A$500,$B22,'DADOS BRUTOS'!DO$3:DO$500)+IF($C22="",0,SUMIF('DADOS BRUTOS'!$A$3:$A$500,$C22,'DADOS BRUTOS'!DO$3:DO$500)))</f>
        <v/>
      </c>
      <c r="GP22" s="94">
        <f>IF(OR(GP$4="",$B22=""),0,SUMIF('DADOS BRUTOS'!$A$3:$A$500,$B22,'DADOS BRUTOS'!DP$3:DP$500)+IF($C22="",0,SUMIF('DADOS BRUTOS'!$A$3:$A$500,$C22,'DADOS BRUTOS'!DP$3:DP$500)))</f>
        <v/>
      </c>
      <c r="GQ22" s="94">
        <f>IF(OR(GQ$4="",$B22=""),0,SUMIF('DADOS BRUTOS'!$A$3:$A$500,$B22,'DADOS BRUTOS'!DQ$3:DQ$500)+IF($C22="",0,SUMIF('DADOS BRUTOS'!$A$3:$A$500,$C22,'DADOS BRUTOS'!DQ$3:DQ$500)))</f>
        <v/>
      </c>
      <c r="GR22" s="94">
        <f>IF(OR(GR$4="",$B22=""),0,SUMIF('DADOS BRUTOS'!$A$3:$A$500,$B22,'DADOS BRUTOS'!DR$3:DR$500)+IF($C22="",0,SUMIF('DADOS BRUTOS'!$A$3:$A$500,$C22,'DADOS BRUTOS'!DR$3:DR$500)))</f>
        <v/>
      </c>
      <c r="GS22" s="94">
        <f>IF(OR(GS$4="",$B22=""),0,SUMIF('DADOS BRUTOS'!$A$3:$A$500,$B22,'DADOS BRUTOS'!DS$3:DS$500)+IF($C22="",0,SUMIF('DADOS BRUTOS'!$A$3:$A$500,$C22,'DADOS BRUTOS'!DS$3:DS$500)))</f>
        <v/>
      </c>
      <c r="GT22" s="94">
        <f>IF(OR(GT$4="",$B22=""),0,SUMIF('DADOS BRUTOS'!$A$3:$A$500,$B22,'DADOS BRUTOS'!DT$3:DT$500)+IF($C22="",0,SUMIF('DADOS BRUTOS'!$A$3:$A$500,$C22,'DADOS BRUTOS'!DT$3:DT$500)))</f>
        <v/>
      </c>
      <c r="GU22" s="94">
        <f>IF(OR(GU$4="",$B22=""),0,SUMIF('DADOS BRUTOS'!$A$3:$A$500,$B22,'DADOS BRUTOS'!DU$3:DU$500)+IF($C22="",0,SUMIF('DADOS BRUTOS'!$A$3:$A$500,$C22,'DADOS BRUTOS'!DU$3:DU$500)))</f>
        <v/>
      </c>
      <c r="GV22" s="94">
        <f>IF(OR(GV$4="",$B22=""),0,SUMIF('DADOS BRUTOS'!$A$3:$A$500,$B22,'DADOS BRUTOS'!DV$3:DV$500)+IF($C22="",0,SUMIF('DADOS BRUTOS'!$A$3:$A$500,$C22,'DADOS BRUTOS'!DV$3:DV$500)))</f>
        <v/>
      </c>
      <c r="GW22" s="94">
        <f>IF(OR(GW$4="",$B22=""),0,SUMIF('DADOS BRUTOS'!$A$3:$A$500,$B22,'DADOS BRUTOS'!DW$3:DW$500)+IF($C22="",0,SUMIF('DADOS BRUTOS'!$A$3:$A$500,$C22,'DADOS BRUTOS'!DW$3:DW$500)))</f>
        <v/>
      </c>
      <c r="GX22" s="94">
        <f>IF(OR(GX$4="",$B22=""),0,SUMIF('DADOS BRUTOS'!$A$3:$A$500,$B22,'DADOS BRUTOS'!DX$3:DX$500)+IF($C22="",0,SUMIF('DADOS BRUTOS'!$A$3:$A$500,$C22,'DADOS BRUTOS'!DX$3:DX$500)))</f>
        <v/>
      </c>
      <c r="GY22" s="94">
        <f>IF(OR(GY$4="",$B22=""),0,SUMIF('DADOS BRUTOS'!$A$3:$A$500,$B22,'DADOS BRUTOS'!DY$3:DY$500)+IF($C22="",0,SUMIF('DADOS BRUTOS'!$A$3:$A$500,$C22,'DADOS BRUTOS'!DY$3:DY$500)))</f>
        <v/>
      </c>
      <c r="GZ22" s="94">
        <f>IF(OR(GZ$4="",$B22=""),0,SUMIF('DADOS BRUTOS'!$A$3:$A$500,$B22,'DADOS BRUTOS'!DZ$3:DZ$500)+IF($C22="",0,SUMIF('DADOS BRUTOS'!$A$3:$A$500,$C22,'DADOS BRUTOS'!DZ$3:DZ$500)))</f>
        <v/>
      </c>
      <c r="HA22" s="94">
        <f>IF(OR(HA$4="",$B22=""),0,SUMIF('DADOS BRUTOS'!$A$3:$A$500,$B22,'DADOS BRUTOS'!EA$3:EA$500)+IF($C22="",0,SUMIF('DADOS BRUTOS'!$A$3:$A$500,$C22,'DADOS BRUTOS'!EA$3:EA$500)))</f>
        <v/>
      </c>
      <c r="HB22" s="94">
        <f>IF(OR(HB$4="",$B22=""),0,SUMIF('DADOS BRUTOS'!$A$3:$A$500,$B22,'DADOS BRUTOS'!EB$3:EB$500)+IF($C22="",0,SUMIF('DADOS BRUTOS'!$A$3:$A$500,$C22,'DADOS BRUTOS'!EB$3:EB$500)))</f>
        <v/>
      </c>
      <c r="HC22" s="94">
        <f>IF(OR(HC$4="",$B22=""),0,SUMIF('DADOS BRUTOS'!$A$3:$A$500,$B22,'DADOS BRUTOS'!EC$3:EC$500)+IF($C22="",0,SUMIF('DADOS BRUTOS'!$A$3:$A$500,$C22,'DADOS BRUTOS'!EC$3:EC$500)))</f>
        <v/>
      </c>
      <c r="HD22" s="94">
        <f>IF(OR(HD$4="",$B22=""),0,SUMIF('DADOS BRUTOS'!$A$3:$A$500,$B22,'DADOS BRUTOS'!ED$3:ED$500)+IF($C22="",0,SUMIF('DADOS BRUTOS'!$A$3:$A$500,$C22,'DADOS BRUTOS'!ED$3:ED$500)))</f>
        <v/>
      </c>
      <c r="HE22" s="94">
        <f>IF(OR(HE$4="",$B22=""),0,SUMIF('DADOS BRUTOS'!$A$3:$A$500,$B22,'DADOS BRUTOS'!EE$3:EE$500)+IF($C22="",0,SUMIF('DADOS BRUTOS'!$A$3:$A$500,$C22,'DADOS BRUTOS'!EE$3:EE$500)))</f>
        <v/>
      </c>
      <c r="HF22" s="94">
        <f>IF(OR(HF$4="",$B22=""),0,SUMIF('DADOS BRUTOS'!$A$3:$A$500,$B22,'DADOS BRUTOS'!EF$3:EF$500)+IF($C22="",0,SUMIF('DADOS BRUTOS'!$A$3:$A$500,$C22,'DADOS BRUTOS'!EF$3:EF$500)))</f>
        <v/>
      </c>
      <c r="HG22" s="94">
        <f>IF(OR(HG$4="",$B22=""),0,SUMIF('DADOS BRUTOS'!$A$3:$A$500,$B22,'DADOS BRUTOS'!EG$3:EG$500)+IF($C22="",0,SUMIF('DADOS BRUTOS'!$A$3:$A$500,$C22,'DADOS BRUTOS'!EG$3:EG$500)))</f>
        <v/>
      </c>
      <c r="HH22" s="94">
        <f>IF(OR(HH$4="",$B22=""),0,SUMIF('DADOS BRUTOS'!$A$3:$A$500,$B22,'DADOS BRUTOS'!EH$3:EH$500)+IF($C22="",0,SUMIF('DADOS BRUTOS'!$A$3:$A$500,$C22,'DADOS BRUTOS'!EH$3:EH$500)))</f>
        <v/>
      </c>
      <c r="HI22" s="94">
        <f>IF(OR(HI$4="",$B22=""),0,SUMIF('DADOS BRUTOS'!$A$3:$A$500,$B22,'DADOS BRUTOS'!EI$3:EI$500)+IF($C22="",0,SUMIF('DADOS BRUTOS'!$A$3:$A$500,$C22,'DADOS BRUTOS'!EI$3:EI$500)))</f>
        <v/>
      </c>
      <c r="HJ22" s="94">
        <f>IF(OR(HJ$4="",$B22=""),0,SUMIF('DADOS BRUTOS'!$A$3:$A$500,$B22,'DADOS BRUTOS'!EJ$3:EJ$500)+IF($C22="",0,SUMIF('DADOS BRUTOS'!$A$3:$A$500,$C22,'DADOS BRUTOS'!EJ$3:EJ$500)))</f>
        <v/>
      </c>
      <c r="HK22" s="94">
        <f>IF(OR(HK$4="",$B22=""),0,SUMIF('DADOS BRUTOS'!$A$3:$A$500,$B22,'DADOS BRUTOS'!EK$3:EK$500)+IF($C22="",0,SUMIF('DADOS BRUTOS'!$A$3:$A$500,$C22,'DADOS BRUTOS'!EK$3:EK$500)))</f>
        <v/>
      </c>
      <c r="HL22" s="94">
        <f>IF(OR(HL$4="",$B22=""),0,SUMIF('DADOS BRUTOS'!$A$3:$A$500,$B22,'DADOS BRUTOS'!EL$3:EL$500)+IF($C22="",0,SUMIF('DADOS BRUTOS'!$A$3:$A$500,$C22,'DADOS BRUTOS'!EL$3:EL$500)))</f>
        <v/>
      </c>
      <c r="HM22" s="94">
        <f>IF(OR(HM$4="",$B22=""),0,SUMIF('DADOS BRUTOS'!$A$3:$A$500,$B22,'DADOS BRUTOS'!EM$3:EM$500)+IF($C22="",0,SUMIF('DADOS BRUTOS'!$A$3:$A$500,$C22,'DADOS BRUTOS'!EM$3:EM$500)))</f>
        <v/>
      </c>
      <c r="HN22" s="94">
        <f>IF(OR(HN$4="",$B22=""),0,SUMIF('DADOS BRUTOS'!$A$3:$A$500,$B22,'DADOS BRUTOS'!EN$3:EN$500)+IF($C22="",0,SUMIF('DADOS BRUTOS'!$A$3:$A$500,$C22,'DADOS BRUTOS'!EN$3:EN$500)))</f>
        <v/>
      </c>
      <c r="HO22" s="94">
        <f>IF(OR(HO$4="",$B22=""),0,SUMIF('DADOS BRUTOS'!$A$3:$A$500,$B22,'DADOS BRUTOS'!EO$3:EO$500)+IF($C22="",0,SUMIF('DADOS BRUTOS'!$A$3:$A$500,$C22,'DADOS BRUTOS'!EO$3:EO$500)))</f>
        <v/>
      </c>
      <c r="HP22" s="94">
        <f>IF(OR(HP$4="",$B22=""),0,SUMIF('DADOS BRUTOS'!$A$3:$A$500,$B22,'DADOS BRUTOS'!EP$3:EP$500)+IF($C22="",0,SUMIF('DADOS BRUTOS'!$A$3:$A$500,$C22,'DADOS BRUTOS'!EP$3:EP$500)))</f>
        <v/>
      </c>
      <c r="HQ22" s="94">
        <f>IF(OR(HQ$4="",$B22=""),0,SUMIF('DADOS BRUTOS'!$A$3:$A$500,$B22,'DADOS BRUTOS'!EQ$3:EQ$500)+IF($C22="",0,SUMIF('DADOS BRUTOS'!$A$3:$A$500,$C22,'DADOS BRUTOS'!EQ$3:EQ$500)))</f>
        <v/>
      </c>
      <c r="HR22" s="94">
        <f>IF(OR(HR$4="",$B22=""),0,SUMIF('DADOS BRUTOS'!$A$3:$A$500,$B22,'DADOS BRUTOS'!ER$3:ER$500)+IF($C22="",0,SUMIF('DADOS BRUTOS'!$A$3:$A$500,$C22,'DADOS BRUTOS'!ER$3:ER$500)))</f>
        <v/>
      </c>
      <c r="HS22" s="94">
        <f>IF(OR(HS$4="",$B22=""),0,SUMIF('DADOS BRUTOS'!$A$3:$A$500,$B22,'DADOS BRUTOS'!ES$3:ES$500)+IF($C22="",0,SUMIF('DADOS BRUTOS'!$A$3:$A$500,$C22,'DADOS BRUTOS'!ES$3:ES$500)))</f>
        <v/>
      </c>
      <c r="HT22" s="94">
        <f>IF(OR(HT$4="",$B22=""),0,SUMIF('DADOS BRUTOS'!$A$3:$A$500,$B22,'DADOS BRUTOS'!ET$3:ET$500)+IF($C22="",0,SUMIF('DADOS BRUTOS'!$A$3:$A$500,$C22,'DADOS BRUTOS'!ET$3:ET$500)))</f>
        <v/>
      </c>
      <c r="HU22" s="94">
        <f>IF(OR(HU$4="",$B22=""),0,SUMIF('DADOS BRUTOS'!$A$3:$A$500,$B22,'DADOS BRUTOS'!EU$3:EU$500)+IF($C22="",0,SUMIF('DADOS BRUTOS'!$A$3:$A$500,$C22,'DADOS BRUTOS'!EU$3:EU$500)))</f>
        <v/>
      </c>
      <c r="HV22" s="94">
        <f>IF(OR(HV$4="",$B22=""),0,SUMIF('DADOS BRUTOS'!$A$3:$A$500,$B22,'DADOS BRUTOS'!EV$3:EV$500)+IF($C22="",0,SUMIF('DADOS BRUTOS'!$A$3:$A$500,$C22,'DADOS BRUTOS'!EV$3:EV$500)))</f>
        <v/>
      </c>
      <c r="HW22" s="94">
        <f>IF(OR(HW$4="",$B22=""),0,SUMIF('DADOS BRUTOS'!$A$3:$A$500,$B22,'DADOS BRUTOS'!EW$3:EW$500)+IF($C22="",0,SUMIF('DADOS BRUTOS'!$A$3:$A$500,$C22,'DADOS BRUTOS'!EW$3:EW$500)))</f>
        <v/>
      </c>
      <c r="HX22" s="94">
        <f>IF(OR(HX$4="",$B22=""),0,SUMIF('DADOS BRUTOS'!$A$3:$A$500,$B22,'DADOS BRUTOS'!EX$3:EX$500)+IF($C22="",0,SUMIF('DADOS BRUTOS'!$A$3:$A$500,$C22,'DADOS BRUTOS'!EX$3:EX$500)))</f>
        <v/>
      </c>
      <c r="HY22" s="94">
        <f>IF(OR(HY$4="",$B22=""),0,SUMIF('DADOS BRUTOS'!$A$3:$A$500,$B22,'DADOS BRUTOS'!EY$3:EY$500)+IF($C22="",0,SUMIF('DADOS BRUTOS'!$A$3:$A$500,$C22,'DADOS BRUTOS'!EY$3:EY$500)))</f>
        <v/>
      </c>
      <c r="HZ22" s="94">
        <f>IF(OR(HZ$4="",$B22=""),0,SUMIF('DADOS BRUTOS'!$A$3:$A$500,$B22,'DADOS BRUTOS'!EZ$3:EZ$500)+IF($C22="",0,SUMIF('DADOS BRUTOS'!$A$3:$A$500,$C22,'DADOS BRUTOS'!EZ$3:EZ$500)))</f>
        <v/>
      </c>
      <c r="IA22" s="94">
        <f>IF(OR(IA$4="",$B22=""),0,SUMIF('DADOS BRUTOS'!$A$3:$A$500,$B22,'DADOS BRUTOS'!FA$3:FA$500)+IF($C22="",0,SUMIF('DADOS BRUTOS'!$A$3:$A$500,$C22,'DADOS BRUTOS'!FA$3:FA$500)))</f>
        <v/>
      </c>
      <c r="IB22" s="94">
        <f>IF(OR(IB$4="",$B22=""),0,SUMIF('DADOS BRUTOS'!$A$3:$A$500,$B22,'DADOS BRUTOS'!FB$3:FB$500)+IF($C22="",0,SUMIF('DADOS BRUTOS'!$A$3:$A$500,$C22,'DADOS BRUTOS'!FB$3:FB$500)))</f>
        <v/>
      </c>
      <c r="IC22" s="94">
        <f>IF(OR(IC$4="",$B22=""),0,SUMIF('DADOS BRUTOS'!$A$3:$A$500,$B22,'DADOS BRUTOS'!FC$3:FC$500)+IF($C22="",0,SUMIF('DADOS BRUTOS'!$A$3:$A$500,$C22,'DADOS BRUTOS'!FC$3:FC$500)))</f>
        <v/>
      </c>
      <c r="ID22" s="94">
        <f>IF(OR(ID$4="",$B22=""),0,SUMIF('DADOS BRUTOS'!$A$3:$A$500,$B22,'DADOS BRUTOS'!FD$3:FD$500)+IF($C22="",0,SUMIF('DADOS BRUTOS'!$A$3:$A$500,$C22,'DADOS BRUTOS'!FD$3:FD$500)))</f>
        <v/>
      </c>
      <c r="IE22" s="94">
        <f>IF(OR(IE$4="",$B22=""),0,SUMIF('DADOS BRUTOS'!$A$3:$A$500,$B22,'DADOS BRUTOS'!FE$3:FE$500)+IF($C22="",0,SUMIF('DADOS BRUTOS'!$A$3:$A$500,$C22,'DADOS BRUTOS'!FE$3:FE$500)))</f>
        <v/>
      </c>
      <c r="IF22" s="94">
        <f>IF(OR(IF$4="",$B22=""),0,SUMIF('DADOS BRUTOS'!$A$3:$A$500,$B22,'DADOS BRUTOS'!FF$3:FF$500)+IF($C22="",0,SUMIF('DADOS BRUTOS'!$A$3:$A$500,$C22,'DADOS BRUTOS'!FF$3:FF$500)))</f>
        <v/>
      </c>
      <c r="IG22" s="94">
        <f>IF(OR(IG$4="",$B22=""),0,SUMIF('DADOS BRUTOS'!$A$3:$A$500,$B22,'DADOS BRUTOS'!FG$3:FG$500)+IF($C22="",0,SUMIF('DADOS BRUTOS'!$A$3:$A$500,$C22,'DADOS BRUTOS'!FG$3:FG$500)))</f>
        <v/>
      </c>
      <c r="IH22" s="94">
        <f>IF(OR(IH$4="",$B22=""),0,SUMIF('DADOS BRUTOS'!$A$3:$A$500,$B22,'DADOS BRUTOS'!FH$3:FH$500)+IF($C22="",0,SUMIF('DADOS BRUTOS'!$A$3:$A$500,$C22,'DADOS BRUTOS'!FH$3:FH$500)))</f>
        <v/>
      </c>
      <c r="II22" s="94">
        <f>IF(OR(II$4="",$B22=""),0,SUMIF('DADOS BRUTOS'!$A$3:$A$500,$B22,'DADOS BRUTOS'!FI$3:FI$500)+IF($C22="",0,SUMIF('DADOS BRUTOS'!$A$3:$A$500,$C22,'DADOS BRUTOS'!FI$3:FI$500)))</f>
        <v/>
      </c>
      <c r="IJ22" s="94">
        <f>IF(OR(IJ$4="",$B22=""),0,SUMIF('DADOS BRUTOS'!$A$3:$A$500,$B22,'DADOS BRUTOS'!FJ$3:FJ$500)+IF($C22="",0,SUMIF('DADOS BRUTOS'!$A$3:$A$500,$C22,'DADOS BRUTOS'!FJ$3:FJ$500)))</f>
        <v/>
      </c>
      <c r="IK22" s="94">
        <f>IF(OR(IK$4="",$B22=""),0,SUMIF('DADOS BRUTOS'!$A$3:$A$500,$B22,'DADOS BRUTOS'!FK$3:FK$500)+IF($C22="",0,SUMIF('DADOS BRUTOS'!$A$3:$A$500,$C22,'DADOS BRUTOS'!FK$3:FK$500)))</f>
        <v/>
      </c>
      <c r="IL22" s="94">
        <f>IF(OR(IL$4="",$B22=""),0,SUMIF('DADOS BRUTOS'!$A$3:$A$500,$B22,'DADOS BRUTOS'!FL$3:FL$500)+IF($C22="",0,SUMIF('DADOS BRUTOS'!$A$3:$A$500,$C22,'DADOS BRUTOS'!FL$3:FL$500)))</f>
        <v/>
      </c>
      <c r="IM22" s="94">
        <f>IF(OR(IM$4="",$B22=""),0,SUMIF('DADOS BRUTOS'!$A$3:$A$500,$B22,'DADOS BRUTOS'!FM$3:FM$500)+IF($C22="",0,SUMIF('DADOS BRUTOS'!$A$3:$A$500,$C22,'DADOS BRUTOS'!FM$3:FM$500)))</f>
        <v/>
      </c>
      <c r="IN22" s="94">
        <f>IF(OR(IN$4="",$B22=""),0,SUMIF('DADOS BRUTOS'!$A$3:$A$500,$B22,'DADOS BRUTOS'!FN$3:FN$500)+IF($C22="",0,SUMIF('DADOS BRUTOS'!$A$3:$A$500,$C22,'DADOS BRUTOS'!FN$3:FN$500)))</f>
        <v/>
      </c>
      <c r="IO22" s="94">
        <f>IF(OR(IO$4="",$B22=""),0,SUMIF('DADOS BRUTOS'!$A$3:$A$500,$B22,'DADOS BRUTOS'!FO$3:FO$500)+IF($C22="",0,SUMIF('DADOS BRUTOS'!$A$3:$A$500,$C22,'DADOS BRUTOS'!FO$3:FO$500)))</f>
        <v/>
      </c>
      <c r="IP22" s="94">
        <f>IF(OR(IP$4="",$B22=""),0,SUMIF('DADOS BRUTOS'!$A$3:$A$500,$B22,'DADOS BRUTOS'!FP$3:FP$500)+IF($C22="",0,SUMIF('DADOS BRUTOS'!$A$3:$A$500,$C22,'DADOS BRUTOS'!FP$3:FP$500)))</f>
        <v/>
      </c>
      <c r="IQ22" s="94">
        <f>IF(OR(IQ$4="",$B22=""),0,SUMIF('DADOS BRUTOS'!$A$3:$A$500,$B22,'DADOS BRUTOS'!FQ$3:FQ$500)+IF($C22="",0,SUMIF('DADOS BRUTOS'!$A$3:$A$500,$C22,'DADOS BRUTOS'!FQ$3:FQ$500)))</f>
        <v/>
      </c>
      <c r="IR22" s="94">
        <f>IF(OR(IR$4="",$B22=""),0,SUMIF('DADOS BRUTOS'!$A$3:$A$500,$B22,'DADOS BRUTOS'!FR$3:FR$500)+IF($C22="",0,SUMIF('DADOS BRUTOS'!$A$3:$A$500,$C22,'DADOS BRUTOS'!FR$3:FR$500)))</f>
        <v/>
      </c>
      <c r="IS22" s="94">
        <f>IF(OR(IS$4="",$B22=""),0,SUMIF('DADOS BRUTOS'!$A$3:$A$500,$B22,'DADOS BRUTOS'!FS$3:FS$500)+IF($C22="",0,SUMIF('DADOS BRUTOS'!$A$3:$A$500,$C22,'DADOS BRUTOS'!FS$3:FS$500)))</f>
        <v/>
      </c>
      <c r="IT22" s="94">
        <f>IF(OR(IT$4="",$B22=""),0,SUMIF('DADOS BRUTOS'!$A$3:$A$500,$B22,'DADOS BRUTOS'!FT$3:FT$500)+IF($C22="",0,SUMIF('DADOS BRUTOS'!$A$3:$A$500,$C22,'DADOS BRUTOS'!FT$3:FT$500)))</f>
        <v/>
      </c>
      <c r="IU22" s="94">
        <f>IF(OR(IU$4="",$B22=""),0,SUMIF('DADOS BRUTOS'!$A$3:$A$500,$B22,'DADOS BRUTOS'!FU$3:FU$500)+IF($C22="",0,SUMIF('DADOS BRUTOS'!$A$3:$A$500,$C22,'DADOS BRUTOS'!FU$3:FU$500)))</f>
        <v/>
      </c>
      <c r="IV22" s="94">
        <f>IF(OR(IV$4="",$B22=""),0,SUMIF('DADOS BRUTOS'!$A$3:$A$500,$B22,'DADOS BRUTOS'!FV$3:FV$500)+IF($C22="",0,SUMIF('DADOS BRUTOS'!$A$3:$A$500,$C22,'DADOS BRUTOS'!FV$3:FV$500)))</f>
        <v/>
      </c>
      <c r="IW22" s="94">
        <f>IF(OR(IW$4="",$B22=""),0,SUMIF('DADOS BRUTOS'!$A$3:$A$500,$B22,'DADOS BRUTOS'!FW$3:FW$500)+IF($C22="",0,SUMIF('DADOS BRUTOS'!$A$3:$A$500,$C22,'DADOS BRUTOS'!FW$3:FW$500)))</f>
        <v/>
      </c>
      <c r="IX22" s="94">
        <f>IF(OR(IX$4="",$B22=""),0,SUMIF('DADOS BRUTOS'!$A$3:$A$500,$B22,'DADOS BRUTOS'!FX$3:FX$500)+IF($C22="",0,SUMIF('DADOS BRUTOS'!$A$3:$A$500,$C22,'DADOS BRUTOS'!FX$3:FX$500)))</f>
        <v/>
      </c>
      <c r="IY22" s="94">
        <f>IF(OR(IY$4="",$B22=""),0,SUMIF('DADOS BRUTOS'!$A$3:$A$500,$B22,'DADOS BRUTOS'!FY$3:FY$500)+IF($C22="",0,SUMIF('DADOS BRUTOS'!$A$3:$A$500,$C22,'DADOS BRUTOS'!FY$3:FY$500)))</f>
        <v/>
      </c>
      <c r="IZ22" s="94">
        <f>IF(OR(IZ$4="",$B22=""),0,SUMIF('DADOS BRUTOS'!$A$3:$A$500,$B22,'DADOS BRUTOS'!FZ$3:FZ$500)+IF($C22="",0,SUMIF('DADOS BRUTOS'!$A$3:$A$500,$C22,'DADOS BRUTOS'!FZ$3:FZ$500)))</f>
        <v/>
      </c>
      <c r="JA22" s="94">
        <f>IF(OR(JA$4="",$B22=""),0,SUMIF('DADOS BRUTOS'!$A$3:$A$500,$B22,'DADOS BRUTOS'!GA$3:GA$500)+IF($C22="",0,SUMIF('DADOS BRUTOS'!$A$3:$A$500,$C22,'DADOS BRUTOS'!GA$3:GA$500)))</f>
        <v/>
      </c>
      <c r="JB22" s="94">
        <f>IF(OR(JB$4="",$B22=""),0,SUMIF('DADOS BRUTOS'!$A$3:$A$500,$B22,'DADOS BRUTOS'!GB$3:GB$500)+IF($C22="",0,SUMIF('DADOS BRUTOS'!$A$3:$A$500,$C22,'DADOS BRUTOS'!GB$3:GB$500)))</f>
        <v/>
      </c>
      <c r="JC22" s="94">
        <f>IF(OR(JC$4="",$B22=""),0,SUMIF('DADOS BRUTOS'!$A$3:$A$500,$B22,'DADOS BRUTOS'!GC$3:GC$500)+IF($C22="",0,SUMIF('DADOS BRUTOS'!$A$3:$A$500,$C22,'DADOS BRUTOS'!GC$3:GC$500)))</f>
        <v/>
      </c>
      <c r="JD22" s="94">
        <f>IF(OR(JD$4="",$B22=""),0,SUMIF('DADOS BRUTOS'!$A$3:$A$500,$B22,'DADOS BRUTOS'!GD$3:GD$500)+IF($C22="",0,SUMIF('DADOS BRUTOS'!$A$3:$A$500,$C22,'DADOS BRUTOS'!GD$3:GD$500)))</f>
        <v/>
      </c>
      <c r="JE22" s="94">
        <f>IF(OR(JE$4="",$B22=""),0,SUMIF('DADOS BRUTOS'!$A$3:$A$500,$B22,'DADOS BRUTOS'!GE$3:GE$500)+IF($C22="",0,SUMIF('DADOS BRUTOS'!$A$3:$A$500,$C22,'DADOS BRUTOS'!GE$3:GE$500)))</f>
        <v/>
      </c>
      <c r="JF22" s="94">
        <f>IF(OR(JF$4="",$B22=""),0,SUMIF('DADOS BRUTOS'!$A$3:$A$500,$B22,'DADOS BRUTOS'!GF$3:GF$500)+IF($C22="",0,SUMIF('DADOS BRUTOS'!$A$3:$A$500,$C22,'DADOS BRUTOS'!GF$3:GF$500)))</f>
        <v/>
      </c>
      <c r="JG22" s="94">
        <f>IF(OR(JG$4="",$B22=""),0,SUMIF('DADOS BRUTOS'!$A$3:$A$500,$B22,'DADOS BRUTOS'!GG$3:GG$500)+IF($C22="",0,SUMIF('DADOS BRUTOS'!$A$3:$A$500,$C22,'DADOS BRUTOS'!GG$3:GG$500)))</f>
        <v/>
      </c>
      <c r="JH22" s="94">
        <f>IF(OR(JH$4="",$B22=""),0,SUMIF('DADOS BRUTOS'!$A$3:$A$500,$B22,'DADOS BRUTOS'!GH$3:GH$500)+IF($C22="",0,SUMIF('DADOS BRUTOS'!$A$3:$A$500,$C22,'DADOS BRUTOS'!GH$3:GH$500)))</f>
        <v/>
      </c>
      <c r="JI22" s="94">
        <f>IF(OR(JI$4="",$B22=""),0,SUMIF('DADOS BRUTOS'!$A$3:$A$500,$B22,'DADOS BRUTOS'!GI$3:GI$500)+IF($C22="",0,SUMIF('DADOS BRUTOS'!$A$3:$A$500,$C22,'DADOS BRUTOS'!GI$3:GI$500)))</f>
        <v/>
      </c>
      <c r="JJ22" s="94">
        <f>IF(OR(JJ$4="",$B22=""),0,SUMIF('DADOS BRUTOS'!$A$3:$A$500,$B22,'DADOS BRUTOS'!GJ$3:GJ$500)+IF($C22="",0,SUMIF('DADOS BRUTOS'!$A$3:$A$500,$C22,'DADOS BRUTOS'!GJ$3:GJ$500)))</f>
        <v/>
      </c>
      <c r="JK22" s="94">
        <f>IF(OR(JK$4="",$B22=""),0,SUMIF('DADOS BRUTOS'!$A$3:$A$500,$B22,'DADOS BRUTOS'!GK$3:GK$500)+IF($C22="",0,SUMIF('DADOS BRUTOS'!$A$3:$A$500,$C22,'DADOS BRUTOS'!GK$3:GK$500)))</f>
        <v/>
      </c>
      <c r="JL22" s="94">
        <f>IF(OR(JL$4="",$B22=""),0,SUMIF('DADOS BRUTOS'!$A$3:$A$500,$B22,'DADOS BRUTOS'!GL$3:GL$500)+IF($C22="",0,SUMIF('DADOS BRUTOS'!$A$3:$A$500,$C22,'DADOS BRUTOS'!GL$3:GL$500)))</f>
        <v/>
      </c>
      <c r="JM22" s="94">
        <f>IF(OR(JM$4="",$B22=""),0,SUMIF('DADOS BRUTOS'!$A$3:$A$500,$B22,'DADOS BRUTOS'!GM$3:GM$500)+IF($C22="",0,SUMIF('DADOS BRUTOS'!$A$3:$A$500,$C22,'DADOS BRUTOS'!GM$3:GM$500)))</f>
        <v/>
      </c>
      <c r="JN22" s="94">
        <f>IF(OR(JN$4="",$B22=""),0,SUMIF('DADOS BRUTOS'!$A$3:$A$500,$B22,'DADOS BRUTOS'!GN$3:GN$500)+IF($C22="",0,SUMIF('DADOS BRUTOS'!$A$3:$A$500,$C22,'DADOS BRUTOS'!GN$3:GN$500)))</f>
        <v/>
      </c>
      <c r="JO22" s="94">
        <f>IF(OR(JO$4="",$B22=""),0,SUMIF('DADOS BRUTOS'!$A$3:$A$500,$B22,'DADOS BRUTOS'!GO$3:GO$500)+IF($C22="",0,SUMIF('DADOS BRUTOS'!$A$3:$A$500,$C22,'DADOS BRUTOS'!GO$3:GO$500)))</f>
        <v/>
      </c>
      <c r="JP22" s="94">
        <f>IF(OR(JP$4="",$B22=""),0,SUMIF('DADOS BRUTOS'!$A$3:$A$500,$B22,'DADOS BRUTOS'!GP$3:GP$500)+IF($C22="",0,SUMIF('DADOS BRUTOS'!$A$3:$A$500,$C22,'DADOS BRUTOS'!GP$3:GP$500)))</f>
        <v/>
      </c>
      <c r="JQ22" s="94">
        <f>IF(OR(JQ$4="",$B22=""),0,SUMIF('DADOS BRUTOS'!$A$3:$A$500,$B22,'DADOS BRUTOS'!GQ$3:GQ$500)+IF($C22="",0,SUMIF('DADOS BRUTOS'!$A$3:$A$500,$C22,'DADOS BRUTOS'!GQ$3:GQ$500)))</f>
        <v/>
      </c>
      <c r="JR22" s="94">
        <f>IF(OR(JR$4="",$B22=""),0,SUMIF('DADOS BRUTOS'!$A$3:$A$500,$B22,'DADOS BRUTOS'!GR$3:GR$500)+IF($C22="",0,SUMIF('DADOS BRUTOS'!$A$3:$A$500,$C22,'DADOS BRUTOS'!GR$3:GR$500)))</f>
        <v/>
      </c>
      <c r="JS22" s="94">
        <f>IF(OR(JS$4="",$B22=""),0,SUMIF('DADOS BRUTOS'!$A$3:$A$500,$B22,'DADOS BRUTOS'!GS$3:GS$500)+IF($C22="",0,SUMIF('DADOS BRUTOS'!$A$3:$A$500,$C22,'DADOS BRUTOS'!GS$3:GS$500)))</f>
        <v/>
      </c>
    </row>
    <row r="23">
      <c r="A23" s="59">
        <f>'VALOR POR PL'!D29</f>
        <v/>
      </c>
      <c r="B23" s="58" t="inlineStr">
        <is>
          <t>IMPERMEABILIZAÇÃO</t>
        </is>
      </c>
      <c r="C23" s="58" t="n"/>
      <c r="D23" s="53">
        <f>SUMIF($CB$4:$JS$4,"&lt;="&amp;D$4,$CB23:$JS23)</f>
        <v/>
      </c>
      <c r="E23" s="53">
        <f>SUMIF($CB$4:$JS$4,E$4,$CB23:$JS23)</f>
        <v/>
      </c>
      <c r="F23" s="53">
        <f>SUMIF($CB$4:$JS$4,F$4,$CB23:$JS23)</f>
        <v/>
      </c>
      <c r="G23" s="53">
        <f>SUMIF($CB$4:$JS$4,G$4,$CB23:$JS23)</f>
        <v/>
      </c>
      <c r="H23" s="53">
        <f>SUMIF($CB$4:$JS$4,H$4,$CB23:$JS23)</f>
        <v/>
      </c>
      <c r="I23" s="53">
        <f>SUMIF($CB$4:$JS$4,I$4,$CB23:$JS23)</f>
        <v/>
      </c>
      <c r="J23" s="53">
        <f>SUMIF($CB$4:$JS$4,J$4,$CB23:$JS23)</f>
        <v/>
      </c>
      <c r="K23" s="53">
        <f>SUMIF($CB$4:$JS$4,K$4,$CB23:$JS23)</f>
        <v/>
      </c>
      <c r="L23" s="53">
        <f>SUMIF($CB$4:$JS$4,L$4,$CB23:$JS23)</f>
        <v/>
      </c>
      <c r="M23" s="53">
        <f>SUMIF($CB$4:$JS$4,M$4,$CB23:$JS23)</f>
        <v/>
      </c>
      <c r="N23" s="53">
        <f>SUMIF($CB$4:$JS$4,N$4,$CB23:$JS23)</f>
        <v/>
      </c>
      <c r="O23" s="53">
        <f>SUMIF($CB$4:$JS$4,O$4,$CB23:$JS23)</f>
        <v/>
      </c>
      <c r="P23" s="53">
        <f>SUMIF($CB$4:$JS$4,P$4,$CB23:$JS23)</f>
        <v/>
      </c>
      <c r="Q23" s="53">
        <f>SUMIF($CB$4:$JS$4,Q$4,$CB23:$JS23)</f>
        <v/>
      </c>
      <c r="R23" s="53">
        <f>SUMIF($CB$4:$JS$4,R$4,$CB23:$JS23)</f>
        <v/>
      </c>
      <c r="S23" s="53">
        <f>SUMIF($CB$4:$JS$4,S$4,$CB23:$JS23)</f>
        <v/>
      </c>
      <c r="T23" s="53">
        <f>SUMIF($CB$4:$JS$4,T$4,$CB23:$JS23)</f>
        <v/>
      </c>
      <c r="U23" s="53">
        <f>SUMIF($CB$4:$JS$4,U$4,$CB23:$JS23)</f>
        <v/>
      </c>
      <c r="V23" s="53">
        <f>SUMIF($CB$4:$JS$4,V$4,$CB23:$JS23)</f>
        <v/>
      </c>
      <c r="W23" s="53">
        <f>SUMIF($CB$4:$JS$4,W$4,$CB23:$JS23)</f>
        <v/>
      </c>
      <c r="X23" s="53">
        <f>SUMIF($CB$4:$JS$4,X$4,$CB23:$JS23)</f>
        <v/>
      </c>
      <c r="Y23" s="53">
        <f>SUMIF($CB$4:$JS$4,Y$4,$CB23:$JS23)</f>
        <v/>
      </c>
      <c r="Z23" s="53">
        <f>SUMIF($CB$4:$JS$4,Z$4,$CB23:$JS23)</f>
        <v/>
      </c>
      <c r="AA23" s="53">
        <f>SUMIF($CB$4:$JS$4,AA$4,$CB23:$JS23)</f>
        <v/>
      </c>
      <c r="AB23" s="53">
        <f>SUMIF($CB$4:$JS$4,AB$4,$CB23:$JS23)</f>
        <v/>
      </c>
      <c r="AC23" s="53">
        <f>SUMIF($CB$4:$JS$4,AC$4,$CB23:$JS23)</f>
        <v/>
      </c>
      <c r="AD23" s="53">
        <f>SUMIF($CB$4:$JS$4,AD$4,$CB23:$JS23)</f>
        <v/>
      </c>
      <c r="AE23" s="53">
        <f>SUMIF($CB$4:$JS$4,AE$4,$CB23:$JS23)</f>
        <v/>
      </c>
      <c r="AF23" s="53">
        <f>SUMIF($CB$4:$JS$4,AF$4,$CB23:$JS23)</f>
        <v/>
      </c>
      <c r="AG23" s="53">
        <f>SUMIF($CB$4:$JS$4,AG$4,$CB23:$JS23)</f>
        <v/>
      </c>
      <c r="AH23" s="53">
        <f>SUMIF($CB$4:$JS$4,AH$4,$CB23:$JS23)</f>
        <v/>
      </c>
      <c r="AI23" s="53">
        <f>SUMIF($CB$4:$JS$4,AI$4,$CB23:$JS23)</f>
        <v/>
      </c>
      <c r="AJ23" s="53">
        <f>SUMIF($CB$4:$JS$4,AJ$4,$CB23:$JS23)</f>
        <v/>
      </c>
      <c r="AK23" s="53">
        <f>SUMIF($CB$4:$JS$4,AK$4,$CB23:$JS23)</f>
        <v/>
      </c>
      <c r="AL23" s="53">
        <f>SUMIF($CB$4:$JS$4,AL$4,$CB23:$JS23)</f>
        <v/>
      </c>
      <c r="AM23" s="53">
        <f>SUMIF($CB$4:$JS$4,AM$4,$CB23:$JS23)</f>
        <v/>
      </c>
      <c r="AN23" s="53">
        <f>SUMIF($CB$4:$JS$4,AN$4,$CB23:$JS23)</f>
        <v/>
      </c>
      <c r="AO23" s="53">
        <f>SUMIF($CB$4:$JS$4,AO$4,$CB23:$JS23)</f>
        <v/>
      </c>
      <c r="AP23" s="53">
        <f>SUMIF($CB$4:$JS$4,AP$4,$CB23:$JS23)</f>
        <v/>
      </c>
      <c r="AQ23" s="53">
        <f>SUMIF($CB$4:$JS$4,AQ$4,$CB23:$JS23)</f>
        <v/>
      </c>
      <c r="AR23" s="53">
        <f>SUMIF($CB$4:$JS$4,AR$4,$CB23:$JS23)</f>
        <v/>
      </c>
      <c r="AS23" s="53">
        <f>SUMIF($CB$4:$JS$4,AS$4,$CB23:$JS23)</f>
        <v/>
      </c>
      <c r="AT23" s="53">
        <f>SUMIF($CB$4:$JS$4,AT$4,$CB23:$JS23)</f>
        <v/>
      </c>
      <c r="AU23" s="53">
        <f>SUMIF($CB$4:$JS$4,AU$4,$CB23:$JS23)</f>
        <v/>
      </c>
      <c r="AV23" s="53">
        <f>SUMIF($CB$4:$JS$4,AV$4,$CB23:$JS23)</f>
        <v/>
      </c>
      <c r="AW23" s="53">
        <f>SUMIF($CB$4:$JS$4,AW$4,$CB23:$JS23)</f>
        <v/>
      </c>
      <c r="AX23" s="53">
        <f>SUMIF($CB$4:$JS$4,AX$4,$CB23:$JS23)</f>
        <v/>
      </c>
      <c r="AY23" s="53">
        <f>SUMIF($CB$4:$JS$4,AY$4,$CB23:$JS23)</f>
        <v/>
      </c>
      <c r="AZ23" s="53">
        <f>SUMIF($CB$4:$JS$4,AZ$4,$CB23:$JS23)</f>
        <v/>
      </c>
      <c r="BA23" s="53">
        <f>SUMIF($CB$4:$JS$4,BA$4,$CB23:$JS23)</f>
        <v/>
      </c>
      <c r="BB23" s="53">
        <f>SUMIF($CB$4:$JS$4,BB$4,$CB23:$JS23)</f>
        <v/>
      </c>
      <c r="BC23" s="53">
        <f>SUMIF($CB$4:$JS$4,BC$4,$CB23:$JS23)</f>
        <v/>
      </c>
      <c r="BD23" s="53">
        <f>SUMIF($CB$4:$JS$4,BD$4,$CB23:$JS23)</f>
        <v/>
      </c>
      <c r="BE23" s="53">
        <f>SUMIF($CB$4:$JS$4,BE$4,$CB23:$JS23)</f>
        <v/>
      </c>
      <c r="BF23" s="53">
        <f>SUMIF($CB$4:$JS$4,BF$4,$CB23:$JS23)</f>
        <v/>
      </c>
      <c r="BG23" s="53">
        <f>SUMIF($CB$4:$JS$4,BG$4,$CB23:$JS23)</f>
        <v/>
      </c>
      <c r="BH23" s="53">
        <f>SUMIF($CB$4:$JS$4,BH$4,$CB23:$JS23)</f>
        <v/>
      </c>
      <c r="BI23" s="53">
        <f>SUMIF($CB$4:$JS$4,BI$4,$CB23:$JS23)</f>
        <v/>
      </c>
      <c r="BJ23" s="53">
        <f>SUMIF($CB$4:$JS$4,BJ$4,$CB23:$JS23)</f>
        <v/>
      </c>
      <c r="BK23" s="53">
        <f>SUMIF($CB$4:$JS$4,BK$4,$CB23:$JS23)</f>
        <v/>
      </c>
      <c r="BL23" s="53">
        <f>SUMIF($CB$4:$JS$4,BL$4,$CB23:$JS23)</f>
        <v/>
      </c>
      <c r="BM23" s="53">
        <f>SUMIF($CB$4:$JS$4,BM$4,$CB23:$JS23)</f>
        <v/>
      </c>
      <c r="BN23" s="53">
        <f>SUMIF($CB$4:$JS$4,BN$4,$CB23:$JS23)</f>
        <v/>
      </c>
      <c r="BO23" s="53">
        <f>SUMIF($CB$4:$JS$4,BO$4,$CB23:$JS23)</f>
        <v/>
      </c>
      <c r="BP23" s="53">
        <f>SUMIF($CB$4:$JS$4,BP$4,$CB23:$JS23)</f>
        <v/>
      </c>
      <c r="BQ23" s="53">
        <f>SUMIF($CB$4:$JS$4,BQ$4,$CB23:$JS23)</f>
        <v/>
      </c>
      <c r="BR23" s="53">
        <f>SUMIF($CB$4:$JS$4,BR$4,$CB23:$JS23)</f>
        <v/>
      </c>
      <c r="BS23" s="53">
        <f>SUMIF($CB$4:$JS$4,BS$4,$CB23:$JS23)</f>
        <v/>
      </c>
      <c r="BT23" s="53">
        <f>SUMIF($CB$4:$JS$4,BT$4,$CB23:$JS23)</f>
        <v/>
      </c>
      <c r="BU23" s="53">
        <f>SUMIF($CB$4:$JS$4,BU$4,$CB23:$JS23)</f>
        <v/>
      </c>
      <c r="BV23" s="53">
        <f>SUMIF($CB$4:$JS$4,BV$4,$CB23:$JS23)</f>
        <v/>
      </c>
      <c r="BW23" s="53">
        <f>SUMIF($CB$4:$JS$4,BW$4,$CB23:$JS23)</f>
        <v/>
      </c>
      <c r="BX23" s="53">
        <f>SUMIF($CB$4:$JS$4,"&gt;"&amp;'VALOR POR PL'!$P$8,$CB23:$JS23)</f>
        <v/>
      </c>
      <c r="BY23" s="53">
        <f>SUM($CB23:$JS23)</f>
        <v/>
      </c>
      <c r="CB23" s="94">
        <f>IF(OR(CB$4="",$B23=""),0,SUMIF('DADOS BRUTOS'!$A$3:$A$500,$B23,'DADOS BRUTOS'!B$3:B$500)+IF($C23="",0,SUMIF('DADOS BRUTOS'!$A$3:$A$500,$C23,'DADOS BRUTOS'!B$3:B$500)))</f>
        <v/>
      </c>
      <c r="CC23" s="94">
        <f>IF(OR(CC$4="",$B23=""),0,SUMIF('DADOS BRUTOS'!$A$3:$A$500,$B23,'DADOS BRUTOS'!C$3:C$500)+IF($C23="",0,SUMIF('DADOS BRUTOS'!$A$3:$A$500,$C23,'DADOS BRUTOS'!C$3:C$500)))</f>
        <v/>
      </c>
      <c r="CD23" s="94">
        <f>IF(OR(CD$4="",$B23=""),0,SUMIF('DADOS BRUTOS'!$A$3:$A$500,$B23,'DADOS BRUTOS'!D$3:D$500)+IF($C23="",0,SUMIF('DADOS BRUTOS'!$A$3:$A$500,$C23,'DADOS BRUTOS'!D$3:D$500)))</f>
        <v/>
      </c>
      <c r="CE23" s="94">
        <f>IF(OR(CE$4="",$B23=""),0,SUMIF('DADOS BRUTOS'!$A$3:$A$500,$B23,'DADOS BRUTOS'!E$3:E$500)+IF($C23="",0,SUMIF('DADOS BRUTOS'!$A$3:$A$500,$C23,'DADOS BRUTOS'!E$3:E$500)))</f>
        <v/>
      </c>
      <c r="CF23" s="94">
        <f>IF(OR(CF$4="",$B23=""),0,SUMIF('DADOS BRUTOS'!$A$3:$A$500,$B23,'DADOS BRUTOS'!F$3:F$500)+IF($C23="",0,SUMIF('DADOS BRUTOS'!$A$3:$A$500,$C23,'DADOS BRUTOS'!F$3:F$500)))</f>
        <v/>
      </c>
      <c r="CG23" s="94">
        <f>IF(OR(CG$4="",$B23=""),0,SUMIF('DADOS BRUTOS'!$A$3:$A$500,$B23,'DADOS BRUTOS'!G$3:G$500)+IF($C23="",0,SUMIF('DADOS BRUTOS'!$A$3:$A$500,$C23,'DADOS BRUTOS'!G$3:G$500)))</f>
        <v/>
      </c>
      <c r="CH23" s="94">
        <f>IF(OR(CH$4="",$B23=""),0,SUMIF('DADOS BRUTOS'!$A$3:$A$500,$B23,'DADOS BRUTOS'!H$3:H$500)+IF($C23="",0,SUMIF('DADOS BRUTOS'!$A$3:$A$500,$C23,'DADOS BRUTOS'!H$3:H$500)))</f>
        <v/>
      </c>
      <c r="CI23" s="94">
        <f>IF(OR(CI$4="",$B23=""),0,SUMIF('DADOS BRUTOS'!$A$3:$A$500,$B23,'DADOS BRUTOS'!I$3:I$500)+IF($C23="",0,SUMIF('DADOS BRUTOS'!$A$3:$A$500,$C23,'DADOS BRUTOS'!I$3:I$500)))</f>
        <v/>
      </c>
      <c r="CJ23" s="94">
        <f>IF(OR(CJ$4="",$B23=""),0,SUMIF('DADOS BRUTOS'!$A$3:$A$500,$B23,'DADOS BRUTOS'!J$3:J$500)+IF($C23="",0,SUMIF('DADOS BRUTOS'!$A$3:$A$500,$C23,'DADOS BRUTOS'!J$3:J$500)))</f>
        <v/>
      </c>
      <c r="CK23" s="94">
        <f>IF(OR(CK$4="",$B23=""),0,SUMIF('DADOS BRUTOS'!$A$3:$A$500,$B23,'DADOS BRUTOS'!K$3:K$500)+IF($C23="",0,SUMIF('DADOS BRUTOS'!$A$3:$A$500,$C23,'DADOS BRUTOS'!K$3:K$500)))</f>
        <v/>
      </c>
      <c r="CL23" s="94">
        <f>IF(OR(CL$4="",$B23=""),0,SUMIF('DADOS BRUTOS'!$A$3:$A$500,$B23,'DADOS BRUTOS'!L$3:L$500)+IF($C23="",0,SUMIF('DADOS BRUTOS'!$A$3:$A$500,$C23,'DADOS BRUTOS'!L$3:L$500)))</f>
        <v/>
      </c>
      <c r="CM23" s="94">
        <f>IF(OR(CM$4="",$B23=""),0,SUMIF('DADOS BRUTOS'!$A$3:$A$500,$B23,'DADOS BRUTOS'!M$3:M$500)+IF($C23="",0,SUMIF('DADOS BRUTOS'!$A$3:$A$500,$C23,'DADOS BRUTOS'!M$3:M$500)))</f>
        <v/>
      </c>
      <c r="CN23" s="94">
        <f>IF(OR(CN$4="",$B23=""),0,SUMIF('DADOS BRUTOS'!$A$3:$A$500,$B23,'DADOS BRUTOS'!N$3:N$500)+IF($C23="",0,SUMIF('DADOS BRUTOS'!$A$3:$A$500,$C23,'DADOS BRUTOS'!N$3:N$500)))</f>
        <v/>
      </c>
      <c r="CO23" s="94">
        <f>IF(OR(CO$4="",$B23=""),0,SUMIF('DADOS BRUTOS'!$A$3:$A$500,$B23,'DADOS BRUTOS'!O$3:O$500)+IF($C23="",0,SUMIF('DADOS BRUTOS'!$A$3:$A$500,$C23,'DADOS BRUTOS'!O$3:O$500)))</f>
        <v/>
      </c>
      <c r="CP23" s="94">
        <f>IF(OR(CP$4="",$B23=""),0,SUMIF('DADOS BRUTOS'!$A$3:$A$500,$B23,'DADOS BRUTOS'!P$3:P$500)+IF($C23="",0,SUMIF('DADOS BRUTOS'!$A$3:$A$500,$C23,'DADOS BRUTOS'!P$3:P$500)))</f>
        <v/>
      </c>
      <c r="CQ23" s="94">
        <f>IF(OR(CQ$4="",$B23=""),0,SUMIF('DADOS BRUTOS'!$A$3:$A$500,$B23,'DADOS BRUTOS'!Q$3:Q$500)+IF($C23="",0,SUMIF('DADOS BRUTOS'!$A$3:$A$500,$C23,'DADOS BRUTOS'!Q$3:Q$500)))</f>
        <v/>
      </c>
      <c r="CR23" s="94">
        <f>IF(OR(CR$4="",$B23=""),0,SUMIF('DADOS BRUTOS'!$A$3:$A$500,$B23,'DADOS BRUTOS'!R$3:R$500)+IF($C23="",0,SUMIF('DADOS BRUTOS'!$A$3:$A$500,$C23,'DADOS BRUTOS'!R$3:R$500)))</f>
        <v/>
      </c>
      <c r="CS23" s="94">
        <f>IF(OR(CS$4="",$B23=""),0,SUMIF('DADOS BRUTOS'!$A$3:$A$500,$B23,'DADOS BRUTOS'!S$3:S$500)+IF($C23="",0,SUMIF('DADOS BRUTOS'!$A$3:$A$500,$C23,'DADOS BRUTOS'!S$3:S$500)))</f>
        <v/>
      </c>
      <c r="CT23" s="94">
        <f>IF(OR(CT$4="",$B23=""),0,SUMIF('DADOS BRUTOS'!$A$3:$A$500,$B23,'DADOS BRUTOS'!T$3:T$500)+IF($C23="",0,SUMIF('DADOS BRUTOS'!$A$3:$A$500,$C23,'DADOS BRUTOS'!T$3:T$500)))</f>
        <v/>
      </c>
      <c r="CU23" s="94">
        <f>IF(OR(CU$4="",$B23=""),0,SUMIF('DADOS BRUTOS'!$A$3:$A$500,$B23,'DADOS BRUTOS'!U$3:U$500)+IF($C23="",0,SUMIF('DADOS BRUTOS'!$A$3:$A$500,$C23,'DADOS BRUTOS'!U$3:U$500)))</f>
        <v/>
      </c>
      <c r="CV23" s="94">
        <f>IF(OR(CV$4="",$B23=""),0,SUMIF('DADOS BRUTOS'!$A$3:$A$500,$B23,'DADOS BRUTOS'!V$3:V$500)+IF($C23="",0,SUMIF('DADOS BRUTOS'!$A$3:$A$500,$C23,'DADOS BRUTOS'!V$3:V$500)))</f>
        <v/>
      </c>
      <c r="CW23" s="94">
        <f>IF(OR(CW$4="",$B23=""),0,SUMIF('DADOS BRUTOS'!$A$3:$A$500,$B23,'DADOS BRUTOS'!W$3:W$500)+IF($C23="",0,SUMIF('DADOS BRUTOS'!$A$3:$A$500,$C23,'DADOS BRUTOS'!W$3:W$500)))</f>
        <v/>
      </c>
      <c r="CX23" s="94">
        <f>IF(OR(CX$4="",$B23=""),0,SUMIF('DADOS BRUTOS'!$A$3:$A$500,$B23,'DADOS BRUTOS'!X$3:X$500)+IF($C23="",0,SUMIF('DADOS BRUTOS'!$A$3:$A$500,$C23,'DADOS BRUTOS'!X$3:X$500)))</f>
        <v/>
      </c>
      <c r="CY23" s="94">
        <f>IF(OR(CY$4="",$B23=""),0,SUMIF('DADOS BRUTOS'!$A$3:$A$500,$B23,'DADOS BRUTOS'!Y$3:Y$500)+IF($C23="",0,SUMIF('DADOS BRUTOS'!$A$3:$A$500,$C23,'DADOS BRUTOS'!Y$3:Y$500)))</f>
        <v/>
      </c>
      <c r="CZ23" s="94">
        <f>IF(OR(CZ$4="",$B23=""),0,SUMIF('DADOS BRUTOS'!$A$3:$A$500,$B23,'DADOS BRUTOS'!Z$3:Z$500)+IF($C23="",0,SUMIF('DADOS BRUTOS'!$A$3:$A$500,$C23,'DADOS BRUTOS'!Z$3:Z$500)))</f>
        <v/>
      </c>
      <c r="DA23" s="94">
        <f>IF(OR(DA$4="",$B23=""),0,SUMIF('DADOS BRUTOS'!$A$3:$A$500,$B23,'DADOS BRUTOS'!AA$3:AA$500)+IF($C23="",0,SUMIF('DADOS BRUTOS'!$A$3:$A$500,$C23,'DADOS BRUTOS'!AA$3:AA$500)))</f>
        <v/>
      </c>
      <c r="DB23" s="94">
        <f>IF(OR(DB$4="",$B23=""),0,SUMIF('DADOS BRUTOS'!$A$3:$A$500,$B23,'DADOS BRUTOS'!AB$3:AB$500)+IF($C23="",0,SUMIF('DADOS BRUTOS'!$A$3:$A$500,$C23,'DADOS BRUTOS'!AB$3:AB$500)))</f>
        <v/>
      </c>
      <c r="DC23" s="94">
        <f>IF(OR(DC$4="",$B23=""),0,SUMIF('DADOS BRUTOS'!$A$3:$A$500,$B23,'DADOS BRUTOS'!AC$3:AC$500)+IF($C23="",0,SUMIF('DADOS BRUTOS'!$A$3:$A$500,$C23,'DADOS BRUTOS'!AC$3:AC$500)))</f>
        <v/>
      </c>
      <c r="DD23" s="94">
        <f>IF(OR(DD$4="",$B23=""),0,SUMIF('DADOS BRUTOS'!$A$3:$A$500,$B23,'DADOS BRUTOS'!AD$3:AD$500)+IF($C23="",0,SUMIF('DADOS BRUTOS'!$A$3:$A$500,$C23,'DADOS BRUTOS'!AD$3:AD$500)))</f>
        <v/>
      </c>
      <c r="DE23" s="94">
        <f>IF(OR(DE$4="",$B23=""),0,SUMIF('DADOS BRUTOS'!$A$3:$A$500,$B23,'DADOS BRUTOS'!AE$3:AE$500)+IF($C23="",0,SUMIF('DADOS BRUTOS'!$A$3:$A$500,$C23,'DADOS BRUTOS'!AE$3:AE$500)))</f>
        <v/>
      </c>
      <c r="DF23" s="94">
        <f>IF(OR(DF$4="",$B23=""),0,SUMIF('DADOS BRUTOS'!$A$3:$A$500,$B23,'DADOS BRUTOS'!AF$3:AF$500)+IF($C23="",0,SUMIF('DADOS BRUTOS'!$A$3:$A$500,$C23,'DADOS BRUTOS'!AF$3:AF$500)))</f>
        <v/>
      </c>
      <c r="DG23" s="94">
        <f>IF(OR(DG$4="",$B23=""),0,SUMIF('DADOS BRUTOS'!$A$3:$A$500,$B23,'DADOS BRUTOS'!AG$3:AG$500)+IF($C23="",0,SUMIF('DADOS BRUTOS'!$A$3:$A$500,$C23,'DADOS BRUTOS'!AG$3:AG$500)))</f>
        <v/>
      </c>
      <c r="DH23" s="94">
        <f>IF(OR(DH$4="",$B23=""),0,SUMIF('DADOS BRUTOS'!$A$3:$A$500,$B23,'DADOS BRUTOS'!AH$3:AH$500)+IF($C23="",0,SUMIF('DADOS BRUTOS'!$A$3:$A$500,$C23,'DADOS BRUTOS'!AH$3:AH$500)))</f>
        <v/>
      </c>
      <c r="DI23" s="94">
        <f>IF(OR(DI$4="",$B23=""),0,SUMIF('DADOS BRUTOS'!$A$3:$A$500,$B23,'DADOS BRUTOS'!AI$3:AI$500)+IF($C23="",0,SUMIF('DADOS BRUTOS'!$A$3:$A$500,$C23,'DADOS BRUTOS'!AI$3:AI$500)))</f>
        <v/>
      </c>
      <c r="DJ23" s="94">
        <f>IF(OR(DJ$4="",$B23=""),0,SUMIF('DADOS BRUTOS'!$A$3:$A$500,$B23,'DADOS BRUTOS'!AJ$3:AJ$500)+IF($C23="",0,SUMIF('DADOS BRUTOS'!$A$3:$A$500,$C23,'DADOS BRUTOS'!AJ$3:AJ$500)))</f>
        <v/>
      </c>
      <c r="DK23" s="94">
        <f>IF(OR(DK$4="",$B23=""),0,SUMIF('DADOS BRUTOS'!$A$3:$A$500,$B23,'DADOS BRUTOS'!AK$3:AK$500)+IF($C23="",0,SUMIF('DADOS BRUTOS'!$A$3:$A$500,$C23,'DADOS BRUTOS'!AK$3:AK$500)))</f>
        <v/>
      </c>
      <c r="DL23" s="94">
        <f>IF(OR(DL$4="",$B23=""),0,SUMIF('DADOS BRUTOS'!$A$3:$A$500,$B23,'DADOS BRUTOS'!AL$3:AL$500)+IF($C23="",0,SUMIF('DADOS BRUTOS'!$A$3:$A$500,$C23,'DADOS BRUTOS'!AL$3:AL$500)))</f>
        <v/>
      </c>
      <c r="DM23" s="94">
        <f>IF(OR(DM$4="",$B23=""),0,SUMIF('DADOS BRUTOS'!$A$3:$A$500,$B23,'DADOS BRUTOS'!AM$3:AM$500)+IF($C23="",0,SUMIF('DADOS BRUTOS'!$A$3:$A$500,$C23,'DADOS BRUTOS'!AM$3:AM$500)))</f>
        <v/>
      </c>
      <c r="DN23" s="94">
        <f>IF(OR(DN$4="",$B23=""),0,SUMIF('DADOS BRUTOS'!$A$3:$A$500,$B23,'DADOS BRUTOS'!AN$3:AN$500)+IF($C23="",0,SUMIF('DADOS BRUTOS'!$A$3:$A$500,$C23,'DADOS BRUTOS'!AN$3:AN$500)))</f>
        <v/>
      </c>
      <c r="DO23" s="94">
        <f>IF(OR(DO$4="",$B23=""),0,SUMIF('DADOS BRUTOS'!$A$3:$A$500,$B23,'DADOS BRUTOS'!AO$3:AO$500)+IF($C23="",0,SUMIF('DADOS BRUTOS'!$A$3:$A$500,$C23,'DADOS BRUTOS'!AO$3:AO$500)))</f>
        <v/>
      </c>
      <c r="DP23" s="94">
        <f>IF(OR(DP$4="",$B23=""),0,SUMIF('DADOS BRUTOS'!$A$3:$A$500,$B23,'DADOS BRUTOS'!AP$3:AP$500)+IF($C23="",0,SUMIF('DADOS BRUTOS'!$A$3:$A$500,$C23,'DADOS BRUTOS'!AP$3:AP$500)))</f>
        <v/>
      </c>
      <c r="DQ23" s="94">
        <f>IF(OR(DQ$4="",$B23=""),0,SUMIF('DADOS BRUTOS'!$A$3:$A$500,$B23,'DADOS BRUTOS'!AQ$3:AQ$500)+IF($C23="",0,SUMIF('DADOS BRUTOS'!$A$3:$A$500,$C23,'DADOS BRUTOS'!AQ$3:AQ$500)))</f>
        <v/>
      </c>
      <c r="DR23" s="94">
        <f>IF(OR(DR$4="",$B23=""),0,SUMIF('DADOS BRUTOS'!$A$3:$A$500,$B23,'DADOS BRUTOS'!AR$3:AR$500)+IF($C23="",0,SUMIF('DADOS BRUTOS'!$A$3:$A$500,$C23,'DADOS BRUTOS'!AR$3:AR$500)))</f>
        <v/>
      </c>
      <c r="DS23" s="94">
        <f>IF(OR(DS$4="",$B23=""),0,SUMIF('DADOS BRUTOS'!$A$3:$A$500,$B23,'DADOS BRUTOS'!AS$3:AS$500)+IF($C23="",0,SUMIF('DADOS BRUTOS'!$A$3:$A$500,$C23,'DADOS BRUTOS'!AS$3:AS$500)))</f>
        <v/>
      </c>
      <c r="DT23" s="94">
        <f>IF(OR(DT$4="",$B23=""),0,SUMIF('DADOS BRUTOS'!$A$3:$A$500,$B23,'DADOS BRUTOS'!AT$3:AT$500)+IF($C23="",0,SUMIF('DADOS BRUTOS'!$A$3:$A$500,$C23,'DADOS BRUTOS'!AT$3:AT$500)))</f>
        <v/>
      </c>
      <c r="DU23" s="94">
        <f>IF(OR(DU$4="",$B23=""),0,SUMIF('DADOS BRUTOS'!$A$3:$A$500,$B23,'DADOS BRUTOS'!AU$3:AU$500)+IF($C23="",0,SUMIF('DADOS BRUTOS'!$A$3:$A$500,$C23,'DADOS BRUTOS'!AU$3:AU$500)))</f>
        <v/>
      </c>
      <c r="DV23" s="94">
        <f>IF(OR(DV$4="",$B23=""),0,SUMIF('DADOS BRUTOS'!$A$3:$A$500,$B23,'DADOS BRUTOS'!AV$3:AV$500)+IF($C23="",0,SUMIF('DADOS BRUTOS'!$A$3:$A$500,$C23,'DADOS BRUTOS'!AV$3:AV$500)))</f>
        <v/>
      </c>
      <c r="DW23" s="94">
        <f>IF(OR(DW$4="",$B23=""),0,SUMIF('DADOS BRUTOS'!$A$3:$A$500,$B23,'DADOS BRUTOS'!AW$3:AW$500)+IF($C23="",0,SUMIF('DADOS BRUTOS'!$A$3:$A$500,$C23,'DADOS BRUTOS'!AW$3:AW$500)))</f>
        <v/>
      </c>
      <c r="DX23" s="94">
        <f>IF(OR(DX$4="",$B23=""),0,SUMIF('DADOS BRUTOS'!$A$3:$A$500,$B23,'DADOS BRUTOS'!AX$3:AX$500)+IF($C23="",0,SUMIF('DADOS BRUTOS'!$A$3:$A$500,$C23,'DADOS BRUTOS'!AX$3:AX$500)))</f>
        <v/>
      </c>
      <c r="DY23" s="94">
        <f>IF(OR(DY$4="",$B23=""),0,SUMIF('DADOS BRUTOS'!$A$3:$A$500,$B23,'DADOS BRUTOS'!AY$3:AY$500)+IF($C23="",0,SUMIF('DADOS BRUTOS'!$A$3:$A$500,$C23,'DADOS BRUTOS'!AY$3:AY$500)))</f>
        <v/>
      </c>
      <c r="DZ23" s="94">
        <f>IF(OR(DZ$4="",$B23=""),0,SUMIF('DADOS BRUTOS'!$A$3:$A$500,$B23,'DADOS BRUTOS'!AZ$3:AZ$500)+IF($C23="",0,SUMIF('DADOS BRUTOS'!$A$3:$A$500,$C23,'DADOS BRUTOS'!AZ$3:AZ$500)))</f>
        <v/>
      </c>
      <c r="EA23" s="94">
        <f>IF(OR(EA$4="",$B23=""),0,SUMIF('DADOS BRUTOS'!$A$3:$A$500,$B23,'DADOS BRUTOS'!BA$3:BA$500)+IF($C23="",0,SUMIF('DADOS BRUTOS'!$A$3:$A$500,$C23,'DADOS BRUTOS'!BA$3:BA$500)))</f>
        <v/>
      </c>
      <c r="EB23" s="94">
        <f>IF(OR(EB$4="",$B23=""),0,SUMIF('DADOS BRUTOS'!$A$3:$A$500,$B23,'DADOS BRUTOS'!BB$3:BB$500)+IF($C23="",0,SUMIF('DADOS BRUTOS'!$A$3:$A$500,$C23,'DADOS BRUTOS'!BB$3:BB$500)))</f>
        <v/>
      </c>
      <c r="EC23" s="94">
        <f>IF(OR(EC$4="",$B23=""),0,SUMIF('DADOS BRUTOS'!$A$3:$A$500,$B23,'DADOS BRUTOS'!BC$3:BC$500)+IF($C23="",0,SUMIF('DADOS BRUTOS'!$A$3:$A$500,$C23,'DADOS BRUTOS'!BC$3:BC$500)))</f>
        <v/>
      </c>
      <c r="ED23" s="94">
        <f>IF(OR(ED$4="",$B23=""),0,SUMIF('DADOS BRUTOS'!$A$3:$A$500,$B23,'DADOS BRUTOS'!BD$3:BD$500)+IF($C23="",0,SUMIF('DADOS BRUTOS'!$A$3:$A$500,$C23,'DADOS BRUTOS'!BD$3:BD$500)))</f>
        <v/>
      </c>
      <c r="EE23" s="94">
        <f>IF(OR(EE$4="",$B23=""),0,SUMIF('DADOS BRUTOS'!$A$3:$A$500,$B23,'DADOS BRUTOS'!BE$3:BE$500)+IF($C23="",0,SUMIF('DADOS BRUTOS'!$A$3:$A$500,$C23,'DADOS BRUTOS'!BE$3:BE$500)))</f>
        <v/>
      </c>
      <c r="EF23" s="94">
        <f>IF(OR(EF$4="",$B23=""),0,SUMIF('DADOS BRUTOS'!$A$3:$A$500,$B23,'DADOS BRUTOS'!BF$3:BF$500)+IF($C23="",0,SUMIF('DADOS BRUTOS'!$A$3:$A$500,$C23,'DADOS BRUTOS'!BF$3:BF$500)))</f>
        <v/>
      </c>
      <c r="EG23" s="94">
        <f>IF(OR(EG$4="",$B23=""),0,SUMIF('DADOS BRUTOS'!$A$3:$A$500,$B23,'DADOS BRUTOS'!BG$3:BG$500)+IF($C23="",0,SUMIF('DADOS BRUTOS'!$A$3:$A$500,$C23,'DADOS BRUTOS'!BG$3:BG$500)))</f>
        <v/>
      </c>
      <c r="EH23" s="94">
        <f>IF(OR(EH$4="",$B23=""),0,SUMIF('DADOS BRUTOS'!$A$3:$A$500,$B23,'DADOS BRUTOS'!BH$3:BH$500)+IF($C23="",0,SUMIF('DADOS BRUTOS'!$A$3:$A$500,$C23,'DADOS BRUTOS'!BH$3:BH$500)))</f>
        <v/>
      </c>
      <c r="EI23" s="94">
        <f>IF(OR(EI$4="",$B23=""),0,SUMIF('DADOS BRUTOS'!$A$3:$A$500,$B23,'DADOS BRUTOS'!BI$3:BI$500)+IF($C23="",0,SUMIF('DADOS BRUTOS'!$A$3:$A$500,$C23,'DADOS BRUTOS'!BI$3:BI$500)))</f>
        <v/>
      </c>
      <c r="EJ23" s="94">
        <f>IF(OR(EJ$4="",$B23=""),0,SUMIF('DADOS BRUTOS'!$A$3:$A$500,$B23,'DADOS BRUTOS'!BJ$3:BJ$500)+IF($C23="",0,SUMIF('DADOS BRUTOS'!$A$3:$A$500,$C23,'DADOS BRUTOS'!BJ$3:BJ$500)))</f>
        <v/>
      </c>
      <c r="EK23" s="94">
        <f>IF(OR(EK$4="",$B23=""),0,SUMIF('DADOS BRUTOS'!$A$3:$A$500,$B23,'DADOS BRUTOS'!BK$3:BK$500)+IF($C23="",0,SUMIF('DADOS BRUTOS'!$A$3:$A$500,$C23,'DADOS BRUTOS'!BK$3:BK$500)))</f>
        <v/>
      </c>
      <c r="EL23" s="94">
        <f>IF(OR(EL$4="",$B23=""),0,SUMIF('DADOS BRUTOS'!$A$3:$A$500,$B23,'DADOS BRUTOS'!BL$3:BL$500)+IF($C23="",0,SUMIF('DADOS BRUTOS'!$A$3:$A$500,$C23,'DADOS BRUTOS'!BL$3:BL$500)))</f>
        <v/>
      </c>
      <c r="EM23" s="94">
        <f>IF(OR(EM$4="",$B23=""),0,SUMIF('DADOS BRUTOS'!$A$3:$A$500,$B23,'DADOS BRUTOS'!BM$3:BM$500)+IF($C23="",0,SUMIF('DADOS BRUTOS'!$A$3:$A$500,$C23,'DADOS BRUTOS'!BM$3:BM$500)))</f>
        <v/>
      </c>
      <c r="EN23" s="94">
        <f>IF(OR(EN$4="",$B23=""),0,SUMIF('DADOS BRUTOS'!$A$3:$A$500,$B23,'DADOS BRUTOS'!BN$3:BN$500)+IF($C23="",0,SUMIF('DADOS BRUTOS'!$A$3:$A$500,$C23,'DADOS BRUTOS'!BN$3:BN$500)))</f>
        <v/>
      </c>
      <c r="EO23" s="94">
        <f>IF(OR(EO$4="",$B23=""),0,SUMIF('DADOS BRUTOS'!$A$3:$A$500,$B23,'DADOS BRUTOS'!BO$3:BO$500)+IF($C23="",0,SUMIF('DADOS BRUTOS'!$A$3:$A$500,$C23,'DADOS BRUTOS'!BO$3:BO$500)))</f>
        <v/>
      </c>
      <c r="EP23" s="94">
        <f>IF(OR(EP$4="",$B23=""),0,SUMIF('DADOS BRUTOS'!$A$3:$A$500,$B23,'DADOS BRUTOS'!BP$3:BP$500)+IF($C23="",0,SUMIF('DADOS BRUTOS'!$A$3:$A$500,$C23,'DADOS BRUTOS'!BP$3:BP$500)))</f>
        <v/>
      </c>
      <c r="EQ23" s="94">
        <f>IF(OR(EQ$4="",$B23=""),0,SUMIF('DADOS BRUTOS'!$A$3:$A$500,$B23,'DADOS BRUTOS'!BQ$3:BQ$500)+IF($C23="",0,SUMIF('DADOS BRUTOS'!$A$3:$A$500,$C23,'DADOS BRUTOS'!BQ$3:BQ$500)))</f>
        <v/>
      </c>
      <c r="ER23" s="94">
        <f>IF(OR(ER$4="",$B23=""),0,SUMIF('DADOS BRUTOS'!$A$3:$A$500,$B23,'DADOS BRUTOS'!BR$3:BR$500)+IF($C23="",0,SUMIF('DADOS BRUTOS'!$A$3:$A$500,$C23,'DADOS BRUTOS'!BR$3:BR$500)))</f>
        <v/>
      </c>
      <c r="ES23" s="94">
        <f>IF(OR(ES$4="",$B23=""),0,SUMIF('DADOS BRUTOS'!$A$3:$A$500,$B23,'DADOS BRUTOS'!BS$3:BS$500)+IF($C23="",0,SUMIF('DADOS BRUTOS'!$A$3:$A$500,$C23,'DADOS BRUTOS'!BS$3:BS$500)))</f>
        <v/>
      </c>
      <c r="ET23" s="94">
        <f>IF(OR(ET$4="",$B23=""),0,SUMIF('DADOS BRUTOS'!$A$3:$A$500,$B23,'DADOS BRUTOS'!BT$3:BT$500)+IF($C23="",0,SUMIF('DADOS BRUTOS'!$A$3:$A$500,$C23,'DADOS BRUTOS'!BT$3:BT$500)))</f>
        <v/>
      </c>
      <c r="EU23" s="94">
        <f>IF(OR(EU$4="",$B23=""),0,SUMIF('DADOS BRUTOS'!$A$3:$A$500,$B23,'DADOS BRUTOS'!BU$3:BU$500)+IF($C23="",0,SUMIF('DADOS BRUTOS'!$A$3:$A$500,$C23,'DADOS BRUTOS'!BU$3:BU$500)))</f>
        <v/>
      </c>
      <c r="EV23" s="94">
        <f>IF(OR(EV$4="",$B23=""),0,SUMIF('DADOS BRUTOS'!$A$3:$A$500,$B23,'DADOS BRUTOS'!BV$3:BV$500)+IF($C23="",0,SUMIF('DADOS BRUTOS'!$A$3:$A$500,$C23,'DADOS BRUTOS'!BV$3:BV$500)))</f>
        <v/>
      </c>
      <c r="EW23" s="94">
        <f>IF(OR(EW$4="",$B23=""),0,SUMIF('DADOS BRUTOS'!$A$3:$A$500,$B23,'DADOS BRUTOS'!BW$3:BW$500)+IF($C23="",0,SUMIF('DADOS BRUTOS'!$A$3:$A$500,$C23,'DADOS BRUTOS'!BW$3:BW$500)))</f>
        <v/>
      </c>
      <c r="EX23" s="94">
        <f>IF(OR(EX$4="",$B23=""),0,SUMIF('DADOS BRUTOS'!$A$3:$A$500,$B23,'DADOS BRUTOS'!BX$3:BX$500)+IF($C23="",0,SUMIF('DADOS BRUTOS'!$A$3:$A$500,$C23,'DADOS BRUTOS'!BX$3:BX$500)))</f>
        <v/>
      </c>
      <c r="EY23" s="94">
        <f>IF(OR(EY$4="",$B23=""),0,SUMIF('DADOS BRUTOS'!$A$3:$A$500,$B23,'DADOS BRUTOS'!BY$3:BY$500)+IF($C23="",0,SUMIF('DADOS BRUTOS'!$A$3:$A$500,$C23,'DADOS BRUTOS'!BY$3:BY$500)))</f>
        <v/>
      </c>
      <c r="EZ23" s="94">
        <f>IF(OR(EZ$4="",$B23=""),0,SUMIF('DADOS BRUTOS'!$A$3:$A$500,$B23,'DADOS BRUTOS'!BZ$3:BZ$500)+IF($C23="",0,SUMIF('DADOS BRUTOS'!$A$3:$A$500,$C23,'DADOS BRUTOS'!BZ$3:BZ$500)))</f>
        <v/>
      </c>
      <c r="FA23" s="94">
        <f>IF(OR(FA$4="",$B23=""),0,SUMIF('DADOS BRUTOS'!$A$3:$A$500,$B23,'DADOS BRUTOS'!CA$3:CA$500)+IF($C23="",0,SUMIF('DADOS BRUTOS'!$A$3:$A$500,$C23,'DADOS BRUTOS'!CA$3:CA$500)))</f>
        <v/>
      </c>
      <c r="FB23" s="94">
        <f>IF(OR(FB$4="",$B23=""),0,SUMIF('DADOS BRUTOS'!$A$3:$A$500,$B23,'DADOS BRUTOS'!CB$3:CB$500)+IF($C23="",0,SUMIF('DADOS BRUTOS'!$A$3:$A$500,$C23,'DADOS BRUTOS'!CB$3:CB$500)))</f>
        <v/>
      </c>
      <c r="FC23" s="94">
        <f>IF(OR(FC$4="",$B23=""),0,SUMIF('DADOS BRUTOS'!$A$3:$A$500,$B23,'DADOS BRUTOS'!CC$3:CC$500)+IF($C23="",0,SUMIF('DADOS BRUTOS'!$A$3:$A$500,$C23,'DADOS BRUTOS'!CC$3:CC$500)))</f>
        <v/>
      </c>
      <c r="FD23" s="94">
        <f>IF(OR(FD$4="",$B23=""),0,SUMIF('DADOS BRUTOS'!$A$3:$A$500,$B23,'DADOS BRUTOS'!CD$3:CD$500)+IF($C23="",0,SUMIF('DADOS BRUTOS'!$A$3:$A$500,$C23,'DADOS BRUTOS'!CD$3:CD$500)))</f>
        <v/>
      </c>
      <c r="FE23" s="94">
        <f>IF(OR(FE$4="",$B23=""),0,SUMIF('DADOS BRUTOS'!$A$3:$A$500,$B23,'DADOS BRUTOS'!CE$3:CE$500)+IF($C23="",0,SUMIF('DADOS BRUTOS'!$A$3:$A$500,$C23,'DADOS BRUTOS'!CE$3:CE$500)))</f>
        <v/>
      </c>
      <c r="FF23" s="94">
        <f>IF(OR(FF$4="",$B23=""),0,SUMIF('DADOS BRUTOS'!$A$3:$A$500,$B23,'DADOS BRUTOS'!CF$3:CF$500)+IF($C23="",0,SUMIF('DADOS BRUTOS'!$A$3:$A$500,$C23,'DADOS BRUTOS'!CF$3:CF$500)))</f>
        <v/>
      </c>
      <c r="FG23" s="94">
        <f>IF(OR(FG$4="",$B23=""),0,SUMIF('DADOS BRUTOS'!$A$3:$A$500,$B23,'DADOS BRUTOS'!CG$3:CG$500)+IF($C23="",0,SUMIF('DADOS BRUTOS'!$A$3:$A$500,$C23,'DADOS BRUTOS'!CG$3:CG$500)))</f>
        <v/>
      </c>
      <c r="FH23" s="94">
        <f>IF(OR(FH$4="",$B23=""),0,SUMIF('DADOS BRUTOS'!$A$3:$A$500,$B23,'DADOS BRUTOS'!CH$3:CH$500)+IF($C23="",0,SUMIF('DADOS BRUTOS'!$A$3:$A$500,$C23,'DADOS BRUTOS'!CH$3:CH$500)))</f>
        <v/>
      </c>
      <c r="FI23" s="94">
        <f>IF(OR(FI$4="",$B23=""),0,SUMIF('DADOS BRUTOS'!$A$3:$A$500,$B23,'DADOS BRUTOS'!CI$3:CI$500)+IF($C23="",0,SUMIF('DADOS BRUTOS'!$A$3:$A$500,$C23,'DADOS BRUTOS'!CI$3:CI$500)))</f>
        <v/>
      </c>
      <c r="FJ23" s="94">
        <f>IF(OR(FJ$4="",$B23=""),0,SUMIF('DADOS BRUTOS'!$A$3:$A$500,$B23,'DADOS BRUTOS'!CJ$3:CJ$500)+IF($C23="",0,SUMIF('DADOS BRUTOS'!$A$3:$A$500,$C23,'DADOS BRUTOS'!CJ$3:CJ$500)))</f>
        <v/>
      </c>
      <c r="FK23" s="94">
        <f>IF(OR(FK$4="",$B23=""),0,SUMIF('DADOS BRUTOS'!$A$3:$A$500,$B23,'DADOS BRUTOS'!CK$3:CK$500)+IF($C23="",0,SUMIF('DADOS BRUTOS'!$A$3:$A$500,$C23,'DADOS BRUTOS'!CK$3:CK$500)))</f>
        <v/>
      </c>
      <c r="FL23" s="94">
        <f>IF(OR(FL$4="",$B23=""),0,SUMIF('DADOS BRUTOS'!$A$3:$A$500,$B23,'DADOS BRUTOS'!CL$3:CL$500)+IF($C23="",0,SUMIF('DADOS BRUTOS'!$A$3:$A$500,$C23,'DADOS BRUTOS'!CL$3:CL$500)))</f>
        <v/>
      </c>
      <c r="FM23" s="94">
        <f>IF(OR(FM$4="",$B23=""),0,SUMIF('DADOS BRUTOS'!$A$3:$A$500,$B23,'DADOS BRUTOS'!CM$3:CM$500)+IF($C23="",0,SUMIF('DADOS BRUTOS'!$A$3:$A$500,$C23,'DADOS BRUTOS'!CM$3:CM$500)))</f>
        <v/>
      </c>
      <c r="FN23" s="94">
        <f>IF(OR(FN$4="",$B23=""),0,SUMIF('DADOS BRUTOS'!$A$3:$A$500,$B23,'DADOS BRUTOS'!CN$3:CN$500)+IF($C23="",0,SUMIF('DADOS BRUTOS'!$A$3:$A$500,$C23,'DADOS BRUTOS'!CN$3:CN$500)))</f>
        <v/>
      </c>
      <c r="FO23" s="94">
        <f>IF(OR(FO$4="",$B23=""),0,SUMIF('DADOS BRUTOS'!$A$3:$A$500,$B23,'DADOS BRUTOS'!CO$3:CO$500)+IF($C23="",0,SUMIF('DADOS BRUTOS'!$A$3:$A$500,$C23,'DADOS BRUTOS'!CO$3:CO$500)))</f>
        <v/>
      </c>
      <c r="FP23" s="94">
        <f>IF(OR(FP$4="",$B23=""),0,SUMIF('DADOS BRUTOS'!$A$3:$A$500,$B23,'DADOS BRUTOS'!CP$3:CP$500)+IF($C23="",0,SUMIF('DADOS BRUTOS'!$A$3:$A$500,$C23,'DADOS BRUTOS'!CP$3:CP$500)))</f>
        <v/>
      </c>
      <c r="FQ23" s="94">
        <f>IF(OR(FQ$4="",$B23=""),0,SUMIF('DADOS BRUTOS'!$A$3:$A$500,$B23,'DADOS BRUTOS'!CQ$3:CQ$500)+IF($C23="",0,SUMIF('DADOS BRUTOS'!$A$3:$A$500,$C23,'DADOS BRUTOS'!CQ$3:CQ$500)))</f>
        <v/>
      </c>
      <c r="FR23" s="94">
        <f>IF(OR(FR$4="",$B23=""),0,SUMIF('DADOS BRUTOS'!$A$3:$A$500,$B23,'DADOS BRUTOS'!CR$3:CR$500)+IF($C23="",0,SUMIF('DADOS BRUTOS'!$A$3:$A$500,$C23,'DADOS BRUTOS'!CR$3:CR$500)))</f>
        <v/>
      </c>
      <c r="FS23" s="94">
        <f>IF(OR(FS$4="",$B23=""),0,SUMIF('DADOS BRUTOS'!$A$3:$A$500,$B23,'DADOS BRUTOS'!CS$3:CS$500)+IF($C23="",0,SUMIF('DADOS BRUTOS'!$A$3:$A$500,$C23,'DADOS BRUTOS'!CS$3:CS$500)))</f>
        <v/>
      </c>
      <c r="FT23" s="94">
        <f>IF(OR(FT$4="",$B23=""),0,SUMIF('DADOS BRUTOS'!$A$3:$A$500,$B23,'DADOS BRUTOS'!CT$3:CT$500)+IF($C23="",0,SUMIF('DADOS BRUTOS'!$A$3:$A$500,$C23,'DADOS BRUTOS'!CT$3:CT$500)))</f>
        <v/>
      </c>
      <c r="FU23" s="94">
        <f>IF(OR(FU$4="",$B23=""),0,SUMIF('DADOS BRUTOS'!$A$3:$A$500,$B23,'DADOS BRUTOS'!CU$3:CU$500)+IF($C23="",0,SUMIF('DADOS BRUTOS'!$A$3:$A$500,$C23,'DADOS BRUTOS'!CU$3:CU$500)))</f>
        <v/>
      </c>
      <c r="FV23" s="94">
        <f>IF(OR(FV$4="",$B23=""),0,SUMIF('DADOS BRUTOS'!$A$3:$A$500,$B23,'DADOS BRUTOS'!CV$3:CV$500)+IF($C23="",0,SUMIF('DADOS BRUTOS'!$A$3:$A$500,$C23,'DADOS BRUTOS'!CV$3:CV$500)))</f>
        <v/>
      </c>
      <c r="FW23" s="94">
        <f>IF(OR(FW$4="",$B23=""),0,SUMIF('DADOS BRUTOS'!$A$3:$A$500,$B23,'DADOS BRUTOS'!CW$3:CW$500)+IF($C23="",0,SUMIF('DADOS BRUTOS'!$A$3:$A$500,$C23,'DADOS BRUTOS'!CW$3:CW$500)))</f>
        <v/>
      </c>
      <c r="FX23" s="94">
        <f>IF(OR(FX$4="",$B23=""),0,SUMIF('DADOS BRUTOS'!$A$3:$A$500,$B23,'DADOS BRUTOS'!CX$3:CX$500)+IF($C23="",0,SUMIF('DADOS BRUTOS'!$A$3:$A$500,$C23,'DADOS BRUTOS'!CX$3:CX$500)))</f>
        <v/>
      </c>
      <c r="FY23" s="94">
        <f>IF(OR(FY$4="",$B23=""),0,SUMIF('DADOS BRUTOS'!$A$3:$A$500,$B23,'DADOS BRUTOS'!CY$3:CY$500)+IF($C23="",0,SUMIF('DADOS BRUTOS'!$A$3:$A$500,$C23,'DADOS BRUTOS'!CY$3:CY$500)))</f>
        <v/>
      </c>
      <c r="FZ23" s="94">
        <f>IF(OR(FZ$4="",$B23=""),0,SUMIF('DADOS BRUTOS'!$A$3:$A$500,$B23,'DADOS BRUTOS'!CZ$3:CZ$500)+IF($C23="",0,SUMIF('DADOS BRUTOS'!$A$3:$A$500,$C23,'DADOS BRUTOS'!CZ$3:CZ$500)))</f>
        <v/>
      </c>
      <c r="GA23" s="94">
        <f>IF(OR(GA$4="",$B23=""),0,SUMIF('DADOS BRUTOS'!$A$3:$A$500,$B23,'DADOS BRUTOS'!DA$3:DA$500)+IF($C23="",0,SUMIF('DADOS BRUTOS'!$A$3:$A$500,$C23,'DADOS BRUTOS'!DA$3:DA$500)))</f>
        <v/>
      </c>
      <c r="GB23" s="94">
        <f>IF(OR(GB$4="",$B23=""),0,SUMIF('DADOS BRUTOS'!$A$3:$A$500,$B23,'DADOS BRUTOS'!DB$3:DB$500)+IF($C23="",0,SUMIF('DADOS BRUTOS'!$A$3:$A$500,$C23,'DADOS BRUTOS'!DB$3:DB$500)))</f>
        <v/>
      </c>
      <c r="GC23" s="94">
        <f>IF(OR(GC$4="",$B23=""),0,SUMIF('DADOS BRUTOS'!$A$3:$A$500,$B23,'DADOS BRUTOS'!DC$3:DC$500)+IF($C23="",0,SUMIF('DADOS BRUTOS'!$A$3:$A$500,$C23,'DADOS BRUTOS'!DC$3:DC$500)))</f>
        <v/>
      </c>
      <c r="GD23" s="94">
        <f>IF(OR(GD$4="",$B23=""),0,SUMIF('DADOS BRUTOS'!$A$3:$A$500,$B23,'DADOS BRUTOS'!DD$3:DD$500)+IF($C23="",0,SUMIF('DADOS BRUTOS'!$A$3:$A$500,$C23,'DADOS BRUTOS'!DD$3:DD$500)))</f>
        <v/>
      </c>
      <c r="GE23" s="94">
        <f>IF(OR(GE$4="",$B23=""),0,SUMIF('DADOS BRUTOS'!$A$3:$A$500,$B23,'DADOS BRUTOS'!DE$3:DE$500)+IF($C23="",0,SUMIF('DADOS BRUTOS'!$A$3:$A$500,$C23,'DADOS BRUTOS'!DE$3:DE$500)))</f>
        <v/>
      </c>
      <c r="GF23" s="94">
        <f>IF(OR(GF$4="",$B23=""),0,SUMIF('DADOS BRUTOS'!$A$3:$A$500,$B23,'DADOS BRUTOS'!DF$3:DF$500)+IF($C23="",0,SUMIF('DADOS BRUTOS'!$A$3:$A$500,$C23,'DADOS BRUTOS'!DF$3:DF$500)))</f>
        <v/>
      </c>
      <c r="GG23" s="94">
        <f>IF(OR(GG$4="",$B23=""),0,SUMIF('DADOS BRUTOS'!$A$3:$A$500,$B23,'DADOS BRUTOS'!DG$3:DG$500)+IF($C23="",0,SUMIF('DADOS BRUTOS'!$A$3:$A$500,$C23,'DADOS BRUTOS'!DG$3:DG$500)))</f>
        <v/>
      </c>
      <c r="GH23" s="94">
        <f>IF(OR(GH$4="",$B23=""),0,SUMIF('DADOS BRUTOS'!$A$3:$A$500,$B23,'DADOS BRUTOS'!DH$3:DH$500)+IF($C23="",0,SUMIF('DADOS BRUTOS'!$A$3:$A$500,$C23,'DADOS BRUTOS'!DH$3:DH$500)))</f>
        <v/>
      </c>
      <c r="GI23" s="94">
        <f>IF(OR(GI$4="",$B23=""),0,SUMIF('DADOS BRUTOS'!$A$3:$A$500,$B23,'DADOS BRUTOS'!DI$3:DI$500)+IF($C23="",0,SUMIF('DADOS BRUTOS'!$A$3:$A$500,$C23,'DADOS BRUTOS'!DI$3:DI$500)))</f>
        <v/>
      </c>
      <c r="GJ23" s="94">
        <f>IF(OR(GJ$4="",$B23=""),0,SUMIF('DADOS BRUTOS'!$A$3:$A$500,$B23,'DADOS BRUTOS'!DJ$3:DJ$500)+IF($C23="",0,SUMIF('DADOS BRUTOS'!$A$3:$A$500,$C23,'DADOS BRUTOS'!DJ$3:DJ$500)))</f>
        <v/>
      </c>
      <c r="GK23" s="94">
        <f>IF(OR(GK$4="",$B23=""),0,SUMIF('DADOS BRUTOS'!$A$3:$A$500,$B23,'DADOS BRUTOS'!DK$3:DK$500)+IF($C23="",0,SUMIF('DADOS BRUTOS'!$A$3:$A$500,$C23,'DADOS BRUTOS'!DK$3:DK$500)))</f>
        <v/>
      </c>
      <c r="GL23" s="94">
        <f>IF(OR(GL$4="",$B23=""),0,SUMIF('DADOS BRUTOS'!$A$3:$A$500,$B23,'DADOS BRUTOS'!DL$3:DL$500)+IF($C23="",0,SUMIF('DADOS BRUTOS'!$A$3:$A$500,$C23,'DADOS BRUTOS'!DL$3:DL$500)))</f>
        <v/>
      </c>
      <c r="GM23" s="94">
        <f>IF(OR(GM$4="",$B23=""),0,SUMIF('DADOS BRUTOS'!$A$3:$A$500,$B23,'DADOS BRUTOS'!DM$3:DM$500)+IF($C23="",0,SUMIF('DADOS BRUTOS'!$A$3:$A$500,$C23,'DADOS BRUTOS'!DM$3:DM$500)))</f>
        <v/>
      </c>
      <c r="GN23" s="94">
        <f>IF(OR(GN$4="",$B23=""),0,SUMIF('DADOS BRUTOS'!$A$3:$A$500,$B23,'DADOS BRUTOS'!DN$3:DN$500)+IF($C23="",0,SUMIF('DADOS BRUTOS'!$A$3:$A$500,$C23,'DADOS BRUTOS'!DN$3:DN$500)))</f>
        <v/>
      </c>
      <c r="GO23" s="94">
        <f>IF(OR(GO$4="",$B23=""),0,SUMIF('DADOS BRUTOS'!$A$3:$A$500,$B23,'DADOS BRUTOS'!DO$3:DO$500)+IF($C23="",0,SUMIF('DADOS BRUTOS'!$A$3:$A$500,$C23,'DADOS BRUTOS'!DO$3:DO$500)))</f>
        <v/>
      </c>
      <c r="GP23" s="94">
        <f>IF(OR(GP$4="",$B23=""),0,SUMIF('DADOS BRUTOS'!$A$3:$A$500,$B23,'DADOS BRUTOS'!DP$3:DP$500)+IF($C23="",0,SUMIF('DADOS BRUTOS'!$A$3:$A$500,$C23,'DADOS BRUTOS'!DP$3:DP$500)))</f>
        <v/>
      </c>
      <c r="GQ23" s="94">
        <f>IF(OR(GQ$4="",$B23=""),0,SUMIF('DADOS BRUTOS'!$A$3:$A$500,$B23,'DADOS BRUTOS'!DQ$3:DQ$500)+IF($C23="",0,SUMIF('DADOS BRUTOS'!$A$3:$A$500,$C23,'DADOS BRUTOS'!DQ$3:DQ$500)))</f>
        <v/>
      </c>
      <c r="GR23" s="94">
        <f>IF(OR(GR$4="",$B23=""),0,SUMIF('DADOS BRUTOS'!$A$3:$A$500,$B23,'DADOS BRUTOS'!DR$3:DR$500)+IF($C23="",0,SUMIF('DADOS BRUTOS'!$A$3:$A$500,$C23,'DADOS BRUTOS'!DR$3:DR$500)))</f>
        <v/>
      </c>
      <c r="GS23" s="94">
        <f>IF(OR(GS$4="",$B23=""),0,SUMIF('DADOS BRUTOS'!$A$3:$A$500,$B23,'DADOS BRUTOS'!DS$3:DS$500)+IF($C23="",0,SUMIF('DADOS BRUTOS'!$A$3:$A$500,$C23,'DADOS BRUTOS'!DS$3:DS$500)))</f>
        <v/>
      </c>
      <c r="GT23" s="94">
        <f>IF(OR(GT$4="",$B23=""),0,SUMIF('DADOS BRUTOS'!$A$3:$A$500,$B23,'DADOS BRUTOS'!DT$3:DT$500)+IF($C23="",0,SUMIF('DADOS BRUTOS'!$A$3:$A$500,$C23,'DADOS BRUTOS'!DT$3:DT$500)))</f>
        <v/>
      </c>
      <c r="GU23" s="94">
        <f>IF(OR(GU$4="",$B23=""),0,SUMIF('DADOS BRUTOS'!$A$3:$A$500,$B23,'DADOS BRUTOS'!DU$3:DU$500)+IF($C23="",0,SUMIF('DADOS BRUTOS'!$A$3:$A$500,$C23,'DADOS BRUTOS'!DU$3:DU$500)))</f>
        <v/>
      </c>
      <c r="GV23" s="94">
        <f>IF(OR(GV$4="",$B23=""),0,SUMIF('DADOS BRUTOS'!$A$3:$A$500,$B23,'DADOS BRUTOS'!DV$3:DV$500)+IF($C23="",0,SUMIF('DADOS BRUTOS'!$A$3:$A$500,$C23,'DADOS BRUTOS'!DV$3:DV$500)))</f>
        <v/>
      </c>
      <c r="GW23" s="94">
        <f>IF(OR(GW$4="",$B23=""),0,SUMIF('DADOS BRUTOS'!$A$3:$A$500,$B23,'DADOS BRUTOS'!DW$3:DW$500)+IF($C23="",0,SUMIF('DADOS BRUTOS'!$A$3:$A$500,$C23,'DADOS BRUTOS'!DW$3:DW$500)))</f>
        <v/>
      </c>
      <c r="GX23" s="94">
        <f>IF(OR(GX$4="",$B23=""),0,SUMIF('DADOS BRUTOS'!$A$3:$A$500,$B23,'DADOS BRUTOS'!DX$3:DX$500)+IF($C23="",0,SUMIF('DADOS BRUTOS'!$A$3:$A$500,$C23,'DADOS BRUTOS'!DX$3:DX$500)))</f>
        <v/>
      </c>
      <c r="GY23" s="94">
        <f>IF(OR(GY$4="",$B23=""),0,SUMIF('DADOS BRUTOS'!$A$3:$A$500,$B23,'DADOS BRUTOS'!DY$3:DY$500)+IF($C23="",0,SUMIF('DADOS BRUTOS'!$A$3:$A$500,$C23,'DADOS BRUTOS'!DY$3:DY$500)))</f>
        <v/>
      </c>
      <c r="GZ23" s="94">
        <f>IF(OR(GZ$4="",$B23=""),0,SUMIF('DADOS BRUTOS'!$A$3:$A$500,$B23,'DADOS BRUTOS'!DZ$3:DZ$500)+IF($C23="",0,SUMIF('DADOS BRUTOS'!$A$3:$A$500,$C23,'DADOS BRUTOS'!DZ$3:DZ$500)))</f>
        <v/>
      </c>
      <c r="HA23" s="94">
        <f>IF(OR(HA$4="",$B23=""),0,SUMIF('DADOS BRUTOS'!$A$3:$A$500,$B23,'DADOS BRUTOS'!EA$3:EA$500)+IF($C23="",0,SUMIF('DADOS BRUTOS'!$A$3:$A$500,$C23,'DADOS BRUTOS'!EA$3:EA$500)))</f>
        <v/>
      </c>
      <c r="HB23" s="94">
        <f>IF(OR(HB$4="",$B23=""),0,SUMIF('DADOS BRUTOS'!$A$3:$A$500,$B23,'DADOS BRUTOS'!EB$3:EB$500)+IF($C23="",0,SUMIF('DADOS BRUTOS'!$A$3:$A$500,$C23,'DADOS BRUTOS'!EB$3:EB$500)))</f>
        <v/>
      </c>
      <c r="HC23" s="94">
        <f>IF(OR(HC$4="",$B23=""),0,SUMIF('DADOS BRUTOS'!$A$3:$A$500,$B23,'DADOS BRUTOS'!EC$3:EC$500)+IF($C23="",0,SUMIF('DADOS BRUTOS'!$A$3:$A$500,$C23,'DADOS BRUTOS'!EC$3:EC$500)))</f>
        <v/>
      </c>
      <c r="HD23" s="94">
        <f>IF(OR(HD$4="",$B23=""),0,SUMIF('DADOS BRUTOS'!$A$3:$A$500,$B23,'DADOS BRUTOS'!ED$3:ED$500)+IF($C23="",0,SUMIF('DADOS BRUTOS'!$A$3:$A$500,$C23,'DADOS BRUTOS'!ED$3:ED$500)))</f>
        <v/>
      </c>
      <c r="HE23" s="94">
        <f>IF(OR(HE$4="",$B23=""),0,SUMIF('DADOS BRUTOS'!$A$3:$A$500,$B23,'DADOS BRUTOS'!EE$3:EE$500)+IF($C23="",0,SUMIF('DADOS BRUTOS'!$A$3:$A$500,$C23,'DADOS BRUTOS'!EE$3:EE$500)))</f>
        <v/>
      </c>
      <c r="HF23" s="94">
        <f>IF(OR(HF$4="",$B23=""),0,SUMIF('DADOS BRUTOS'!$A$3:$A$500,$B23,'DADOS BRUTOS'!EF$3:EF$500)+IF($C23="",0,SUMIF('DADOS BRUTOS'!$A$3:$A$500,$C23,'DADOS BRUTOS'!EF$3:EF$500)))</f>
        <v/>
      </c>
      <c r="HG23" s="94">
        <f>IF(OR(HG$4="",$B23=""),0,SUMIF('DADOS BRUTOS'!$A$3:$A$500,$B23,'DADOS BRUTOS'!EG$3:EG$500)+IF($C23="",0,SUMIF('DADOS BRUTOS'!$A$3:$A$500,$C23,'DADOS BRUTOS'!EG$3:EG$500)))</f>
        <v/>
      </c>
      <c r="HH23" s="94">
        <f>IF(OR(HH$4="",$B23=""),0,SUMIF('DADOS BRUTOS'!$A$3:$A$500,$B23,'DADOS BRUTOS'!EH$3:EH$500)+IF($C23="",0,SUMIF('DADOS BRUTOS'!$A$3:$A$500,$C23,'DADOS BRUTOS'!EH$3:EH$500)))</f>
        <v/>
      </c>
      <c r="HI23" s="94">
        <f>IF(OR(HI$4="",$B23=""),0,SUMIF('DADOS BRUTOS'!$A$3:$A$500,$B23,'DADOS BRUTOS'!EI$3:EI$500)+IF($C23="",0,SUMIF('DADOS BRUTOS'!$A$3:$A$500,$C23,'DADOS BRUTOS'!EI$3:EI$500)))</f>
        <v/>
      </c>
      <c r="HJ23" s="94">
        <f>IF(OR(HJ$4="",$B23=""),0,SUMIF('DADOS BRUTOS'!$A$3:$A$500,$B23,'DADOS BRUTOS'!EJ$3:EJ$500)+IF($C23="",0,SUMIF('DADOS BRUTOS'!$A$3:$A$500,$C23,'DADOS BRUTOS'!EJ$3:EJ$500)))</f>
        <v/>
      </c>
      <c r="HK23" s="94">
        <f>IF(OR(HK$4="",$B23=""),0,SUMIF('DADOS BRUTOS'!$A$3:$A$500,$B23,'DADOS BRUTOS'!EK$3:EK$500)+IF($C23="",0,SUMIF('DADOS BRUTOS'!$A$3:$A$500,$C23,'DADOS BRUTOS'!EK$3:EK$500)))</f>
        <v/>
      </c>
      <c r="HL23" s="94">
        <f>IF(OR(HL$4="",$B23=""),0,SUMIF('DADOS BRUTOS'!$A$3:$A$500,$B23,'DADOS BRUTOS'!EL$3:EL$500)+IF($C23="",0,SUMIF('DADOS BRUTOS'!$A$3:$A$500,$C23,'DADOS BRUTOS'!EL$3:EL$500)))</f>
        <v/>
      </c>
      <c r="HM23" s="94">
        <f>IF(OR(HM$4="",$B23=""),0,SUMIF('DADOS BRUTOS'!$A$3:$A$500,$B23,'DADOS BRUTOS'!EM$3:EM$500)+IF($C23="",0,SUMIF('DADOS BRUTOS'!$A$3:$A$500,$C23,'DADOS BRUTOS'!EM$3:EM$500)))</f>
        <v/>
      </c>
      <c r="HN23" s="94">
        <f>IF(OR(HN$4="",$B23=""),0,SUMIF('DADOS BRUTOS'!$A$3:$A$500,$B23,'DADOS BRUTOS'!EN$3:EN$500)+IF($C23="",0,SUMIF('DADOS BRUTOS'!$A$3:$A$500,$C23,'DADOS BRUTOS'!EN$3:EN$500)))</f>
        <v/>
      </c>
      <c r="HO23" s="94">
        <f>IF(OR(HO$4="",$B23=""),0,SUMIF('DADOS BRUTOS'!$A$3:$A$500,$B23,'DADOS BRUTOS'!EO$3:EO$500)+IF($C23="",0,SUMIF('DADOS BRUTOS'!$A$3:$A$500,$C23,'DADOS BRUTOS'!EO$3:EO$500)))</f>
        <v/>
      </c>
      <c r="HP23" s="94">
        <f>IF(OR(HP$4="",$B23=""),0,SUMIF('DADOS BRUTOS'!$A$3:$A$500,$B23,'DADOS BRUTOS'!EP$3:EP$500)+IF($C23="",0,SUMIF('DADOS BRUTOS'!$A$3:$A$500,$C23,'DADOS BRUTOS'!EP$3:EP$500)))</f>
        <v/>
      </c>
      <c r="HQ23" s="94">
        <f>IF(OR(HQ$4="",$B23=""),0,SUMIF('DADOS BRUTOS'!$A$3:$A$500,$B23,'DADOS BRUTOS'!EQ$3:EQ$500)+IF($C23="",0,SUMIF('DADOS BRUTOS'!$A$3:$A$500,$C23,'DADOS BRUTOS'!EQ$3:EQ$500)))</f>
        <v/>
      </c>
      <c r="HR23" s="94">
        <f>IF(OR(HR$4="",$B23=""),0,SUMIF('DADOS BRUTOS'!$A$3:$A$500,$B23,'DADOS BRUTOS'!ER$3:ER$500)+IF($C23="",0,SUMIF('DADOS BRUTOS'!$A$3:$A$500,$C23,'DADOS BRUTOS'!ER$3:ER$500)))</f>
        <v/>
      </c>
      <c r="HS23" s="94">
        <f>IF(OR(HS$4="",$B23=""),0,SUMIF('DADOS BRUTOS'!$A$3:$A$500,$B23,'DADOS BRUTOS'!ES$3:ES$500)+IF($C23="",0,SUMIF('DADOS BRUTOS'!$A$3:$A$500,$C23,'DADOS BRUTOS'!ES$3:ES$500)))</f>
        <v/>
      </c>
      <c r="HT23" s="94">
        <f>IF(OR(HT$4="",$B23=""),0,SUMIF('DADOS BRUTOS'!$A$3:$A$500,$B23,'DADOS BRUTOS'!ET$3:ET$500)+IF($C23="",0,SUMIF('DADOS BRUTOS'!$A$3:$A$500,$C23,'DADOS BRUTOS'!ET$3:ET$500)))</f>
        <v/>
      </c>
      <c r="HU23" s="94">
        <f>IF(OR(HU$4="",$B23=""),0,SUMIF('DADOS BRUTOS'!$A$3:$A$500,$B23,'DADOS BRUTOS'!EU$3:EU$500)+IF($C23="",0,SUMIF('DADOS BRUTOS'!$A$3:$A$500,$C23,'DADOS BRUTOS'!EU$3:EU$500)))</f>
        <v/>
      </c>
      <c r="HV23" s="94">
        <f>IF(OR(HV$4="",$B23=""),0,SUMIF('DADOS BRUTOS'!$A$3:$A$500,$B23,'DADOS BRUTOS'!EV$3:EV$500)+IF($C23="",0,SUMIF('DADOS BRUTOS'!$A$3:$A$500,$C23,'DADOS BRUTOS'!EV$3:EV$500)))</f>
        <v/>
      </c>
      <c r="HW23" s="94">
        <f>IF(OR(HW$4="",$B23=""),0,SUMIF('DADOS BRUTOS'!$A$3:$A$500,$B23,'DADOS BRUTOS'!EW$3:EW$500)+IF($C23="",0,SUMIF('DADOS BRUTOS'!$A$3:$A$500,$C23,'DADOS BRUTOS'!EW$3:EW$500)))</f>
        <v/>
      </c>
      <c r="HX23" s="94">
        <f>IF(OR(HX$4="",$B23=""),0,SUMIF('DADOS BRUTOS'!$A$3:$A$500,$B23,'DADOS BRUTOS'!EX$3:EX$500)+IF($C23="",0,SUMIF('DADOS BRUTOS'!$A$3:$A$500,$C23,'DADOS BRUTOS'!EX$3:EX$500)))</f>
        <v/>
      </c>
      <c r="HY23" s="94">
        <f>IF(OR(HY$4="",$B23=""),0,SUMIF('DADOS BRUTOS'!$A$3:$A$500,$B23,'DADOS BRUTOS'!EY$3:EY$500)+IF($C23="",0,SUMIF('DADOS BRUTOS'!$A$3:$A$500,$C23,'DADOS BRUTOS'!EY$3:EY$500)))</f>
        <v/>
      </c>
      <c r="HZ23" s="94">
        <f>IF(OR(HZ$4="",$B23=""),0,SUMIF('DADOS BRUTOS'!$A$3:$A$500,$B23,'DADOS BRUTOS'!EZ$3:EZ$500)+IF($C23="",0,SUMIF('DADOS BRUTOS'!$A$3:$A$500,$C23,'DADOS BRUTOS'!EZ$3:EZ$500)))</f>
        <v/>
      </c>
      <c r="IA23" s="94">
        <f>IF(OR(IA$4="",$B23=""),0,SUMIF('DADOS BRUTOS'!$A$3:$A$500,$B23,'DADOS BRUTOS'!FA$3:FA$500)+IF($C23="",0,SUMIF('DADOS BRUTOS'!$A$3:$A$500,$C23,'DADOS BRUTOS'!FA$3:FA$500)))</f>
        <v/>
      </c>
      <c r="IB23" s="94">
        <f>IF(OR(IB$4="",$B23=""),0,SUMIF('DADOS BRUTOS'!$A$3:$A$500,$B23,'DADOS BRUTOS'!FB$3:FB$500)+IF($C23="",0,SUMIF('DADOS BRUTOS'!$A$3:$A$500,$C23,'DADOS BRUTOS'!FB$3:FB$500)))</f>
        <v/>
      </c>
      <c r="IC23" s="94">
        <f>IF(OR(IC$4="",$B23=""),0,SUMIF('DADOS BRUTOS'!$A$3:$A$500,$B23,'DADOS BRUTOS'!FC$3:FC$500)+IF($C23="",0,SUMIF('DADOS BRUTOS'!$A$3:$A$500,$C23,'DADOS BRUTOS'!FC$3:FC$500)))</f>
        <v/>
      </c>
      <c r="ID23" s="94">
        <f>IF(OR(ID$4="",$B23=""),0,SUMIF('DADOS BRUTOS'!$A$3:$A$500,$B23,'DADOS BRUTOS'!FD$3:FD$500)+IF($C23="",0,SUMIF('DADOS BRUTOS'!$A$3:$A$500,$C23,'DADOS BRUTOS'!FD$3:FD$500)))</f>
        <v/>
      </c>
      <c r="IE23" s="94">
        <f>IF(OR(IE$4="",$B23=""),0,SUMIF('DADOS BRUTOS'!$A$3:$A$500,$B23,'DADOS BRUTOS'!FE$3:FE$500)+IF($C23="",0,SUMIF('DADOS BRUTOS'!$A$3:$A$500,$C23,'DADOS BRUTOS'!FE$3:FE$500)))</f>
        <v/>
      </c>
      <c r="IF23" s="94">
        <f>IF(OR(IF$4="",$B23=""),0,SUMIF('DADOS BRUTOS'!$A$3:$A$500,$B23,'DADOS BRUTOS'!FF$3:FF$500)+IF($C23="",0,SUMIF('DADOS BRUTOS'!$A$3:$A$500,$C23,'DADOS BRUTOS'!FF$3:FF$500)))</f>
        <v/>
      </c>
      <c r="IG23" s="94">
        <f>IF(OR(IG$4="",$B23=""),0,SUMIF('DADOS BRUTOS'!$A$3:$A$500,$B23,'DADOS BRUTOS'!FG$3:FG$500)+IF($C23="",0,SUMIF('DADOS BRUTOS'!$A$3:$A$500,$C23,'DADOS BRUTOS'!FG$3:FG$500)))</f>
        <v/>
      </c>
      <c r="IH23" s="94">
        <f>IF(OR(IH$4="",$B23=""),0,SUMIF('DADOS BRUTOS'!$A$3:$A$500,$B23,'DADOS BRUTOS'!FH$3:FH$500)+IF($C23="",0,SUMIF('DADOS BRUTOS'!$A$3:$A$500,$C23,'DADOS BRUTOS'!FH$3:FH$500)))</f>
        <v/>
      </c>
      <c r="II23" s="94">
        <f>IF(OR(II$4="",$B23=""),0,SUMIF('DADOS BRUTOS'!$A$3:$A$500,$B23,'DADOS BRUTOS'!FI$3:FI$500)+IF($C23="",0,SUMIF('DADOS BRUTOS'!$A$3:$A$500,$C23,'DADOS BRUTOS'!FI$3:FI$500)))</f>
        <v/>
      </c>
      <c r="IJ23" s="94">
        <f>IF(OR(IJ$4="",$B23=""),0,SUMIF('DADOS BRUTOS'!$A$3:$A$500,$B23,'DADOS BRUTOS'!FJ$3:FJ$500)+IF($C23="",0,SUMIF('DADOS BRUTOS'!$A$3:$A$500,$C23,'DADOS BRUTOS'!FJ$3:FJ$500)))</f>
        <v/>
      </c>
      <c r="IK23" s="94">
        <f>IF(OR(IK$4="",$B23=""),0,SUMIF('DADOS BRUTOS'!$A$3:$A$500,$B23,'DADOS BRUTOS'!FK$3:FK$500)+IF($C23="",0,SUMIF('DADOS BRUTOS'!$A$3:$A$500,$C23,'DADOS BRUTOS'!FK$3:FK$500)))</f>
        <v/>
      </c>
      <c r="IL23" s="94">
        <f>IF(OR(IL$4="",$B23=""),0,SUMIF('DADOS BRUTOS'!$A$3:$A$500,$B23,'DADOS BRUTOS'!FL$3:FL$500)+IF($C23="",0,SUMIF('DADOS BRUTOS'!$A$3:$A$500,$C23,'DADOS BRUTOS'!FL$3:FL$500)))</f>
        <v/>
      </c>
      <c r="IM23" s="94">
        <f>IF(OR(IM$4="",$B23=""),0,SUMIF('DADOS BRUTOS'!$A$3:$A$500,$B23,'DADOS BRUTOS'!FM$3:FM$500)+IF($C23="",0,SUMIF('DADOS BRUTOS'!$A$3:$A$500,$C23,'DADOS BRUTOS'!FM$3:FM$500)))</f>
        <v/>
      </c>
      <c r="IN23" s="94">
        <f>IF(OR(IN$4="",$B23=""),0,SUMIF('DADOS BRUTOS'!$A$3:$A$500,$B23,'DADOS BRUTOS'!FN$3:FN$500)+IF($C23="",0,SUMIF('DADOS BRUTOS'!$A$3:$A$500,$C23,'DADOS BRUTOS'!FN$3:FN$500)))</f>
        <v/>
      </c>
      <c r="IO23" s="94">
        <f>IF(OR(IO$4="",$B23=""),0,SUMIF('DADOS BRUTOS'!$A$3:$A$500,$B23,'DADOS BRUTOS'!FO$3:FO$500)+IF($C23="",0,SUMIF('DADOS BRUTOS'!$A$3:$A$500,$C23,'DADOS BRUTOS'!FO$3:FO$500)))</f>
        <v/>
      </c>
      <c r="IP23" s="94">
        <f>IF(OR(IP$4="",$B23=""),0,SUMIF('DADOS BRUTOS'!$A$3:$A$500,$B23,'DADOS BRUTOS'!FP$3:FP$500)+IF($C23="",0,SUMIF('DADOS BRUTOS'!$A$3:$A$500,$C23,'DADOS BRUTOS'!FP$3:FP$500)))</f>
        <v/>
      </c>
      <c r="IQ23" s="94">
        <f>IF(OR(IQ$4="",$B23=""),0,SUMIF('DADOS BRUTOS'!$A$3:$A$500,$B23,'DADOS BRUTOS'!FQ$3:FQ$500)+IF($C23="",0,SUMIF('DADOS BRUTOS'!$A$3:$A$500,$C23,'DADOS BRUTOS'!FQ$3:FQ$500)))</f>
        <v/>
      </c>
      <c r="IR23" s="94">
        <f>IF(OR(IR$4="",$B23=""),0,SUMIF('DADOS BRUTOS'!$A$3:$A$500,$B23,'DADOS BRUTOS'!FR$3:FR$500)+IF($C23="",0,SUMIF('DADOS BRUTOS'!$A$3:$A$500,$C23,'DADOS BRUTOS'!FR$3:FR$500)))</f>
        <v/>
      </c>
      <c r="IS23" s="94">
        <f>IF(OR(IS$4="",$B23=""),0,SUMIF('DADOS BRUTOS'!$A$3:$A$500,$B23,'DADOS BRUTOS'!FS$3:FS$500)+IF($C23="",0,SUMIF('DADOS BRUTOS'!$A$3:$A$500,$C23,'DADOS BRUTOS'!FS$3:FS$500)))</f>
        <v/>
      </c>
      <c r="IT23" s="94">
        <f>IF(OR(IT$4="",$B23=""),0,SUMIF('DADOS BRUTOS'!$A$3:$A$500,$B23,'DADOS BRUTOS'!FT$3:FT$500)+IF($C23="",0,SUMIF('DADOS BRUTOS'!$A$3:$A$500,$C23,'DADOS BRUTOS'!FT$3:FT$500)))</f>
        <v/>
      </c>
      <c r="IU23" s="94">
        <f>IF(OR(IU$4="",$B23=""),0,SUMIF('DADOS BRUTOS'!$A$3:$A$500,$B23,'DADOS BRUTOS'!FU$3:FU$500)+IF($C23="",0,SUMIF('DADOS BRUTOS'!$A$3:$A$500,$C23,'DADOS BRUTOS'!FU$3:FU$500)))</f>
        <v/>
      </c>
      <c r="IV23" s="94">
        <f>IF(OR(IV$4="",$B23=""),0,SUMIF('DADOS BRUTOS'!$A$3:$A$500,$B23,'DADOS BRUTOS'!FV$3:FV$500)+IF($C23="",0,SUMIF('DADOS BRUTOS'!$A$3:$A$500,$C23,'DADOS BRUTOS'!FV$3:FV$500)))</f>
        <v/>
      </c>
      <c r="IW23" s="94">
        <f>IF(OR(IW$4="",$B23=""),0,SUMIF('DADOS BRUTOS'!$A$3:$A$500,$B23,'DADOS BRUTOS'!FW$3:FW$500)+IF($C23="",0,SUMIF('DADOS BRUTOS'!$A$3:$A$500,$C23,'DADOS BRUTOS'!FW$3:FW$500)))</f>
        <v/>
      </c>
      <c r="IX23" s="94">
        <f>IF(OR(IX$4="",$B23=""),0,SUMIF('DADOS BRUTOS'!$A$3:$A$500,$B23,'DADOS BRUTOS'!FX$3:FX$500)+IF($C23="",0,SUMIF('DADOS BRUTOS'!$A$3:$A$500,$C23,'DADOS BRUTOS'!FX$3:FX$500)))</f>
        <v/>
      </c>
      <c r="IY23" s="94">
        <f>IF(OR(IY$4="",$B23=""),0,SUMIF('DADOS BRUTOS'!$A$3:$A$500,$B23,'DADOS BRUTOS'!FY$3:FY$500)+IF($C23="",0,SUMIF('DADOS BRUTOS'!$A$3:$A$500,$C23,'DADOS BRUTOS'!FY$3:FY$500)))</f>
        <v/>
      </c>
      <c r="IZ23" s="94">
        <f>IF(OR(IZ$4="",$B23=""),0,SUMIF('DADOS BRUTOS'!$A$3:$A$500,$B23,'DADOS BRUTOS'!FZ$3:FZ$500)+IF($C23="",0,SUMIF('DADOS BRUTOS'!$A$3:$A$500,$C23,'DADOS BRUTOS'!FZ$3:FZ$500)))</f>
        <v/>
      </c>
      <c r="JA23" s="94">
        <f>IF(OR(JA$4="",$B23=""),0,SUMIF('DADOS BRUTOS'!$A$3:$A$500,$B23,'DADOS BRUTOS'!GA$3:GA$500)+IF($C23="",0,SUMIF('DADOS BRUTOS'!$A$3:$A$500,$C23,'DADOS BRUTOS'!GA$3:GA$500)))</f>
        <v/>
      </c>
      <c r="JB23" s="94">
        <f>IF(OR(JB$4="",$B23=""),0,SUMIF('DADOS BRUTOS'!$A$3:$A$500,$B23,'DADOS BRUTOS'!GB$3:GB$500)+IF($C23="",0,SUMIF('DADOS BRUTOS'!$A$3:$A$500,$C23,'DADOS BRUTOS'!GB$3:GB$500)))</f>
        <v/>
      </c>
      <c r="JC23" s="94">
        <f>IF(OR(JC$4="",$B23=""),0,SUMIF('DADOS BRUTOS'!$A$3:$A$500,$B23,'DADOS BRUTOS'!GC$3:GC$500)+IF($C23="",0,SUMIF('DADOS BRUTOS'!$A$3:$A$500,$C23,'DADOS BRUTOS'!GC$3:GC$500)))</f>
        <v/>
      </c>
      <c r="JD23" s="94">
        <f>IF(OR(JD$4="",$B23=""),0,SUMIF('DADOS BRUTOS'!$A$3:$A$500,$B23,'DADOS BRUTOS'!GD$3:GD$500)+IF($C23="",0,SUMIF('DADOS BRUTOS'!$A$3:$A$500,$C23,'DADOS BRUTOS'!GD$3:GD$500)))</f>
        <v/>
      </c>
      <c r="JE23" s="94">
        <f>IF(OR(JE$4="",$B23=""),0,SUMIF('DADOS BRUTOS'!$A$3:$A$500,$B23,'DADOS BRUTOS'!GE$3:GE$500)+IF($C23="",0,SUMIF('DADOS BRUTOS'!$A$3:$A$500,$C23,'DADOS BRUTOS'!GE$3:GE$500)))</f>
        <v/>
      </c>
      <c r="JF23" s="94">
        <f>IF(OR(JF$4="",$B23=""),0,SUMIF('DADOS BRUTOS'!$A$3:$A$500,$B23,'DADOS BRUTOS'!GF$3:GF$500)+IF($C23="",0,SUMIF('DADOS BRUTOS'!$A$3:$A$500,$C23,'DADOS BRUTOS'!GF$3:GF$500)))</f>
        <v/>
      </c>
      <c r="JG23" s="94">
        <f>IF(OR(JG$4="",$B23=""),0,SUMIF('DADOS BRUTOS'!$A$3:$A$500,$B23,'DADOS BRUTOS'!GG$3:GG$500)+IF($C23="",0,SUMIF('DADOS BRUTOS'!$A$3:$A$500,$C23,'DADOS BRUTOS'!GG$3:GG$500)))</f>
        <v/>
      </c>
      <c r="JH23" s="94">
        <f>IF(OR(JH$4="",$B23=""),0,SUMIF('DADOS BRUTOS'!$A$3:$A$500,$B23,'DADOS BRUTOS'!GH$3:GH$500)+IF($C23="",0,SUMIF('DADOS BRUTOS'!$A$3:$A$500,$C23,'DADOS BRUTOS'!GH$3:GH$500)))</f>
        <v/>
      </c>
      <c r="JI23" s="94">
        <f>IF(OR(JI$4="",$B23=""),0,SUMIF('DADOS BRUTOS'!$A$3:$A$500,$B23,'DADOS BRUTOS'!GI$3:GI$500)+IF($C23="",0,SUMIF('DADOS BRUTOS'!$A$3:$A$500,$C23,'DADOS BRUTOS'!GI$3:GI$500)))</f>
        <v/>
      </c>
      <c r="JJ23" s="94">
        <f>IF(OR(JJ$4="",$B23=""),0,SUMIF('DADOS BRUTOS'!$A$3:$A$500,$B23,'DADOS BRUTOS'!GJ$3:GJ$500)+IF($C23="",0,SUMIF('DADOS BRUTOS'!$A$3:$A$500,$C23,'DADOS BRUTOS'!GJ$3:GJ$500)))</f>
        <v/>
      </c>
      <c r="JK23" s="94">
        <f>IF(OR(JK$4="",$B23=""),0,SUMIF('DADOS BRUTOS'!$A$3:$A$500,$B23,'DADOS BRUTOS'!GK$3:GK$500)+IF($C23="",0,SUMIF('DADOS BRUTOS'!$A$3:$A$500,$C23,'DADOS BRUTOS'!GK$3:GK$500)))</f>
        <v/>
      </c>
      <c r="JL23" s="94">
        <f>IF(OR(JL$4="",$B23=""),0,SUMIF('DADOS BRUTOS'!$A$3:$A$500,$B23,'DADOS BRUTOS'!GL$3:GL$500)+IF($C23="",0,SUMIF('DADOS BRUTOS'!$A$3:$A$500,$C23,'DADOS BRUTOS'!GL$3:GL$500)))</f>
        <v/>
      </c>
      <c r="JM23" s="94">
        <f>IF(OR(JM$4="",$B23=""),0,SUMIF('DADOS BRUTOS'!$A$3:$A$500,$B23,'DADOS BRUTOS'!GM$3:GM$500)+IF($C23="",0,SUMIF('DADOS BRUTOS'!$A$3:$A$500,$C23,'DADOS BRUTOS'!GM$3:GM$500)))</f>
        <v/>
      </c>
      <c r="JN23" s="94">
        <f>IF(OR(JN$4="",$B23=""),0,SUMIF('DADOS BRUTOS'!$A$3:$A$500,$B23,'DADOS BRUTOS'!GN$3:GN$500)+IF($C23="",0,SUMIF('DADOS BRUTOS'!$A$3:$A$500,$C23,'DADOS BRUTOS'!GN$3:GN$500)))</f>
        <v/>
      </c>
      <c r="JO23" s="94">
        <f>IF(OR(JO$4="",$B23=""),0,SUMIF('DADOS BRUTOS'!$A$3:$A$500,$B23,'DADOS BRUTOS'!GO$3:GO$500)+IF($C23="",0,SUMIF('DADOS BRUTOS'!$A$3:$A$500,$C23,'DADOS BRUTOS'!GO$3:GO$500)))</f>
        <v/>
      </c>
      <c r="JP23" s="94">
        <f>IF(OR(JP$4="",$B23=""),0,SUMIF('DADOS BRUTOS'!$A$3:$A$500,$B23,'DADOS BRUTOS'!GP$3:GP$500)+IF($C23="",0,SUMIF('DADOS BRUTOS'!$A$3:$A$500,$C23,'DADOS BRUTOS'!GP$3:GP$500)))</f>
        <v/>
      </c>
      <c r="JQ23" s="94">
        <f>IF(OR(JQ$4="",$B23=""),0,SUMIF('DADOS BRUTOS'!$A$3:$A$500,$B23,'DADOS BRUTOS'!GQ$3:GQ$500)+IF($C23="",0,SUMIF('DADOS BRUTOS'!$A$3:$A$500,$C23,'DADOS BRUTOS'!GQ$3:GQ$500)))</f>
        <v/>
      </c>
      <c r="JR23" s="94">
        <f>IF(OR(JR$4="",$B23=""),0,SUMIF('DADOS BRUTOS'!$A$3:$A$500,$B23,'DADOS BRUTOS'!GR$3:GR$500)+IF($C23="",0,SUMIF('DADOS BRUTOS'!$A$3:$A$500,$C23,'DADOS BRUTOS'!GR$3:GR$500)))</f>
        <v/>
      </c>
      <c r="JS23" s="94">
        <f>IF(OR(JS$4="",$B23=""),0,SUMIF('DADOS BRUTOS'!$A$3:$A$500,$B23,'DADOS BRUTOS'!GS$3:GS$500)+IF($C23="",0,SUMIF('DADOS BRUTOS'!$A$3:$A$500,$C23,'DADOS BRUTOS'!GS$3:GS$500)))</f>
        <v/>
      </c>
    </row>
    <row r="24">
      <c r="A24" s="59">
        <f>'VALOR POR PL'!D30</f>
        <v/>
      </c>
      <c r="B24" s="58" t="inlineStr">
        <is>
          <t>INSTALAÇÕES ELÉTRICAS</t>
        </is>
      </c>
      <c r="C24" s="58" t="n"/>
      <c r="D24" s="53">
        <f>SUMIF($CB$4:$JS$4,"&lt;="&amp;D$4,$CB24:$JS24)</f>
        <v/>
      </c>
      <c r="E24" s="53">
        <f>SUMIF($CB$4:$JS$4,E$4,$CB24:$JS24)</f>
        <v/>
      </c>
      <c r="F24" s="53">
        <f>SUMIF($CB$4:$JS$4,F$4,$CB24:$JS24)</f>
        <v/>
      </c>
      <c r="G24" s="53">
        <f>SUMIF($CB$4:$JS$4,G$4,$CB24:$JS24)</f>
        <v/>
      </c>
      <c r="H24" s="53">
        <f>SUMIF($CB$4:$JS$4,H$4,$CB24:$JS24)</f>
        <v/>
      </c>
      <c r="I24" s="53">
        <f>SUMIF($CB$4:$JS$4,I$4,$CB24:$JS24)</f>
        <v/>
      </c>
      <c r="J24" s="53">
        <f>SUMIF($CB$4:$JS$4,J$4,$CB24:$JS24)</f>
        <v/>
      </c>
      <c r="K24" s="53">
        <f>SUMIF($CB$4:$JS$4,K$4,$CB24:$JS24)</f>
        <v/>
      </c>
      <c r="L24" s="53">
        <f>SUMIF($CB$4:$JS$4,L$4,$CB24:$JS24)</f>
        <v/>
      </c>
      <c r="M24" s="53">
        <f>SUMIF($CB$4:$JS$4,M$4,$CB24:$JS24)</f>
        <v/>
      </c>
      <c r="N24" s="53">
        <f>SUMIF($CB$4:$JS$4,N$4,$CB24:$JS24)</f>
        <v/>
      </c>
      <c r="O24" s="53">
        <f>SUMIF($CB$4:$JS$4,O$4,$CB24:$JS24)</f>
        <v/>
      </c>
      <c r="P24" s="53">
        <f>SUMIF($CB$4:$JS$4,P$4,$CB24:$JS24)</f>
        <v/>
      </c>
      <c r="Q24" s="53">
        <f>SUMIF($CB$4:$JS$4,Q$4,$CB24:$JS24)</f>
        <v/>
      </c>
      <c r="R24" s="53">
        <f>SUMIF($CB$4:$JS$4,R$4,$CB24:$JS24)</f>
        <v/>
      </c>
      <c r="S24" s="53">
        <f>SUMIF($CB$4:$JS$4,S$4,$CB24:$JS24)</f>
        <v/>
      </c>
      <c r="T24" s="53">
        <f>SUMIF($CB$4:$JS$4,T$4,$CB24:$JS24)</f>
        <v/>
      </c>
      <c r="U24" s="53">
        <f>SUMIF($CB$4:$JS$4,U$4,$CB24:$JS24)</f>
        <v/>
      </c>
      <c r="V24" s="53">
        <f>SUMIF($CB$4:$JS$4,V$4,$CB24:$JS24)</f>
        <v/>
      </c>
      <c r="W24" s="53">
        <f>SUMIF($CB$4:$JS$4,W$4,$CB24:$JS24)</f>
        <v/>
      </c>
      <c r="X24" s="53">
        <f>SUMIF($CB$4:$JS$4,X$4,$CB24:$JS24)</f>
        <v/>
      </c>
      <c r="Y24" s="53">
        <f>SUMIF($CB$4:$JS$4,Y$4,$CB24:$JS24)</f>
        <v/>
      </c>
      <c r="Z24" s="53">
        <f>SUMIF($CB$4:$JS$4,Z$4,$CB24:$JS24)</f>
        <v/>
      </c>
      <c r="AA24" s="53">
        <f>SUMIF($CB$4:$JS$4,AA$4,$CB24:$JS24)</f>
        <v/>
      </c>
      <c r="AB24" s="53">
        <f>SUMIF($CB$4:$JS$4,AB$4,$CB24:$JS24)</f>
        <v/>
      </c>
      <c r="AC24" s="53">
        <f>SUMIF($CB$4:$JS$4,AC$4,$CB24:$JS24)</f>
        <v/>
      </c>
      <c r="AD24" s="53">
        <f>SUMIF($CB$4:$JS$4,AD$4,$CB24:$JS24)</f>
        <v/>
      </c>
      <c r="AE24" s="53">
        <f>SUMIF($CB$4:$JS$4,AE$4,$CB24:$JS24)</f>
        <v/>
      </c>
      <c r="AF24" s="53">
        <f>SUMIF($CB$4:$JS$4,AF$4,$CB24:$JS24)</f>
        <v/>
      </c>
      <c r="AG24" s="53">
        <f>SUMIF($CB$4:$JS$4,AG$4,$CB24:$JS24)</f>
        <v/>
      </c>
      <c r="AH24" s="53">
        <f>SUMIF($CB$4:$JS$4,AH$4,$CB24:$JS24)</f>
        <v/>
      </c>
      <c r="AI24" s="53">
        <f>SUMIF($CB$4:$JS$4,AI$4,$CB24:$JS24)</f>
        <v/>
      </c>
      <c r="AJ24" s="53">
        <f>SUMIF($CB$4:$JS$4,AJ$4,$CB24:$JS24)</f>
        <v/>
      </c>
      <c r="AK24" s="53">
        <f>SUMIF($CB$4:$JS$4,AK$4,$CB24:$JS24)</f>
        <v/>
      </c>
      <c r="AL24" s="53">
        <f>SUMIF($CB$4:$JS$4,AL$4,$CB24:$JS24)</f>
        <v/>
      </c>
      <c r="AM24" s="53">
        <f>SUMIF($CB$4:$JS$4,AM$4,$CB24:$JS24)</f>
        <v/>
      </c>
      <c r="AN24" s="53">
        <f>SUMIF($CB$4:$JS$4,AN$4,$CB24:$JS24)</f>
        <v/>
      </c>
      <c r="AO24" s="53">
        <f>SUMIF($CB$4:$JS$4,AO$4,$CB24:$JS24)</f>
        <v/>
      </c>
      <c r="AP24" s="53">
        <f>SUMIF($CB$4:$JS$4,AP$4,$CB24:$JS24)</f>
        <v/>
      </c>
      <c r="AQ24" s="53">
        <f>SUMIF($CB$4:$JS$4,AQ$4,$CB24:$JS24)</f>
        <v/>
      </c>
      <c r="AR24" s="53">
        <f>SUMIF($CB$4:$JS$4,AR$4,$CB24:$JS24)</f>
        <v/>
      </c>
      <c r="AS24" s="53">
        <f>SUMIF($CB$4:$JS$4,AS$4,$CB24:$JS24)</f>
        <v/>
      </c>
      <c r="AT24" s="53">
        <f>SUMIF($CB$4:$JS$4,AT$4,$CB24:$JS24)</f>
        <v/>
      </c>
      <c r="AU24" s="53">
        <f>SUMIF($CB$4:$JS$4,AU$4,$CB24:$JS24)</f>
        <v/>
      </c>
      <c r="AV24" s="53">
        <f>SUMIF($CB$4:$JS$4,AV$4,$CB24:$JS24)</f>
        <v/>
      </c>
      <c r="AW24" s="53">
        <f>SUMIF($CB$4:$JS$4,AW$4,$CB24:$JS24)</f>
        <v/>
      </c>
      <c r="AX24" s="53">
        <f>SUMIF($CB$4:$JS$4,AX$4,$CB24:$JS24)</f>
        <v/>
      </c>
      <c r="AY24" s="53">
        <f>SUMIF($CB$4:$JS$4,AY$4,$CB24:$JS24)</f>
        <v/>
      </c>
      <c r="AZ24" s="53">
        <f>SUMIF($CB$4:$JS$4,AZ$4,$CB24:$JS24)</f>
        <v/>
      </c>
      <c r="BA24" s="53">
        <f>SUMIF($CB$4:$JS$4,BA$4,$CB24:$JS24)</f>
        <v/>
      </c>
      <c r="BB24" s="53">
        <f>SUMIF($CB$4:$JS$4,BB$4,$CB24:$JS24)</f>
        <v/>
      </c>
      <c r="BC24" s="53">
        <f>SUMIF($CB$4:$JS$4,BC$4,$CB24:$JS24)</f>
        <v/>
      </c>
      <c r="BD24" s="53">
        <f>SUMIF($CB$4:$JS$4,BD$4,$CB24:$JS24)</f>
        <v/>
      </c>
      <c r="BE24" s="53">
        <f>SUMIF($CB$4:$JS$4,BE$4,$CB24:$JS24)</f>
        <v/>
      </c>
      <c r="BF24" s="53">
        <f>SUMIF($CB$4:$JS$4,BF$4,$CB24:$JS24)</f>
        <v/>
      </c>
      <c r="BG24" s="53">
        <f>SUMIF($CB$4:$JS$4,BG$4,$CB24:$JS24)</f>
        <v/>
      </c>
      <c r="BH24" s="53">
        <f>SUMIF($CB$4:$JS$4,BH$4,$CB24:$JS24)</f>
        <v/>
      </c>
      <c r="BI24" s="53">
        <f>SUMIF($CB$4:$JS$4,BI$4,$CB24:$JS24)</f>
        <v/>
      </c>
      <c r="BJ24" s="53">
        <f>SUMIF($CB$4:$JS$4,BJ$4,$CB24:$JS24)</f>
        <v/>
      </c>
      <c r="BK24" s="53">
        <f>SUMIF($CB$4:$JS$4,BK$4,$CB24:$JS24)</f>
        <v/>
      </c>
      <c r="BL24" s="53">
        <f>SUMIF($CB$4:$JS$4,BL$4,$CB24:$JS24)</f>
        <v/>
      </c>
      <c r="BM24" s="53">
        <f>SUMIF($CB$4:$JS$4,BM$4,$CB24:$JS24)</f>
        <v/>
      </c>
      <c r="BN24" s="53">
        <f>SUMIF($CB$4:$JS$4,BN$4,$CB24:$JS24)</f>
        <v/>
      </c>
      <c r="BO24" s="53">
        <f>SUMIF($CB$4:$JS$4,BO$4,$CB24:$JS24)</f>
        <v/>
      </c>
      <c r="BP24" s="53">
        <f>SUMIF($CB$4:$JS$4,BP$4,$CB24:$JS24)</f>
        <v/>
      </c>
      <c r="BQ24" s="53">
        <f>SUMIF($CB$4:$JS$4,BQ$4,$CB24:$JS24)</f>
        <v/>
      </c>
      <c r="BR24" s="53">
        <f>SUMIF($CB$4:$JS$4,BR$4,$CB24:$JS24)</f>
        <v/>
      </c>
      <c r="BS24" s="53">
        <f>SUMIF($CB$4:$JS$4,BS$4,$CB24:$JS24)</f>
        <v/>
      </c>
      <c r="BT24" s="53">
        <f>SUMIF($CB$4:$JS$4,BT$4,$CB24:$JS24)</f>
        <v/>
      </c>
      <c r="BU24" s="53">
        <f>SUMIF($CB$4:$JS$4,BU$4,$CB24:$JS24)</f>
        <v/>
      </c>
      <c r="BV24" s="53">
        <f>SUMIF($CB$4:$JS$4,BV$4,$CB24:$JS24)</f>
        <v/>
      </c>
      <c r="BW24" s="53">
        <f>SUMIF($CB$4:$JS$4,BW$4,$CB24:$JS24)</f>
        <v/>
      </c>
      <c r="BX24" s="53">
        <f>SUMIF($CB$4:$JS$4,"&gt;"&amp;'VALOR POR PL'!$P$8,$CB24:$JS24)</f>
        <v/>
      </c>
      <c r="BY24" s="53">
        <f>SUM($CB24:$JS24)</f>
        <v/>
      </c>
      <c r="CB24" s="94">
        <f>IF(OR(CB$4="",$B24=""),0,SUMIF('DADOS BRUTOS'!$A$3:$A$500,$B24,'DADOS BRUTOS'!B$3:B$500)+IF($C24="",0,SUMIF('DADOS BRUTOS'!$A$3:$A$500,$C24,'DADOS BRUTOS'!B$3:B$500)))</f>
        <v/>
      </c>
      <c r="CC24" s="94">
        <f>IF(OR(CC$4="",$B24=""),0,SUMIF('DADOS BRUTOS'!$A$3:$A$500,$B24,'DADOS BRUTOS'!C$3:C$500)+IF($C24="",0,SUMIF('DADOS BRUTOS'!$A$3:$A$500,$C24,'DADOS BRUTOS'!C$3:C$500)))</f>
        <v/>
      </c>
      <c r="CD24" s="94">
        <f>IF(OR(CD$4="",$B24=""),0,SUMIF('DADOS BRUTOS'!$A$3:$A$500,$B24,'DADOS BRUTOS'!D$3:D$500)+IF($C24="",0,SUMIF('DADOS BRUTOS'!$A$3:$A$500,$C24,'DADOS BRUTOS'!D$3:D$500)))</f>
        <v/>
      </c>
      <c r="CE24" s="94">
        <f>IF(OR(CE$4="",$B24=""),0,SUMIF('DADOS BRUTOS'!$A$3:$A$500,$B24,'DADOS BRUTOS'!E$3:E$500)+IF($C24="",0,SUMIF('DADOS BRUTOS'!$A$3:$A$500,$C24,'DADOS BRUTOS'!E$3:E$500)))</f>
        <v/>
      </c>
      <c r="CF24" s="94">
        <f>IF(OR(CF$4="",$B24=""),0,SUMIF('DADOS BRUTOS'!$A$3:$A$500,$B24,'DADOS BRUTOS'!F$3:F$500)+IF($C24="",0,SUMIF('DADOS BRUTOS'!$A$3:$A$500,$C24,'DADOS BRUTOS'!F$3:F$500)))</f>
        <v/>
      </c>
      <c r="CG24" s="94">
        <f>IF(OR(CG$4="",$B24=""),0,SUMIF('DADOS BRUTOS'!$A$3:$A$500,$B24,'DADOS BRUTOS'!G$3:G$500)+IF($C24="",0,SUMIF('DADOS BRUTOS'!$A$3:$A$500,$C24,'DADOS BRUTOS'!G$3:G$500)))</f>
        <v/>
      </c>
      <c r="CH24" s="94">
        <f>IF(OR(CH$4="",$B24=""),0,SUMIF('DADOS BRUTOS'!$A$3:$A$500,$B24,'DADOS BRUTOS'!H$3:H$500)+IF($C24="",0,SUMIF('DADOS BRUTOS'!$A$3:$A$500,$C24,'DADOS BRUTOS'!H$3:H$500)))</f>
        <v/>
      </c>
      <c r="CI24" s="94">
        <f>IF(OR(CI$4="",$B24=""),0,SUMIF('DADOS BRUTOS'!$A$3:$A$500,$B24,'DADOS BRUTOS'!I$3:I$500)+IF($C24="",0,SUMIF('DADOS BRUTOS'!$A$3:$A$500,$C24,'DADOS BRUTOS'!I$3:I$500)))</f>
        <v/>
      </c>
      <c r="CJ24" s="94">
        <f>IF(OR(CJ$4="",$B24=""),0,SUMIF('DADOS BRUTOS'!$A$3:$A$500,$B24,'DADOS BRUTOS'!J$3:J$500)+IF($C24="",0,SUMIF('DADOS BRUTOS'!$A$3:$A$500,$C24,'DADOS BRUTOS'!J$3:J$500)))</f>
        <v/>
      </c>
      <c r="CK24" s="94">
        <f>IF(OR(CK$4="",$B24=""),0,SUMIF('DADOS BRUTOS'!$A$3:$A$500,$B24,'DADOS BRUTOS'!K$3:K$500)+IF($C24="",0,SUMIF('DADOS BRUTOS'!$A$3:$A$500,$C24,'DADOS BRUTOS'!K$3:K$500)))</f>
        <v/>
      </c>
      <c r="CL24" s="94">
        <f>IF(OR(CL$4="",$B24=""),0,SUMIF('DADOS BRUTOS'!$A$3:$A$500,$B24,'DADOS BRUTOS'!L$3:L$500)+IF($C24="",0,SUMIF('DADOS BRUTOS'!$A$3:$A$500,$C24,'DADOS BRUTOS'!L$3:L$500)))</f>
        <v/>
      </c>
      <c r="CM24" s="94">
        <f>IF(OR(CM$4="",$B24=""),0,SUMIF('DADOS BRUTOS'!$A$3:$A$500,$B24,'DADOS BRUTOS'!M$3:M$500)+IF($C24="",0,SUMIF('DADOS BRUTOS'!$A$3:$A$500,$C24,'DADOS BRUTOS'!M$3:M$500)))</f>
        <v/>
      </c>
      <c r="CN24" s="94">
        <f>IF(OR(CN$4="",$B24=""),0,SUMIF('DADOS BRUTOS'!$A$3:$A$500,$B24,'DADOS BRUTOS'!N$3:N$500)+IF($C24="",0,SUMIF('DADOS BRUTOS'!$A$3:$A$500,$C24,'DADOS BRUTOS'!N$3:N$500)))</f>
        <v/>
      </c>
      <c r="CO24" s="94">
        <f>IF(OR(CO$4="",$B24=""),0,SUMIF('DADOS BRUTOS'!$A$3:$A$500,$B24,'DADOS BRUTOS'!O$3:O$500)+IF($C24="",0,SUMIF('DADOS BRUTOS'!$A$3:$A$500,$C24,'DADOS BRUTOS'!O$3:O$500)))</f>
        <v/>
      </c>
      <c r="CP24" s="94">
        <f>IF(OR(CP$4="",$B24=""),0,SUMIF('DADOS BRUTOS'!$A$3:$A$500,$B24,'DADOS BRUTOS'!P$3:P$500)+IF($C24="",0,SUMIF('DADOS BRUTOS'!$A$3:$A$500,$C24,'DADOS BRUTOS'!P$3:P$500)))</f>
        <v/>
      </c>
      <c r="CQ24" s="94">
        <f>IF(OR(CQ$4="",$B24=""),0,SUMIF('DADOS BRUTOS'!$A$3:$A$500,$B24,'DADOS BRUTOS'!Q$3:Q$500)+IF($C24="",0,SUMIF('DADOS BRUTOS'!$A$3:$A$500,$C24,'DADOS BRUTOS'!Q$3:Q$500)))</f>
        <v/>
      </c>
      <c r="CR24" s="94">
        <f>IF(OR(CR$4="",$B24=""),0,SUMIF('DADOS BRUTOS'!$A$3:$A$500,$B24,'DADOS BRUTOS'!R$3:R$500)+IF($C24="",0,SUMIF('DADOS BRUTOS'!$A$3:$A$500,$C24,'DADOS BRUTOS'!R$3:R$500)))</f>
        <v/>
      </c>
      <c r="CS24" s="94">
        <f>IF(OR(CS$4="",$B24=""),0,SUMIF('DADOS BRUTOS'!$A$3:$A$500,$B24,'DADOS BRUTOS'!S$3:S$500)+IF($C24="",0,SUMIF('DADOS BRUTOS'!$A$3:$A$500,$C24,'DADOS BRUTOS'!S$3:S$500)))</f>
        <v/>
      </c>
      <c r="CT24" s="94">
        <f>IF(OR(CT$4="",$B24=""),0,SUMIF('DADOS BRUTOS'!$A$3:$A$500,$B24,'DADOS BRUTOS'!T$3:T$500)+IF($C24="",0,SUMIF('DADOS BRUTOS'!$A$3:$A$500,$C24,'DADOS BRUTOS'!T$3:T$500)))</f>
        <v/>
      </c>
      <c r="CU24" s="94">
        <f>IF(OR(CU$4="",$B24=""),0,SUMIF('DADOS BRUTOS'!$A$3:$A$500,$B24,'DADOS BRUTOS'!U$3:U$500)+IF($C24="",0,SUMIF('DADOS BRUTOS'!$A$3:$A$500,$C24,'DADOS BRUTOS'!U$3:U$500)))</f>
        <v/>
      </c>
      <c r="CV24" s="94">
        <f>IF(OR(CV$4="",$B24=""),0,SUMIF('DADOS BRUTOS'!$A$3:$A$500,$B24,'DADOS BRUTOS'!V$3:V$500)+IF($C24="",0,SUMIF('DADOS BRUTOS'!$A$3:$A$500,$C24,'DADOS BRUTOS'!V$3:V$500)))</f>
        <v/>
      </c>
      <c r="CW24" s="94">
        <f>IF(OR(CW$4="",$B24=""),0,SUMIF('DADOS BRUTOS'!$A$3:$A$500,$B24,'DADOS BRUTOS'!W$3:W$500)+IF($C24="",0,SUMIF('DADOS BRUTOS'!$A$3:$A$500,$C24,'DADOS BRUTOS'!W$3:W$500)))</f>
        <v/>
      </c>
      <c r="CX24" s="94">
        <f>IF(OR(CX$4="",$B24=""),0,SUMIF('DADOS BRUTOS'!$A$3:$A$500,$B24,'DADOS BRUTOS'!X$3:X$500)+IF($C24="",0,SUMIF('DADOS BRUTOS'!$A$3:$A$500,$C24,'DADOS BRUTOS'!X$3:X$500)))</f>
        <v/>
      </c>
      <c r="CY24" s="94">
        <f>IF(OR(CY$4="",$B24=""),0,SUMIF('DADOS BRUTOS'!$A$3:$A$500,$B24,'DADOS BRUTOS'!Y$3:Y$500)+IF($C24="",0,SUMIF('DADOS BRUTOS'!$A$3:$A$500,$C24,'DADOS BRUTOS'!Y$3:Y$500)))</f>
        <v/>
      </c>
      <c r="CZ24" s="94">
        <f>IF(OR(CZ$4="",$B24=""),0,SUMIF('DADOS BRUTOS'!$A$3:$A$500,$B24,'DADOS BRUTOS'!Z$3:Z$500)+IF($C24="",0,SUMIF('DADOS BRUTOS'!$A$3:$A$500,$C24,'DADOS BRUTOS'!Z$3:Z$500)))</f>
        <v/>
      </c>
      <c r="DA24" s="94">
        <f>IF(OR(DA$4="",$B24=""),0,SUMIF('DADOS BRUTOS'!$A$3:$A$500,$B24,'DADOS BRUTOS'!AA$3:AA$500)+IF($C24="",0,SUMIF('DADOS BRUTOS'!$A$3:$A$500,$C24,'DADOS BRUTOS'!AA$3:AA$500)))</f>
        <v/>
      </c>
      <c r="DB24" s="94">
        <f>IF(OR(DB$4="",$B24=""),0,SUMIF('DADOS BRUTOS'!$A$3:$A$500,$B24,'DADOS BRUTOS'!AB$3:AB$500)+IF($C24="",0,SUMIF('DADOS BRUTOS'!$A$3:$A$500,$C24,'DADOS BRUTOS'!AB$3:AB$500)))</f>
        <v/>
      </c>
      <c r="DC24" s="94">
        <f>IF(OR(DC$4="",$B24=""),0,SUMIF('DADOS BRUTOS'!$A$3:$A$500,$B24,'DADOS BRUTOS'!AC$3:AC$500)+IF($C24="",0,SUMIF('DADOS BRUTOS'!$A$3:$A$500,$C24,'DADOS BRUTOS'!AC$3:AC$500)))</f>
        <v/>
      </c>
      <c r="DD24" s="94">
        <f>IF(OR(DD$4="",$B24=""),0,SUMIF('DADOS BRUTOS'!$A$3:$A$500,$B24,'DADOS BRUTOS'!AD$3:AD$500)+IF($C24="",0,SUMIF('DADOS BRUTOS'!$A$3:$A$500,$C24,'DADOS BRUTOS'!AD$3:AD$500)))</f>
        <v/>
      </c>
      <c r="DE24" s="94">
        <f>IF(OR(DE$4="",$B24=""),0,SUMIF('DADOS BRUTOS'!$A$3:$A$500,$B24,'DADOS BRUTOS'!AE$3:AE$500)+IF($C24="",0,SUMIF('DADOS BRUTOS'!$A$3:$A$500,$C24,'DADOS BRUTOS'!AE$3:AE$500)))</f>
        <v/>
      </c>
      <c r="DF24" s="94">
        <f>IF(OR(DF$4="",$B24=""),0,SUMIF('DADOS BRUTOS'!$A$3:$A$500,$B24,'DADOS BRUTOS'!AF$3:AF$500)+IF($C24="",0,SUMIF('DADOS BRUTOS'!$A$3:$A$500,$C24,'DADOS BRUTOS'!AF$3:AF$500)))</f>
        <v/>
      </c>
      <c r="DG24" s="94">
        <f>IF(OR(DG$4="",$B24=""),0,SUMIF('DADOS BRUTOS'!$A$3:$A$500,$B24,'DADOS BRUTOS'!AG$3:AG$500)+IF($C24="",0,SUMIF('DADOS BRUTOS'!$A$3:$A$500,$C24,'DADOS BRUTOS'!AG$3:AG$500)))</f>
        <v/>
      </c>
      <c r="DH24" s="94">
        <f>IF(OR(DH$4="",$B24=""),0,SUMIF('DADOS BRUTOS'!$A$3:$A$500,$B24,'DADOS BRUTOS'!AH$3:AH$500)+IF($C24="",0,SUMIF('DADOS BRUTOS'!$A$3:$A$500,$C24,'DADOS BRUTOS'!AH$3:AH$500)))</f>
        <v/>
      </c>
      <c r="DI24" s="94">
        <f>IF(OR(DI$4="",$B24=""),0,SUMIF('DADOS BRUTOS'!$A$3:$A$500,$B24,'DADOS BRUTOS'!AI$3:AI$500)+IF($C24="",0,SUMIF('DADOS BRUTOS'!$A$3:$A$500,$C24,'DADOS BRUTOS'!AI$3:AI$500)))</f>
        <v/>
      </c>
      <c r="DJ24" s="94">
        <f>IF(OR(DJ$4="",$B24=""),0,SUMIF('DADOS BRUTOS'!$A$3:$A$500,$B24,'DADOS BRUTOS'!AJ$3:AJ$500)+IF($C24="",0,SUMIF('DADOS BRUTOS'!$A$3:$A$500,$C24,'DADOS BRUTOS'!AJ$3:AJ$500)))</f>
        <v/>
      </c>
      <c r="DK24" s="94">
        <f>IF(OR(DK$4="",$B24=""),0,SUMIF('DADOS BRUTOS'!$A$3:$A$500,$B24,'DADOS BRUTOS'!AK$3:AK$500)+IF($C24="",0,SUMIF('DADOS BRUTOS'!$A$3:$A$500,$C24,'DADOS BRUTOS'!AK$3:AK$500)))</f>
        <v/>
      </c>
      <c r="DL24" s="94">
        <f>IF(OR(DL$4="",$B24=""),0,SUMIF('DADOS BRUTOS'!$A$3:$A$500,$B24,'DADOS BRUTOS'!AL$3:AL$500)+IF($C24="",0,SUMIF('DADOS BRUTOS'!$A$3:$A$500,$C24,'DADOS BRUTOS'!AL$3:AL$500)))</f>
        <v/>
      </c>
      <c r="DM24" s="94">
        <f>IF(OR(DM$4="",$B24=""),0,SUMIF('DADOS BRUTOS'!$A$3:$A$500,$B24,'DADOS BRUTOS'!AM$3:AM$500)+IF($C24="",0,SUMIF('DADOS BRUTOS'!$A$3:$A$500,$C24,'DADOS BRUTOS'!AM$3:AM$500)))</f>
        <v/>
      </c>
      <c r="DN24" s="94">
        <f>IF(OR(DN$4="",$B24=""),0,SUMIF('DADOS BRUTOS'!$A$3:$A$500,$B24,'DADOS BRUTOS'!AN$3:AN$500)+IF($C24="",0,SUMIF('DADOS BRUTOS'!$A$3:$A$500,$C24,'DADOS BRUTOS'!AN$3:AN$500)))</f>
        <v/>
      </c>
      <c r="DO24" s="94">
        <f>IF(OR(DO$4="",$B24=""),0,SUMIF('DADOS BRUTOS'!$A$3:$A$500,$B24,'DADOS BRUTOS'!AO$3:AO$500)+IF($C24="",0,SUMIF('DADOS BRUTOS'!$A$3:$A$500,$C24,'DADOS BRUTOS'!AO$3:AO$500)))</f>
        <v/>
      </c>
      <c r="DP24" s="94">
        <f>IF(OR(DP$4="",$B24=""),0,SUMIF('DADOS BRUTOS'!$A$3:$A$500,$B24,'DADOS BRUTOS'!AP$3:AP$500)+IF($C24="",0,SUMIF('DADOS BRUTOS'!$A$3:$A$500,$C24,'DADOS BRUTOS'!AP$3:AP$500)))</f>
        <v/>
      </c>
      <c r="DQ24" s="94">
        <f>IF(OR(DQ$4="",$B24=""),0,SUMIF('DADOS BRUTOS'!$A$3:$A$500,$B24,'DADOS BRUTOS'!AQ$3:AQ$500)+IF($C24="",0,SUMIF('DADOS BRUTOS'!$A$3:$A$500,$C24,'DADOS BRUTOS'!AQ$3:AQ$500)))</f>
        <v/>
      </c>
      <c r="DR24" s="94">
        <f>IF(OR(DR$4="",$B24=""),0,SUMIF('DADOS BRUTOS'!$A$3:$A$500,$B24,'DADOS BRUTOS'!AR$3:AR$500)+IF($C24="",0,SUMIF('DADOS BRUTOS'!$A$3:$A$500,$C24,'DADOS BRUTOS'!AR$3:AR$500)))</f>
        <v/>
      </c>
      <c r="DS24" s="94">
        <f>IF(OR(DS$4="",$B24=""),0,SUMIF('DADOS BRUTOS'!$A$3:$A$500,$B24,'DADOS BRUTOS'!AS$3:AS$500)+IF($C24="",0,SUMIF('DADOS BRUTOS'!$A$3:$A$500,$C24,'DADOS BRUTOS'!AS$3:AS$500)))</f>
        <v/>
      </c>
      <c r="DT24" s="94">
        <f>IF(OR(DT$4="",$B24=""),0,SUMIF('DADOS BRUTOS'!$A$3:$A$500,$B24,'DADOS BRUTOS'!AT$3:AT$500)+IF($C24="",0,SUMIF('DADOS BRUTOS'!$A$3:$A$500,$C24,'DADOS BRUTOS'!AT$3:AT$500)))</f>
        <v/>
      </c>
      <c r="DU24" s="94">
        <f>IF(OR(DU$4="",$B24=""),0,SUMIF('DADOS BRUTOS'!$A$3:$A$500,$B24,'DADOS BRUTOS'!AU$3:AU$500)+IF($C24="",0,SUMIF('DADOS BRUTOS'!$A$3:$A$500,$C24,'DADOS BRUTOS'!AU$3:AU$500)))</f>
        <v/>
      </c>
      <c r="DV24" s="94">
        <f>IF(OR(DV$4="",$B24=""),0,SUMIF('DADOS BRUTOS'!$A$3:$A$500,$B24,'DADOS BRUTOS'!AV$3:AV$500)+IF($C24="",0,SUMIF('DADOS BRUTOS'!$A$3:$A$500,$C24,'DADOS BRUTOS'!AV$3:AV$500)))</f>
        <v/>
      </c>
      <c r="DW24" s="94">
        <f>IF(OR(DW$4="",$B24=""),0,SUMIF('DADOS BRUTOS'!$A$3:$A$500,$B24,'DADOS BRUTOS'!AW$3:AW$500)+IF($C24="",0,SUMIF('DADOS BRUTOS'!$A$3:$A$500,$C24,'DADOS BRUTOS'!AW$3:AW$500)))</f>
        <v/>
      </c>
      <c r="DX24" s="94">
        <f>IF(OR(DX$4="",$B24=""),0,SUMIF('DADOS BRUTOS'!$A$3:$A$500,$B24,'DADOS BRUTOS'!AX$3:AX$500)+IF($C24="",0,SUMIF('DADOS BRUTOS'!$A$3:$A$500,$C24,'DADOS BRUTOS'!AX$3:AX$500)))</f>
        <v/>
      </c>
      <c r="DY24" s="94">
        <f>IF(OR(DY$4="",$B24=""),0,SUMIF('DADOS BRUTOS'!$A$3:$A$500,$B24,'DADOS BRUTOS'!AY$3:AY$500)+IF($C24="",0,SUMIF('DADOS BRUTOS'!$A$3:$A$500,$C24,'DADOS BRUTOS'!AY$3:AY$500)))</f>
        <v/>
      </c>
      <c r="DZ24" s="94">
        <f>IF(OR(DZ$4="",$B24=""),0,SUMIF('DADOS BRUTOS'!$A$3:$A$500,$B24,'DADOS BRUTOS'!AZ$3:AZ$500)+IF($C24="",0,SUMIF('DADOS BRUTOS'!$A$3:$A$500,$C24,'DADOS BRUTOS'!AZ$3:AZ$500)))</f>
        <v/>
      </c>
      <c r="EA24" s="94">
        <f>IF(OR(EA$4="",$B24=""),0,SUMIF('DADOS BRUTOS'!$A$3:$A$500,$B24,'DADOS BRUTOS'!BA$3:BA$500)+IF($C24="",0,SUMIF('DADOS BRUTOS'!$A$3:$A$500,$C24,'DADOS BRUTOS'!BA$3:BA$500)))</f>
        <v/>
      </c>
      <c r="EB24" s="94">
        <f>IF(OR(EB$4="",$B24=""),0,SUMIF('DADOS BRUTOS'!$A$3:$A$500,$B24,'DADOS BRUTOS'!BB$3:BB$500)+IF($C24="",0,SUMIF('DADOS BRUTOS'!$A$3:$A$500,$C24,'DADOS BRUTOS'!BB$3:BB$500)))</f>
        <v/>
      </c>
      <c r="EC24" s="94">
        <f>IF(OR(EC$4="",$B24=""),0,SUMIF('DADOS BRUTOS'!$A$3:$A$500,$B24,'DADOS BRUTOS'!BC$3:BC$500)+IF($C24="",0,SUMIF('DADOS BRUTOS'!$A$3:$A$500,$C24,'DADOS BRUTOS'!BC$3:BC$500)))</f>
        <v/>
      </c>
      <c r="ED24" s="94">
        <f>IF(OR(ED$4="",$B24=""),0,SUMIF('DADOS BRUTOS'!$A$3:$A$500,$B24,'DADOS BRUTOS'!BD$3:BD$500)+IF($C24="",0,SUMIF('DADOS BRUTOS'!$A$3:$A$500,$C24,'DADOS BRUTOS'!BD$3:BD$500)))</f>
        <v/>
      </c>
      <c r="EE24" s="94">
        <f>IF(OR(EE$4="",$B24=""),0,SUMIF('DADOS BRUTOS'!$A$3:$A$500,$B24,'DADOS BRUTOS'!BE$3:BE$500)+IF($C24="",0,SUMIF('DADOS BRUTOS'!$A$3:$A$500,$C24,'DADOS BRUTOS'!BE$3:BE$500)))</f>
        <v/>
      </c>
      <c r="EF24" s="94">
        <f>IF(OR(EF$4="",$B24=""),0,SUMIF('DADOS BRUTOS'!$A$3:$A$500,$B24,'DADOS BRUTOS'!BF$3:BF$500)+IF($C24="",0,SUMIF('DADOS BRUTOS'!$A$3:$A$500,$C24,'DADOS BRUTOS'!BF$3:BF$500)))</f>
        <v/>
      </c>
      <c r="EG24" s="94">
        <f>IF(OR(EG$4="",$B24=""),0,SUMIF('DADOS BRUTOS'!$A$3:$A$500,$B24,'DADOS BRUTOS'!BG$3:BG$500)+IF($C24="",0,SUMIF('DADOS BRUTOS'!$A$3:$A$500,$C24,'DADOS BRUTOS'!BG$3:BG$500)))</f>
        <v/>
      </c>
      <c r="EH24" s="94">
        <f>IF(OR(EH$4="",$B24=""),0,SUMIF('DADOS BRUTOS'!$A$3:$A$500,$B24,'DADOS BRUTOS'!BH$3:BH$500)+IF($C24="",0,SUMIF('DADOS BRUTOS'!$A$3:$A$500,$C24,'DADOS BRUTOS'!BH$3:BH$500)))</f>
        <v/>
      </c>
      <c r="EI24" s="94">
        <f>IF(OR(EI$4="",$B24=""),0,SUMIF('DADOS BRUTOS'!$A$3:$A$500,$B24,'DADOS BRUTOS'!BI$3:BI$500)+IF($C24="",0,SUMIF('DADOS BRUTOS'!$A$3:$A$500,$C24,'DADOS BRUTOS'!BI$3:BI$500)))</f>
        <v/>
      </c>
      <c r="EJ24" s="94">
        <f>IF(OR(EJ$4="",$B24=""),0,SUMIF('DADOS BRUTOS'!$A$3:$A$500,$B24,'DADOS BRUTOS'!BJ$3:BJ$500)+IF($C24="",0,SUMIF('DADOS BRUTOS'!$A$3:$A$500,$C24,'DADOS BRUTOS'!BJ$3:BJ$500)))</f>
        <v/>
      </c>
      <c r="EK24" s="94">
        <f>IF(OR(EK$4="",$B24=""),0,SUMIF('DADOS BRUTOS'!$A$3:$A$500,$B24,'DADOS BRUTOS'!BK$3:BK$500)+IF($C24="",0,SUMIF('DADOS BRUTOS'!$A$3:$A$500,$C24,'DADOS BRUTOS'!BK$3:BK$500)))</f>
        <v/>
      </c>
      <c r="EL24" s="94">
        <f>IF(OR(EL$4="",$B24=""),0,SUMIF('DADOS BRUTOS'!$A$3:$A$500,$B24,'DADOS BRUTOS'!BL$3:BL$500)+IF($C24="",0,SUMIF('DADOS BRUTOS'!$A$3:$A$500,$C24,'DADOS BRUTOS'!BL$3:BL$500)))</f>
        <v/>
      </c>
      <c r="EM24" s="94">
        <f>IF(OR(EM$4="",$B24=""),0,SUMIF('DADOS BRUTOS'!$A$3:$A$500,$B24,'DADOS BRUTOS'!BM$3:BM$500)+IF($C24="",0,SUMIF('DADOS BRUTOS'!$A$3:$A$500,$C24,'DADOS BRUTOS'!BM$3:BM$500)))</f>
        <v/>
      </c>
      <c r="EN24" s="94">
        <f>IF(OR(EN$4="",$B24=""),0,SUMIF('DADOS BRUTOS'!$A$3:$A$500,$B24,'DADOS BRUTOS'!BN$3:BN$500)+IF($C24="",0,SUMIF('DADOS BRUTOS'!$A$3:$A$500,$C24,'DADOS BRUTOS'!BN$3:BN$500)))</f>
        <v/>
      </c>
      <c r="EO24" s="94">
        <f>IF(OR(EO$4="",$B24=""),0,SUMIF('DADOS BRUTOS'!$A$3:$A$500,$B24,'DADOS BRUTOS'!BO$3:BO$500)+IF($C24="",0,SUMIF('DADOS BRUTOS'!$A$3:$A$500,$C24,'DADOS BRUTOS'!BO$3:BO$500)))</f>
        <v/>
      </c>
      <c r="EP24" s="94">
        <f>IF(OR(EP$4="",$B24=""),0,SUMIF('DADOS BRUTOS'!$A$3:$A$500,$B24,'DADOS BRUTOS'!BP$3:BP$500)+IF($C24="",0,SUMIF('DADOS BRUTOS'!$A$3:$A$500,$C24,'DADOS BRUTOS'!BP$3:BP$500)))</f>
        <v/>
      </c>
      <c r="EQ24" s="94">
        <f>IF(OR(EQ$4="",$B24=""),0,SUMIF('DADOS BRUTOS'!$A$3:$A$500,$B24,'DADOS BRUTOS'!BQ$3:BQ$500)+IF($C24="",0,SUMIF('DADOS BRUTOS'!$A$3:$A$500,$C24,'DADOS BRUTOS'!BQ$3:BQ$500)))</f>
        <v/>
      </c>
      <c r="ER24" s="94">
        <f>IF(OR(ER$4="",$B24=""),0,SUMIF('DADOS BRUTOS'!$A$3:$A$500,$B24,'DADOS BRUTOS'!BR$3:BR$500)+IF($C24="",0,SUMIF('DADOS BRUTOS'!$A$3:$A$500,$C24,'DADOS BRUTOS'!BR$3:BR$500)))</f>
        <v/>
      </c>
      <c r="ES24" s="94">
        <f>IF(OR(ES$4="",$B24=""),0,SUMIF('DADOS BRUTOS'!$A$3:$A$500,$B24,'DADOS BRUTOS'!BS$3:BS$500)+IF($C24="",0,SUMIF('DADOS BRUTOS'!$A$3:$A$500,$C24,'DADOS BRUTOS'!BS$3:BS$500)))</f>
        <v/>
      </c>
      <c r="ET24" s="94">
        <f>IF(OR(ET$4="",$B24=""),0,SUMIF('DADOS BRUTOS'!$A$3:$A$500,$B24,'DADOS BRUTOS'!BT$3:BT$500)+IF($C24="",0,SUMIF('DADOS BRUTOS'!$A$3:$A$500,$C24,'DADOS BRUTOS'!BT$3:BT$500)))</f>
        <v/>
      </c>
      <c r="EU24" s="94">
        <f>IF(OR(EU$4="",$B24=""),0,SUMIF('DADOS BRUTOS'!$A$3:$A$500,$B24,'DADOS BRUTOS'!BU$3:BU$500)+IF($C24="",0,SUMIF('DADOS BRUTOS'!$A$3:$A$500,$C24,'DADOS BRUTOS'!BU$3:BU$500)))</f>
        <v/>
      </c>
      <c r="EV24" s="94">
        <f>IF(OR(EV$4="",$B24=""),0,SUMIF('DADOS BRUTOS'!$A$3:$A$500,$B24,'DADOS BRUTOS'!BV$3:BV$500)+IF($C24="",0,SUMIF('DADOS BRUTOS'!$A$3:$A$500,$C24,'DADOS BRUTOS'!BV$3:BV$500)))</f>
        <v/>
      </c>
      <c r="EW24" s="94">
        <f>IF(OR(EW$4="",$B24=""),0,SUMIF('DADOS BRUTOS'!$A$3:$A$500,$B24,'DADOS BRUTOS'!BW$3:BW$500)+IF($C24="",0,SUMIF('DADOS BRUTOS'!$A$3:$A$500,$C24,'DADOS BRUTOS'!BW$3:BW$500)))</f>
        <v/>
      </c>
      <c r="EX24" s="94">
        <f>IF(OR(EX$4="",$B24=""),0,SUMIF('DADOS BRUTOS'!$A$3:$A$500,$B24,'DADOS BRUTOS'!BX$3:BX$500)+IF($C24="",0,SUMIF('DADOS BRUTOS'!$A$3:$A$500,$C24,'DADOS BRUTOS'!BX$3:BX$500)))</f>
        <v/>
      </c>
      <c r="EY24" s="94">
        <f>IF(OR(EY$4="",$B24=""),0,SUMIF('DADOS BRUTOS'!$A$3:$A$500,$B24,'DADOS BRUTOS'!BY$3:BY$500)+IF($C24="",0,SUMIF('DADOS BRUTOS'!$A$3:$A$500,$C24,'DADOS BRUTOS'!BY$3:BY$500)))</f>
        <v/>
      </c>
      <c r="EZ24" s="94">
        <f>IF(OR(EZ$4="",$B24=""),0,SUMIF('DADOS BRUTOS'!$A$3:$A$500,$B24,'DADOS BRUTOS'!BZ$3:BZ$500)+IF($C24="",0,SUMIF('DADOS BRUTOS'!$A$3:$A$500,$C24,'DADOS BRUTOS'!BZ$3:BZ$500)))</f>
        <v/>
      </c>
      <c r="FA24" s="94">
        <f>IF(OR(FA$4="",$B24=""),0,SUMIF('DADOS BRUTOS'!$A$3:$A$500,$B24,'DADOS BRUTOS'!CA$3:CA$500)+IF($C24="",0,SUMIF('DADOS BRUTOS'!$A$3:$A$500,$C24,'DADOS BRUTOS'!CA$3:CA$500)))</f>
        <v/>
      </c>
      <c r="FB24" s="94">
        <f>IF(OR(FB$4="",$B24=""),0,SUMIF('DADOS BRUTOS'!$A$3:$A$500,$B24,'DADOS BRUTOS'!CB$3:CB$500)+IF($C24="",0,SUMIF('DADOS BRUTOS'!$A$3:$A$500,$C24,'DADOS BRUTOS'!CB$3:CB$500)))</f>
        <v/>
      </c>
      <c r="FC24" s="94">
        <f>IF(OR(FC$4="",$B24=""),0,SUMIF('DADOS BRUTOS'!$A$3:$A$500,$B24,'DADOS BRUTOS'!CC$3:CC$500)+IF($C24="",0,SUMIF('DADOS BRUTOS'!$A$3:$A$500,$C24,'DADOS BRUTOS'!CC$3:CC$500)))</f>
        <v/>
      </c>
      <c r="FD24" s="94">
        <f>IF(OR(FD$4="",$B24=""),0,SUMIF('DADOS BRUTOS'!$A$3:$A$500,$B24,'DADOS BRUTOS'!CD$3:CD$500)+IF($C24="",0,SUMIF('DADOS BRUTOS'!$A$3:$A$500,$C24,'DADOS BRUTOS'!CD$3:CD$500)))</f>
        <v/>
      </c>
      <c r="FE24" s="94">
        <f>IF(OR(FE$4="",$B24=""),0,SUMIF('DADOS BRUTOS'!$A$3:$A$500,$B24,'DADOS BRUTOS'!CE$3:CE$500)+IF($C24="",0,SUMIF('DADOS BRUTOS'!$A$3:$A$500,$C24,'DADOS BRUTOS'!CE$3:CE$500)))</f>
        <v/>
      </c>
      <c r="FF24" s="94">
        <f>IF(OR(FF$4="",$B24=""),0,SUMIF('DADOS BRUTOS'!$A$3:$A$500,$B24,'DADOS BRUTOS'!CF$3:CF$500)+IF($C24="",0,SUMIF('DADOS BRUTOS'!$A$3:$A$500,$C24,'DADOS BRUTOS'!CF$3:CF$500)))</f>
        <v/>
      </c>
      <c r="FG24" s="94">
        <f>IF(OR(FG$4="",$B24=""),0,SUMIF('DADOS BRUTOS'!$A$3:$A$500,$B24,'DADOS BRUTOS'!CG$3:CG$500)+IF($C24="",0,SUMIF('DADOS BRUTOS'!$A$3:$A$500,$C24,'DADOS BRUTOS'!CG$3:CG$500)))</f>
        <v/>
      </c>
      <c r="FH24" s="94">
        <f>IF(OR(FH$4="",$B24=""),0,SUMIF('DADOS BRUTOS'!$A$3:$A$500,$B24,'DADOS BRUTOS'!CH$3:CH$500)+IF($C24="",0,SUMIF('DADOS BRUTOS'!$A$3:$A$500,$C24,'DADOS BRUTOS'!CH$3:CH$500)))</f>
        <v/>
      </c>
      <c r="FI24" s="94">
        <f>IF(OR(FI$4="",$B24=""),0,SUMIF('DADOS BRUTOS'!$A$3:$A$500,$B24,'DADOS BRUTOS'!CI$3:CI$500)+IF($C24="",0,SUMIF('DADOS BRUTOS'!$A$3:$A$500,$C24,'DADOS BRUTOS'!CI$3:CI$500)))</f>
        <v/>
      </c>
      <c r="FJ24" s="94">
        <f>IF(OR(FJ$4="",$B24=""),0,SUMIF('DADOS BRUTOS'!$A$3:$A$500,$B24,'DADOS BRUTOS'!CJ$3:CJ$500)+IF($C24="",0,SUMIF('DADOS BRUTOS'!$A$3:$A$500,$C24,'DADOS BRUTOS'!CJ$3:CJ$500)))</f>
        <v/>
      </c>
      <c r="FK24" s="94">
        <f>IF(OR(FK$4="",$B24=""),0,SUMIF('DADOS BRUTOS'!$A$3:$A$500,$B24,'DADOS BRUTOS'!CK$3:CK$500)+IF($C24="",0,SUMIF('DADOS BRUTOS'!$A$3:$A$500,$C24,'DADOS BRUTOS'!CK$3:CK$500)))</f>
        <v/>
      </c>
      <c r="FL24" s="94">
        <f>IF(OR(FL$4="",$B24=""),0,SUMIF('DADOS BRUTOS'!$A$3:$A$500,$B24,'DADOS BRUTOS'!CL$3:CL$500)+IF($C24="",0,SUMIF('DADOS BRUTOS'!$A$3:$A$500,$C24,'DADOS BRUTOS'!CL$3:CL$500)))</f>
        <v/>
      </c>
      <c r="FM24" s="94">
        <f>IF(OR(FM$4="",$B24=""),0,SUMIF('DADOS BRUTOS'!$A$3:$A$500,$B24,'DADOS BRUTOS'!CM$3:CM$500)+IF($C24="",0,SUMIF('DADOS BRUTOS'!$A$3:$A$500,$C24,'DADOS BRUTOS'!CM$3:CM$500)))</f>
        <v/>
      </c>
      <c r="FN24" s="94">
        <f>IF(OR(FN$4="",$B24=""),0,SUMIF('DADOS BRUTOS'!$A$3:$A$500,$B24,'DADOS BRUTOS'!CN$3:CN$500)+IF($C24="",0,SUMIF('DADOS BRUTOS'!$A$3:$A$500,$C24,'DADOS BRUTOS'!CN$3:CN$500)))</f>
        <v/>
      </c>
      <c r="FO24" s="94">
        <f>IF(OR(FO$4="",$B24=""),0,SUMIF('DADOS BRUTOS'!$A$3:$A$500,$B24,'DADOS BRUTOS'!CO$3:CO$500)+IF($C24="",0,SUMIF('DADOS BRUTOS'!$A$3:$A$500,$C24,'DADOS BRUTOS'!CO$3:CO$500)))</f>
        <v/>
      </c>
      <c r="FP24" s="94">
        <f>IF(OR(FP$4="",$B24=""),0,SUMIF('DADOS BRUTOS'!$A$3:$A$500,$B24,'DADOS BRUTOS'!CP$3:CP$500)+IF($C24="",0,SUMIF('DADOS BRUTOS'!$A$3:$A$500,$C24,'DADOS BRUTOS'!CP$3:CP$500)))</f>
        <v/>
      </c>
      <c r="FQ24" s="94">
        <f>IF(OR(FQ$4="",$B24=""),0,SUMIF('DADOS BRUTOS'!$A$3:$A$500,$B24,'DADOS BRUTOS'!CQ$3:CQ$500)+IF($C24="",0,SUMIF('DADOS BRUTOS'!$A$3:$A$500,$C24,'DADOS BRUTOS'!CQ$3:CQ$500)))</f>
        <v/>
      </c>
      <c r="FR24" s="94">
        <f>IF(OR(FR$4="",$B24=""),0,SUMIF('DADOS BRUTOS'!$A$3:$A$500,$B24,'DADOS BRUTOS'!CR$3:CR$500)+IF($C24="",0,SUMIF('DADOS BRUTOS'!$A$3:$A$500,$C24,'DADOS BRUTOS'!CR$3:CR$500)))</f>
        <v/>
      </c>
      <c r="FS24" s="94">
        <f>IF(OR(FS$4="",$B24=""),0,SUMIF('DADOS BRUTOS'!$A$3:$A$500,$B24,'DADOS BRUTOS'!CS$3:CS$500)+IF($C24="",0,SUMIF('DADOS BRUTOS'!$A$3:$A$500,$C24,'DADOS BRUTOS'!CS$3:CS$500)))</f>
        <v/>
      </c>
      <c r="FT24" s="94">
        <f>IF(OR(FT$4="",$B24=""),0,SUMIF('DADOS BRUTOS'!$A$3:$A$500,$B24,'DADOS BRUTOS'!CT$3:CT$500)+IF($C24="",0,SUMIF('DADOS BRUTOS'!$A$3:$A$500,$C24,'DADOS BRUTOS'!CT$3:CT$500)))</f>
        <v/>
      </c>
      <c r="FU24" s="94">
        <f>IF(OR(FU$4="",$B24=""),0,SUMIF('DADOS BRUTOS'!$A$3:$A$500,$B24,'DADOS BRUTOS'!CU$3:CU$500)+IF($C24="",0,SUMIF('DADOS BRUTOS'!$A$3:$A$500,$C24,'DADOS BRUTOS'!CU$3:CU$500)))</f>
        <v/>
      </c>
      <c r="FV24" s="94">
        <f>IF(OR(FV$4="",$B24=""),0,SUMIF('DADOS BRUTOS'!$A$3:$A$500,$B24,'DADOS BRUTOS'!CV$3:CV$500)+IF($C24="",0,SUMIF('DADOS BRUTOS'!$A$3:$A$500,$C24,'DADOS BRUTOS'!CV$3:CV$500)))</f>
        <v/>
      </c>
      <c r="FW24" s="94">
        <f>IF(OR(FW$4="",$B24=""),0,SUMIF('DADOS BRUTOS'!$A$3:$A$500,$B24,'DADOS BRUTOS'!CW$3:CW$500)+IF($C24="",0,SUMIF('DADOS BRUTOS'!$A$3:$A$500,$C24,'DADOS BRUTOS'!CW$3:CW$500)))</f>
        <v/>
      </c>
      <c r="FX24" s="94">
        <f>IF(OR(FX$4="",$B24=""),0,SUMIF('DADOS BRUTOS'!$A$3:$A$500,$B24,'DADOS BRUTOS'!CX$3:CX$500)+IF($C24="",0,SUMIF('DADOS BRUTOS'!$A$3:$A$500,$C24,'DADOS BRUTOS'!CX$3:CX$500)))</f>
        <v/>
      </c>
      <c r="FY24" s="94">
        <f>IF(OR(FY$4="",$B24=""),0,SUMIF('DADOS BRUTOS'!$A$3:$A$500,$B24,'DADOS BRUTOS'!CY$3:CY$500)+IF($C24="",0,SUMIF('DADOS BRUTOS'!$A$3:$A$500,$C24,'DADOS BRUTOS'!CY$3:CY$500)))</f>
        <v/>
      </c>
      <c r="FZ24" s="94">
        <f>IF(OR(FZ$4="",$B24=""),0,SUMIF('DADOS BRUTOS'!$A$3:$A$500,$B24,'DADOS BRUTOS'!CZ$3:CZ$500)+IF($C24="",0,SUMIF('DADOS BRUTOS'!$A$3:$A$500,$C24,'DADOS BRUTOS'!CZ$3:CZ$500)))</f>
        <v/>
      </c>
      <c r="GA24" s="94">
        <f>IF(OR(GA$4="",$B24=""),0,SUMIF('DADOS BRUTOS'!$A$3:$A$500,$B24,'DADOS BRUTOS'!DA$3:DA$500)+IF($C24="",0,SUMIF('DADOS BRUTOS'!$A$3:$A$500,$C24,'DADOS BRUTOS'!DA$3:DA$500)))</f>
        <v/>
      </c>
      <c r="GB24" s="94">
        <f>IF(OR(GB$4="",$B24=""),0,SUMIF('DADOS BRUTOS'!$A$3:$A$500,$B24,'DADOS BRUTOS'!DB$3:DB$500)+IF($C24="",0,SUMIF('DADOS BRUTOS'!$A$3:$A$500,$C24,'DADOS BRUTOS'!DB$3:DB$500)))</f>
        <v/>
      </c>
      <c r="GC24" s="94">
        <f>IF(OR(GC$4="",$B24=""),0,SUMIF('DADOS BRUTOS'!$A$3:$A$500,$B24,'DADOS BRUTOS'!DC$3:DC$500)+IF($C24="",0,SUMIF('DADOS BRUTOS'!$A$3:$A$500,$C24,'DADOS BRUTOS'!DC$3:DC$500)))</f>
        <v/>
      </c>
      <c r="GD24" s="94">
        <f>IF(OR(GD$4="",$B24=""),0,SUMIF('DADOS BRUTOS'!$A$3:$A$500,$B24,'DADOS BRUTOS'!DD$3:DD$500)+IF($C24="",0,SUMIF('DADOS BRUTOS'!$A$3:$A$500,$C24,'DADOS BRUTOS'!DD$3:DD$500)))</f>
        <v/>
      </c>
      <c r="GE24" s="94">
        <f>IF(OR(GE$4="",$B24=""),0,SUMIF('DADOS BRUTOS'!$A$3:$A$500,$B24,'DADOS BRUTOS'!DE$3:DE$500)+IF($C24="",0,SUMIF('DADOS BRUTOS'!$A$3:$A$500,$C24,'DADOS BRUTOS'!DE$3:DE$500)))</f>
        <v/>
      </c>
      <c r="GF24" s="94">
        <f>IF(OR(GF$4="",$B24=""),0,SUMIF('DADOS BRUTOS'!$A$3:$A$500,$B24,'DADOS BRUTOS'!DF$3:DF$500)+IF($C24="",0,SUMIF('DADOS BRUTOS'!$A$3:$A$500,$C24,'DADOS BRUTOS'!DF$3:DF$500)))</f>
        <v/>
      </c>
      <c r="GG24" s="94">
        <f>IF(OR(GG$4="",$B24=""),0,SUMIF('DADOS BRUTOS'!$A$3:$A$500,$B24,'DADOS BRUTOS'!DG$3:DG$500)+IF($C24="",0,SUMIF('DADOS BRUTOS'!$A$3:$A$500,$C24,'DADOS BRUTOS'!DG$3:DG$500)))</f>
        <v/>
      </c>
      <c r="GH24" s="94">
        <f>IF(OR(GH$4="",$B24=""),0,SUMIF('DADOS BRUTOS'!$A$3:$A$500,$B24,'DADOS BRUTOS'!DH$3:DH$500)+IF($C24="",0,SUMIF('DADOS BRUTOS'!$A$3:$A$500,$C24,'DADOS BRUTOS'!DH$3:DH$500)))</f>
        <v/>
      </c>
      <c r="GI24" s="94">
        <f>IF(OR(GI$4="",$B24=""),0,SUMIF('DADOS BRUTOS'!$A$3:$A$500,$B24,'DADOS BRUTOS'!DI$3:DI$500)+IF($C24="",0,SUMIF('DADOS BRUTOS'!$A$3:$A$500,$C24,'DADOS BRUTOS'!DI$3:DI$500)))</f>
        <v/>
      </c>
      <c r="GJ24" s="94">
        <f>IF(OR(GJ$4="",$B24=""),0,SUMIF('DADOS BRUTOS'!$A$3:$A$500,$B24,'DADOS BRUTOS'!DJ$3:DJ$500)+IF($C24="",0,SUMIF('DADOS BRUTOS'!$A$3:$A$500,$C24,'DADOS BRUTOS'!DJ$3:DJ$500)))</f>
        <v/>
      </c>
      <c r="GK24" s="94">
        <f>IF(OR(GK$4="",$B24=""),0,SUMIF('DADOS BRUTOS'!$A$3:$A$500,$B24,'DADOS BRUTOS'!DK$3:DK$500)+IF($C24="",0,SUMIF('DADOS BRUTOS'!$A$3:$A$500,$C24,'DADOS BRUTOS'!DK$3:DK$500)))</f>
        <v/>
      </c>
      <c r="GL24" s="94">
        <f>IF(OR(GL$4="",$B24=""),0,SUMIF('DADOS BRUTOS'!$A$3:$A$500,$B24,'DADOS BRUTOS'!DL$3:DL$500)+IF($C24="",0,SUMIF('DADOS BRUTOS'!$A$3:$A$500,$C24,'DADOS BRUTOS'!DL$3:DL$500)))</f>
        <v/>
      </c>
      <c r="GM24" s="94">
        <f>IF(OR(GM$4="",$B24=""),0,SUMIF('DADOS BRUTOS'!$A$3:$A$500,$B24,'DADOS BRUTOS'!DM$3:DM$500)+IF($C24="",0,SUMIF('DADOS BRUTOS'!$A$3:$A$500,$C24,'DADOS BRUTOS'!DM$3:DM$500)))</f>
        <v/>
      </c>
      <c r="GN24" s="94">
        <f>IF(OR(GN$4="",$B24=""),0,SUMIF('DADOS BRUTOS'!$A$3:$A$500,$B24,'DADOS BRUTOS'!DN$3:DN$500)+IF($C24="",0,SUMIF('DADOS BRUTOS'!$A$3:$A$500,$C24,'DADOS BRUTOS'!DN$3:DN$500)))</f>
        <v/>
      </c>
      <c r="GO24" s="94">
        <f>IF(OR(GO$4="",$B24=""),0,SUMIF('DADOS BRUTOS'!$A$3:$A$500,$B24,'DADOS BRUTOS'!DO$3:DO$500)+IF($C24="",0,SUMIF('DADOS BRUTOS'!$A$3:$A$500,$C24,'DADOS BRUTOS'!DO$3:DO$500)))</f>
        <v/>
      </c>
      <c r="GP24" s="94">
        <f>IF(OR(GP$4="",$B24=""),0,SUMIF('DADOS BRUTOS'!$A$3:$A$500,$B24,'DADOS BRUTOS'!DP$3:DP$500)+IF($C24="",0,SUMIF('DADOS BRUTOS'!$A$3:$A$500,$C24,'DADOS BRUTOS'!DP$3:DP$500)))</f>
        <v/>
      </c>
      <c r="GQ24" s="94">
        <f>IF(OR(GQ$4="",$B24=""),0,SUMIF('DADOS BRUTOS'!$A$3:$A$500,$B24,'DADOS BRUTOS'!DQ$3:DQ$500)+IF($C24="",0,SUMIF('DADOS BRUTOS'!$A$3:$A$500,$C24,'DADOS BRUTOS'!DQ$3:DQ$500)))</f>
        <v/>
      </c>
      <c r="GR24" s="94">
        <f>IF(OR(GR$4="",$B24=""),0,SUMIF('DADOS BRUTOS'!$A$3:$A$500,$B24,'DADOS BRUTOS'!DR$3:DR$500)+IF($C24="",0,SUMIF('DADOS BRUTOS'!$A$3:$A$500,$C24,'DADOS BRUTOS'!DR$3:DR$500)))</f>
        <v/>
      </c>
      <c r="GS24" s="94">
        <f>IF(OR(GS$4="",$B24=""),0,SUMIF('DADOS BRUTOS'!$A$3:$A$500,$B24,'DADOS BRUTOS'!DS$3:DS$500)+IF($C24="",0,SUMIF('DADOS BRUTOS'!$A$3:$A$500,$C24,'DADOS BRUTOS'!DS$3:DS$500)))</f>
        <v/>
      </c>
      <c r="GT24" s="94">
        <f>IF(OR(GT$4="",$B24=""),0,SUMIF('DADOS BRUTOS'!$A$3:$A$500,$B24,'DADOS BRUTOS'!DT$3:DT$500)+IF($C24="",0,SUMIF('DADOS BRUTOS'!$A$3:$A$500,$C24,'DADOS BRUTOS'!DT$3:DT$500)))</f>
        <v/>
      </c>
      <c r="GU24" s="94">
        <f>IF(OR(GU$4="",$B24=""),0,SUMIF('DADOS BRUTOS'!$A$3:$A$500,$B24,'DADOS BRUTOS'!DU$3:DU$500)+IF($C24="",0,SUMIF('DADOS BRUTOS'!$A$3:$A$500,$C24,'DADOS BRUTOS'!DU$3:DU$500)))</f>
        <v/>
      </c>
      <c r="GV24" s="94">
        <f>IF(OR(GV$4="",$B24=""),0,SUMIF('DADOS BRUTOS'!$A$3:$A$500,$B24,'DADOS BRUTOS'!DV$3:DV$500)+IF($C24="",0,SUMIF('DADOS BRUTOS'!$A$3:$A$500,$C24,'DADOS BRUTOS'!DV$3:DV$500)))</f>
        <v/>
      </c>
      <c r="GW24" s="94">
        <f>IF(OR(GW$4="",$B24=""),0,SUMIF('DADOS BRUTOS'!$A$3:$A$500,$B24,'DADOS BRUTOS'!DW$3:DW$500)+IF($C24="",0,SUMIF('DADOS BRUTOS'!$A$3:$A$500,$C24,'DADOS BRUTOS'!DW$3:DW$500)))</f>
        <v/>
      </c>
      <c r="GX24" s="94">
        <f>IF(OR(GX$4="",$B24=""),0,SUMIF('DADOS BRUTOS'!$A$3:$A$500,$B24,'DADOS BRUTOS'!DX$3:DX$500)+IF($C24="",0,SUMIF('DADOS BRUTOS'!$A$3:$A$500,$C24,'DADOS BRUTOS'!DX$3:DX$500)))</f>
        <v/>
      </c>
      <c r="GY24" s="94">
        <f>IF(OR(GY$4="",$B24=""),0,SUMIF('DADOS BRUTOS'!$A$3:$A$500,$B24,'DADOS BRUTOS'!DY$3:DY$500)+IF($C24="",0,SUMIF('DADOS BRUTOS'!$A$3:$A$500,$C24,'DADOS BRUTOS'!DY$3:DY$500)))</f>
        <v/>
      </c>
      <c r="GZ24" s="94">
        <f>IF(OR(GZ$4="",$B24=""),0,SUMIF('DADOS BRUTOS'!$A$3:$A$500,$B24,'DADOS BRUTOS'!DZ$3:DZ$500)+IF($C24="",0,SUMIF('DADOS BRUTOS'!$A$3:$A$500,$C24,'DADOS BRUTOS'!DZ$3:DZ$500)))</f>
        <v/>
      </c>
      <c r="HA24" s="94">
        <f>IF(OR(HA$4="",$B24=""),0,SUMIF('DADOS BRUTOS'!$A$3:$A$500,$B24,'DADOS BRUTOS'!EA$3:EA$500)+IF($C24="",0,SUMIF('DADOS BRUTOS'!$A$3:$A$500,$C24,'DADOS BRUTOS'!EA$3:EA$500)))</f>
        <v/>
      </c>
      <c r="HB24" s="94">
        <f>IF(OR(HB$4="",$B24=""),0,SUMIF('DADOS BRUTOS'!$A$3:$A$500,$B24,'DADOS BRUTOS'!EB$3:EB$500)+IF($C24="",0,SUMIF('DADOS BRUTOS'!$A$3:$A$500,$C24,'DADOS BRUTOS'!EB$3:EB$500)))</f>
        <v/>
      </c>
      <c r="HC24" s="94">
        <f>IF(OR(HC$4="",$B24=""),0,SUMIF('DADOS BRUTOS'!$A$3:$A$500,$B24,'DADOS BRUTOS'!EC$3:EC$500)+IF($C24="",0,SUMIF('DADOS BRUTOS'!$A$3:$A$500,$C24,'DADOS BRUTOS'!EC$3:EC$500)))</f>
        <v/>
      </c>
      <c r="HD24" s="94">
        <f>IF(OR(HD$4="",$B24=""),0,SUMIF('DADOS BRUTOS'!$A$3:$A$500,$B24,'DADOS BRUTOS'!ED$3:ED$500)+IF($C24="",0,SUMIF('DADOS BRUTOS'!$A$3:$A$500,$C24,'DADOS BRUTOS'!ED$3:ED$500)))</f>
        <v/>
      </c>
      <c r="HE24" s="94">
        <f>IF(OR(HE$4="",$B24=""),0,SUMIF('DADOS BRUTOS'!$A$3:$A$500,$B24,'DADOS BRUTOS'!EE$3:EE$500)+IF($C24="",0,SUMIF('DADOS BRUTOS'!$A$3:$A$500,$C24,'DADOS BRUTOS'!EE$3:EE$500)))</f>
        <v/>
      </c>
      <c r="HF24" s="94">
        <f>IF(OR(HF$4="",$B24=""),0,SUMIF('DADOS BRUTOS'!$A$3:$A$500,$B24,'DADOS BRUTOS'!EF$3:EF$500)+IF($C24="",0,SUMIF('DADOS BRUTOS'!$A$3:$A$500,$C24,'DADOS BRUTOS'!EF$3:EF$500)))</f>
        <v/>
      </c>
      <c r="HG24" s="94">
        <f>IF(OR(HG$4="",$B24=""),0,SUMIF('DADOS BRUTOS'!$A$3:$A$500,$B24,'DADOS BRUTOS'!EG$3:EG$500)+IF($C24="",0,SUMIF('DADOS BRUTOS'!$A$3:$A$500,$C24,'DADOS BRUTOS'!EG$3:EG$500)))</f>
        <v/>
      </c>
      <c r="HH24" s="94">
        <f>IF(OR(HH$4="",$B24=""),0,SUMIF('DADOS BRUTOS'!$A$3:$A$500,$B24,'DADOS BRUTOS'!EH$3:EH$500)+IF($C24="",0,SUMIF('DADOS BRUTOS'!$A$3:$A$500,$C24,'DADOS BRUTOS'!EH$3:EH$500)))</f>
        <v/>
      </c>
      <c r="HI24" s="94">
        <f>IF(OR(HI$4="",$B24=""),0,SUMIF('DADOS BRUTOS'!$A$3:$A$500,$B24,'DADOS BRUTOS'!EI$3:EI$500)+IF($C24="",0,SUMIF('DADOS BRUTOS'!$A$3:$A$500,$C24,'DADOS BRUTOS'!EI$3:EI$500)))</f>
        <v/>
      </c>
      <c r="HJ24" s="94">
        <f>IF(OR(HJ$4="",$B24=""),0,SUMIF('DADOS BRUTOS'!$A$3:$A$500,$B24,'DADOS BRUTOS'!EJ$3:EJ$500)+IF($C24="",0,SUMIF('DADOS BRUTOS'!$A$3:$A$500,$C24,'DADOS BRUTOS'!EJ$3:EJ$500)))</f>
        <v/>
      </c>
      <c r="HK24" s="94">
        <f>IF(OR(HK$4="",$B24=""),0,SUMIF('DADOS BRUTOS'!$A$3:$A$500,$B24,'DADOS BRUTOS'!EK$3:EK$500)+IF($C24="",0,SUMIF('DADOS BRUTOS'!$A$3:$A$500,$C24,'DADOS BRUTOS'!EK$3:EK$500)))</f>
        <v/>
      </c>
      <c r="HL24" s="94">
        <f>IF(OR(HL$4="",$B24=""),0,SUMIF('DADOS BRUTOS'!$A$3:$A$500,$B24,'DADOS BRUTOS'!EL$3:EL$500)+IF($C24="",0,SUMIF('DADOS BRUTOS'!$A$3:$A$500,$C24,'DADOS BRUTOS'!EL$3:EL$500)))</f>
        <v/>
      </c>
      <c r="HM24" s="94">
        <f>IF(OR(HM$4="",$B24=""),0,SUMIF('DADOS BRUTOS'!$A$3:$A$500,$B24,'DADOS BRUTOS'!EM$3:EM$500)+IF($C24="",0,SUMIF('DADOS BRUTOS'!$A$3:$A$500,$C24,'DADOS BRUTOS'!EM$3:EM$500)))</f>
        <v/>
      </c>
      <c r="HN24" s="94">
        <f>IF(OR(HN$4="",$B24=""),0,SUMIF('DADOS BRUTOS'!$A$3:$A$500,$B24,'DADOS BRUTOS'!EN$3:EN$500)+IF($C24="",0,SUMIF('DADOS BRUTOS'!$A$3:$A$500,$C24,'DADOS BRUTOS'!EN$3:EN$500)))</f>
        <v/>
      </c>
      <c r="HO24" s="94">
        <f>IF(OR(HO$4="",$B24=""),0,SUMIF('DADOS BRUTOS'!$A$3:$A$500,$B24,'DADOS BRUTOS'!EO$3:EO$500)+IF($C24="",0,SUMIF('DADOS BRUTOS'!$A$3:$A$500,$C24,'DADOS BRUTOS'!EO$3:EO$500)))</f>
        <v/>
      </c>
      <c r="HP24" s="94">
        <f>IF(OR(HP$4="",$B24=""),0,SUMIF('DADOS BRUTOS'!$A$3:$A$500,$B24,'DADOS BRUTOS'!EP$3:EP$500)+IF($C24="",0,SUMIF('DADOS BRUTOS'!$A$3:$A$500,$C24,'DADOS BRUTOS'!EP$3:EP$500)))</f>
        <v/>
      </c>
      <c r="HQ24" s="94">
        <f>IF(OR(HQ$4="",$B24=""),0,SUMIF('DADOS BRUTOS'!$A$3:$A$500,$B24,'DADOS BRUTOS'!EQ$3:EQ$500)+IF($C24="",0,SUMIF('DADOS BRUTOS'!$A$3:$A$500,$C24,'DADOS BRUTOS'!EQ$3:EQ$500)))</f>
        <v/>
      </c>
      <c r="HR24" s="94">
        <f>IF(OR(HR$4="",$B24=""),0,SUMIF('DADOS BRUTOS'!$A$3:$A$500,$B24,'DADOS BRUTOS'!ER$3:ER$500)+IF($C24="",0,SUMIF('DADOS BRUTOS'!$A$3:$A$500,$C24,'DADOS BRUTOS'!ER$3:ER$500)))</f>
        <v/>
      </c>
      <c r="HS24" s="94">
        <f>IF(OR(HS$4="",$B24=""),0,SUMIF('DADOS BRUTOS'!$A$3:$A$500,$B24,'DADOS BRUTOS'!ES$3:ES$500)+IF($C24="",0,SUMIF('DADOS BRUTOS'!$A$3:$A$500,$C24,'DADOS BRUTOS'!ES$3:ES$500)))</f>
        <v/>
      </c>
      <c r="HT24" s="94">
        <f>IF(OR(HT$4="",$B24=""),0,SUMIF('DADOS BRUTOS'!$A$3:$A$500,$B24,'DADOS BRUTOS'!ET$3:ET$500)+IF($C24="",0,SUMIF('DADOS BRUTOS'!$A$3:$A$500,$C24,'DADOS BRUTOS'!ET$3:ET$500)))</f>
        <v/>
      </c>
      <c r="HU24" s="94">
        <f>IF(OR(HU$4="",$B24=""),0,SUMIF('DADOS BRUTOS'!$A$3:$A$500,$B24,'DADOS BRUTOS'!EU$3:EU$500)+IF($C24="",0,SUMIF('DADOS BRUTOS'!$A$3:$A$500,$C24,'DADOS BRUTOS'!EU$3:EU$500)))</f>
        <v/>
      </c>
      <c r="HV24" s="94">
        <f>IF(OR(HV$4="",$B24=""),0,SUMIF('DADOS BRUTOS'!$A$3:$A$500,$B24,'DADOS BRUTOS'!EV$3:EV$500)+IF($C24="",0,SUMIF('DADOS BRUTOS'!$A$3:$A$500,$C24,'DADOS BRUTOS'!EV$3:EV$500)))</f>
        <v/>
      </c>
      <c r="HW24" s="94">
        <f>IF(OR(HW$4="",$B24=""),0,SUMIF('DADOS BRUTOS'!$A$3:$A$500,$B24,'DADOS BRUTOS'!EW$3:EW$500)+IF($C24="",0,SUMIF('DADOS BRUTOS'!$A$3:$A$500,$C24,'DADOS BRUTOS'!EW$3:EW$500)))</f>
        <v/>
      </c>
      <c r="HX24" s="94">
        <f>IF(OR(HX$4="",$B24=""),0,SUMIF('DADOS BRUTOS'!$A$3:$A$500,$B24,'DADOS BRUTOS'!EX$3:EX$500)+IF($C24="",0,SUMIF('DADOS BRUTOS'!$A$3:$A$500,$C24,'DADOS BRUTOS'!EX$3:EX$500)))</f>
        <v/>
      </c>
      <c r="HY24" s="94">
        <f>IF(OR(HY$4="",$B24=""),0,SUMIF('DADOS BRUTOS'!$A$3:$A$500,$B24,'DADOS BRUTOS'!EY$3:EY$500)+IF($C24="",0,SUMIF('DADOS BRUTOS'!$A$3:$A$500,$C24,'DADOS BRUTOS'!EY$3:EY$500)))</f>
        <v/>
      </c>
      <c r="HZ24" s="94">
        <f>IF(OR(HZ$4="",$B24=""),0,SUMIF('DADOS BRUTOS'!$A$3:$A$500,$B24,'DADOS BRUTOS'!EZ$3:EZ$500)+IF($C24="",0,SUMIF('DADOS BRUTOS'!$A$3:$A$500,$C24,'DADOS BRUTOS'!EZ$3:EZ$500)))</f>
        <v/>
      </c>
      <c r="IA24" s="94">
        <f>IF(OR(IA$4="",$B24=""),0,SUMIF('DADOS BRUTOS'!$A$3:$A$500,$B24,'DADOS BRUTOS'!FA$3:FA$500)+IF($C24="",0,SUMIF('DADOS BRUTOS'!$A$3:$A$500,$C24,'DADOS BRUTOS'!FA$3:FA$500)))</f>
        <v/>
      </c>
      <c r="IB24" s="94">
        <f>IF(OR(IB$4="",$B24=""),0,SUMIF('DADOS BRUTOS'!$A$3:$A$500,$B24,'DADOS BRUTOS'!FB$3:FB$500)+IF($C24="",0,SUMIF('DADOS BRUTOS'!$A$3:$A$500,$C24,'DADOS BRUTOS'!FB$3:FB$500)))</f>
        <v/>
      </c>
      <c r="IC24" s="94">
        <f>IF(OR(IC$4="",$B24=""),0,SUMIF('DADOS BRUTOS'!$A$3:$A$500,$B24,'DADOS BRUTOS'!FC$3:FC$500)+IF($C24="",0,SUMIF('DADOS BRUTOS'!$A$3:$A$500,$C24,'DADOS BRUTOS'!FC$3:FC$500)))</f>
        <v/>
      </c>
      <c r="ID24" s="94">
        <f>IF(OR(ID$4="",$B24=""),0,SUMIF('DADOS BRUTOS'!$A$3:$A$500,$B24,'DADOS BRUTOS'!FD$3:FD$500)+IF($C24="",0,SUMIF('DADOS BRUTOS'!$A$3:$A$500,$C24,'DADOS BRUTOS'!FD$3:FD$500)))</f>
        <v/>
      </c>
      <c r="IE24" s="94">
        <f>IF(OR(IE$4="",$B24=""),0,SUMIF('DADOS BRUTOS'!$A$3:$A$500,$B24,'DADOS BRUTOS'!FE$3:FE$500)+IF($C24="",0,SUMIF('DADOS BRUTOS'!$A$3:$A$500,$C24,'DADOS BRUTOS'!FE$3:FE$500)))</f>
        <v/>
      </c>
      <c r="IF24" s="94">
        <f>IF(OR(IF$4="",$B24=""),0,SUMIF('DADOS BRUTOS'!$A$3:$A$500,$B24,'DADOS BRUTOS'!FF$3:FF$500)+IF($C24="",0,SUMIF('DADOS BRUTOS'!$A$3:$A$500,$C24,'DADOS BRUTOS'!FF$3:FF$500)))</f>
        <v/>
      </c>
      <c r="IG24" s="94">
        <f>IF(OR(IG$4="",$B24=""),0,SUMIF('DADOS BRUTOS'!$A$3:$A$500,$B24,'DADOS BRUTOS'!FG$3:FG$500)+IF($C24="",0,SUMIF('DADOS BRUTOS'!$A$3:$A$500,$C24,'DADOS BRUTOS'!FG$3:FG$500)))</f>
        <v/>
      </c>
      <c r="IH24" s="94">
        <f>IF(OR(IH$4="",$B24=""),0,SUMIF('DADOS BRUTOS'!$A$3:$A$500,$B24,'DADOS BRUTOS'!FH$3:FH$500)+IF($C24="",0,SUMIF('DADOS BRUTOS'!$A$3:$A$500,$C24,'DADOS BRUTOS'!FH$3:FH$500)))</f>
        <v/>
      </c>
      <c r="II24" s="94">
        <f>IF(OR(II$4="",$B24=""),0,SUMIF('DADOS BRUTOS'!$A$3:$A$500,$B24,'DADOS BRUTOS'!FI$3:FI$500)+IF($C24="",0,SUMIF('DADOS BRUTOS'!$A$3:$A$500,$C24,'DADOS BRUTOS'!FI$3:FI$500)))</f>
        <v/>
      </c>
      <c r="IJ24" s="94">
        <f>IF(OR(IJ$4="",$B24=""),0,SUMIF('DADOS BRUTOS'!$A$3:$A$500,$B24,'DADOS BRUTOS'!FJ$3:FJ$500)+IF($C24="",0,SUMIF('DADOS BRUTOS'!$A$3:$A$500,$C24,'DADOS BRUTOS'!FJ$3:FJ$500)))</f>
        <v/>
      </c>
      <c r="IK24" s="94">
        <f>IF(OR(IK$4="",$B24=""),0,SUMIF('DADOS BRUTOS'!$A$3:$A$500,$B24,'DADOS BRUTOS'!FK$3:FK$500)+IF($C24="",0,SUMIF('DADOS BRUTOS'!$A$3:$A$500,$C24,'DADOS BRUTOS'!FK$3:FK$500)))</f>
        <v/>
      </c>
      <c r="IL24" s="94">
        <f>IF(OR(IL$4="",$B24=""),0,SUMIF('DADOS BRUTOS'!$A$3:$A$500,$B24,'DADOS BRUTOS'!FL$3:FL$500)+IF($C24="",0,SUMIF('DADOS BRUTOS'!$A$3:$A$500,$C24,'DADOS BRUTOS'!FL$3:FL$500)))</f>
        <v/>
      </c>
      <c r="IM24" s="94">
        <f>IF(OR(IM$4="",$B24=""),0,SUMIF('DADOS BRUTOS'!$A$3:$A$500,$B24,'DADOS BRUTOS'!FM$3:FM$500)+IF($C24="",0,SUMIF('DADOS BRUTOS'!$A$3:$A$500,$C24,'DADOS BRUTOS'!FM$3:FM$500)))</f>
        <v/>
      </c>
      <c r="IN24" s="94">
        <f>IF(OR(IN$4="",$B24=""),0,SUMIF('DADOS BRUTOS'!$A$3:$A$500,$B24,'DADOS BRUTOS'!FN$3:FN$500)+IF($C24="",0,SUMIF('DADOS BRUTOS'!$A$3:$A$500,$C24,'DADOS BRUTOS'!FN$3:FN$500)))</f>
        <v/>
      </c>
      <c r="IO24" s="94">
        <f>IF(OR(IO$4="",$B24=""),0,SUMIF('DADOS BRUTOS'!$A$3:$A$500,$B24,'DADOS BRUTOS'!FO$3:FO$500)+IF($C24="",0,SUMIF('DADOS BRUTOS'!$A$3:$A$500,$C24,'DADOS BRUTOS'!FO$3:FO$500)))</f>
        <v/>
      </c>
      <c r="IP24" s="94">
        <f>IF(OR(IP$4="",$B24=""),0,SUMIF('DADOS BRUTOS'!$A$3:$A$500,$B24,'DADOS BRUTOS'!FP$3:FP$500)+IF($C24="",0,SUMIF('DADOS BRUTOS'!$A$3:$A$500,$C24,'DADOS BRUTOS'!FP$3:FP$500)))</f>
        <v/>
      </c>
      <c r="IQ24" s="94">
        <f>IF(OR(IQ$4="",$B24=""),0,SUMIF('DADOS BRUTOS'!$A$3:$A$500,$B24,'DADOS BRUTOS'!FQ$3:FQ$500)+IF($C24="",0,SUMIF('DADOS BRUTOS'!$A$3:$A$500,$C24,'DADOS BRUTOS'!FQ$3:FQ$500)))</f>
        <v/>
      </c>
      <c r="IR24" s="94">
        <f>IF(OR(IR$4="",$B24=""),0,SUMIF('DADOS BRUTOS'!$A$3:$A$500,$B24,'DADOS BRUTOS'!FR$3:FR$500)+IF($C24="",0,SUMIF('DADOS BRUTOS'!$A$3:$A$500,$C24,'DADOS BRUTOS'!FR$3:FR$500)))</f>
        <v/>
      </c>
      <c r="IS24" s="94">
        <f>IF(OR(IS$4="",$B24=""),0,SUMIF('DADOS BRUTOS'!$A$3:$A$500,$B24,'DADOS BRUTOS'!FS$3:FS$500)+IF($C24="",0,SUMIF('DADOS BRUTOS'!$A$3:$A$500,$C24,'DADOS BRUTOS'!FS$3:FS$500)))</f>
        <v/>
      </c>
      <c r="IT24" s="94">
        <f>IF(OR(IT$4="",$B24=""),0,SUMIF('DADOS BRUTOS'!$A$3:$A$500,$B24,'DADOS BRUTOS'!FT$3:FT$500)+IF($C24="",0,SUMIF('DADOS BRUTOS'!$A$3:$A$500,$C24,'DADOS BRUTOS'!FT$3:FT$500)))</f>
        <v/>
      </c>
      <c r="IU24" s="94">
        <f>IF(OR(IU$4="",$B24=""),0,SUMIF('DADOS BRUTOS'!$A$3:$A$500,$B24,'DADOS BRUTOS'!FU$3:FU$500)+IF($C24="",0,SUMIF('DADOS BRUTOS'!$A$3:$A$500,$C24,'DADOS BRUTOS'!FU$3:FU$500)))</f>
        <v/>
      </c>
      <c r="IV24" s="94">
        <f>IF(OR(IV$4="",$B24=""),0,SUMIF('DADOS BRUTOS'!$A$3:$A$500,$B24,'DADOS BRUTOS'!FV$3:FV$500)+IF($C24="",0,SUMIF('DADOS BRUTOS'!$A$3:$A$500,$C24,'DADOS BRUTOS'!FV$3:FV$500)))</f>
        <v/>
      </c>
      <c r="IW24" s="94">
        <f>IF(OR(IW$4="",$B24=""),0,SUMIF('DADOS BRUTOS'!$A$3:$A$500,$B24,'DADOS BRUTOS'!FW$3:FW$500)+IF($C24="",0,SUMIF('DADOS BRUTOS'!$A$3:$A$500,$C24,'DADOS BRUTOS'!FW$3:FW$500)))</f>
        <v/>
      </c>
      <c r="IX24" s="94">
        <f>IF(OR(IX$4="",$B24=""),0,SUMIF('DADOS BRUTOS'!$A$3:$A$500,$B24,'DADOS BRUTOS'!FX$3:FX$500)+IF($C24="",0,SUMIF('DADOS BRUTOS'!$A$3:$A$500,$C24,'DADOS BRUTOS'!FX$3:FX$500)))</f>
        <v/>
      </c>
      <c r="IY24" s="94">
        <f>IF(OR(IY$4="",$B24=""),0,SUMIF('DADOS BRUTOS'!$A$3:$A$500,$B24,'DADOS BRUTOS'!FY$3:FY$500)+IF($C24="",0,SUMIF('DADOS BRUTOS'!$A$3:$A$500,$C24,'DADOS BRUTOS'!FY$3:FY$500)))</f>
        <v/>
      </c>
      <c r="IZ24" s="94">
        <f>IF(OR(IZ$4="",$B24=""),0,SUMIF('DADOS BRUTOS'!$A$3:$A$500,$B24,'DADOS BRUTOS'!FZ$3:FZ$500)+IF($C24="",0,SUMIF('DADOS BRUTOS'!$A$3:$A$500,$C24,'DADOS BRUTOS'!FZ$3:FZ$500)))</f>
        <v/>
      </c>
      <c r="JA24" s="94">
        <f>IF(OR(JA$4="",$B24=""),0,SUMIF('DADOS BRUTOS'!$A$3:$A$500,$B24,'DADOS BRUTOS'!GA$3:GA$500)+IF($C24="",0,SUMIF('DADOS BRUTOS'!$A$3:$A$500,$C24,'DADOS BRUTOS'!GA$3:GA$500)))</f>
        <v/>
      </c>
      <c r="JB24" s="94">
        <f>IF(OR(JB$4="",$B24=""),0,SUMIF('DADOS BRUTOS'!$A$3:$A$500,$B24,'DADOS BRUTOS'!GB$3:GB$500)+IF($C24="",0,SUMIF('DADOS BRUTOS'!$A$3:$A$500,$C24,'DADOS BRUTOS'!GB$3:GB$500)))</f>
        <v/>
      </c>
      <c r="JC24" s="94">
        <f>IF(OR(JC$4="",$B24=""),0,SUMIF('DADOS BRUTOS'!$A$3:$A$500,$B24,'DADOS BRUTOS'!GC$3:GC$500)+IF($C24="",0,SUMIF('DADOS BRUTOS'!$A$3:$A$500,$C24,'DADOS BRUTOS'!GC$3:GC$500)))</f>
        <v/>
      </c>
      <c r="JD24" s="94">
        <f>IF(OR(JD$4="",$B24=""),0,SUMIF('DADOS BRUTOS'!$A$3:$A$500,$B24,'DADOS BRUTOS'!GD$3:GD$500)+IF($C24="",0,SUMIF('DADOS BRUTOS'!$A$3:$A$500,$C24,'DADOS BRUTOS'!GD$3:GD$500)))</f>
        <v/>
      </c>
      <c r="JE24" s="94">
        <f>IF(OR(JE$4="",$B24=""),0,SUMIF('DADOS BRUTOS'!$A$3:$A$500,$B24,'DADOS BRUTOS'!GE$3:GE$500)+IF($C24="",0,SUMIF('DADOS BRUTOS'!$A$3:$A$500,$C24,'DADOS BRUTOS'!GE$3:GE$500)))</f>
        <v/>
      </c>
      <c r="JF24" s="94">
        <f>IF(OR(JF$4="",$B24=""),0,SUMIF('DADOS BRUTOS'!$A$3:$A$500,$B24,'DADOS BRUTOS'!GF$3:GF$500)+IF($C24="",0,SUMIF('DADOS BRUTOS'!$A$3:$A$500,$C24,'DADOS BRUTOS'!GF$3:GF$500)))</f>
        <v/>
      </c>
      <c r="JG24" s="94">
        <f>IF(OR(JG$4="",$B24=""),0,SUMIF('DADOS BRUTOS'!$A$3:$A$500,$B24,'DADOS BRUTOS'!GG$3:GG$500)+IF($C24="",0,SUMIF('DADOS BRUTOS'!$A$3:$A$500,$C24,'DADOS BRUTOS'!GG$3:GG$500)))</f>
        <v/>
      </c>
      <c r="JH24" s="94">
        <f>IF(OR(JH$4="",$B24=""),0,SUMIF('DADOS BRUTOS'!$A$3:$A$500,$B24,'DADOS BRUTOS'!GH$3:GH$500)+IF($C24="",0,SUMIF('DADOS BRUTOS'!$A$3:$A$500,$C24,'DADOS BRUTOS'!GH$3:GH$500)))</f>
        <v/>
      </c>
      <c r="JI24" s="94">
        <f>IF(OR(JI$4="",$B24=""),0,SUMIF('DADOS BRUTOS'!$A$3:$A$500,$B24,'DADOS BRUTOS'!GI$3:GI$500)+IF($C24="",0,SUMIF('DADOS BRUTOS'!$A$3:$A$500,$C24,'DADOS BRUTOS'!GI$3:GI$500)))</f>
        <v/>
      </c>
      <c r="JJ24" s="94">
        <f>IF(OR(JJ$4="",$B24=""),0,SUMIF('DADOS BRUTOS'!$A$3:$A$500,$B24,'DADOS BRUTOS'!GJ$3:GJ$500)+IF($C24="",0,SUMIF('DADOS BRUTOS'!$A$3:$A$500,$C24,'DADOS BRUTOS'!GJ$3:GJ$500)))</f>
        <v/>
      </c>
      <c r="JK24" s="94">
        <f>IF(OR(JK$4="",$B24=""),0,SUMIF('DADOS BRUTOS'!$A$3:$A$500,$B24,'DADOS BRUTOS'!GK$3:GK$500)+IF($C24="",0,SUMIF('DADOS BRUTOS'!$A$3:$A$500,$C24,'DADOS BRUTOS'!GK$3:GK$500)))</f>
        <v/>
      </c>
      <c r="JL24" s="94">
        <f>IF(OR(JL$4="",$B24=""),0,SUMIF('DADOS BRUTOS'!$A$3:$A$500,$B24,'DADOS BRUTOS'!GL$3:GL$500)+IF($C24="",0,SUMIF('DADOS BRUTOS'!$A$3:$A$500,$C24,'DADOS BRUTOS'!GL$3:GL$500)))</f>
        <v/>
      </c>
      <c r="JM24" s="94">
        <f>IF(OR(JM$4="",$B24=""),0,SUMIF('DADOS BRUTOS'!$A$3:$A$500,$B24,'DADOS BRUTOS'!GM$3:GM$500)+IF($C24="",0,SUMIF('DADOS BRUTOS'!$A$3:$A$500,$C24,'DADOS BRUTOS'!GM$3:GM$500)))</f>
        <v/>
      </c>
      <c r="JN24" s="94">
        <f>IF(OR(JN$4="",$B24=""),0,SUMIF('DADOS BRUTOS'!$A$3:$A$500,$B24,'DADOS BRUTOS'!GN$3:GN$500)+IF($C24="",0,SUMIF('DADOS BRUTOS'!$A$3:$A$500,$C24,'DADOS BRUTOS'!GN$3:GN$500)))</f>
        <v/>
      </c>
      <c r="JO24" s="94">
        <f>IF(OR(JO$4="",$B24=""),0,SUMIF('DADOS BRUTOS'!$A$3:$A$500,$B24,'DADOS BRUTOS'!GO$3:GO$500)+IF($C24="",0,SUMIF('DADOS BRUTOS'!$A$3:$A$500,$C24,'DADOS BRUTOS'!GO$3:GO$500)))</f>
        <v/>
      </c>
      <c r="JP24" s="94">
        <f>IF(OR(JP$4="",$B24=""),0,SUMIF('DADOS BRUTOS'!$A$3:$A$500,$B24,'DADOS BRUTOS'!GP$3:GP$500)+IF($C24="",0,SUMIF('DADOS BRUTOS'!$A$3:$A$500,$C24,'DADOS BRUTOS'!GP$3:GP$500)))</f>
        <v/>
      </c>
      <c r="JQ24" s="94">
        <f>IF(OR(JQ$4="",$B24=""),0,SUMIF('DADOS BRUTOS'!$A$3:$A$500,$B24,'DADOS BRUTOS'!GQ$3:GQ$500)+IF($C24="",0,SUMIF('DADOS BRUTOS'!$A$3:$A$500,$C24,'DADOS BRUTOS'!GQ$3:GQ$500)))</f>
        <v/>
      </c>
      <c r="JR24" s="94">
        <f>IF(OR(JR$4="",$B24=""),0,SUMIF('DADOS BRUTOS'!$A$3:$A$500,$B24,'DADOS BRUTOS'!GR$3:GR$500)+IF($C24="",0,SUMIF('DADOS BRUTOS'!$A$3:$A$500,$C24,'DADOS BRUTOS'!GR$3:GR$500)))</f>
        <v/>
      </c>
      <c r="JS24" s="94">
        <f>IF(OR(JS$4="",$B24=""),0,SUMIF('DADOS BRUTOS'!$A$3:$A$500,$B24,'DADOS BRUTOS'!GS$3:GS$500)+IF($C24="",0,SUMIF('DADOS BRUTOS'!$A$3:$A$500,$C24,'DADOS BRUTOS'!GS$3:GS$500)))</f>
        <v/>
      </c>
    </row>
    <row r="25">
      <c r="A25" s="59">
        <f>'VALOR POR PL'!D31</f>
        <v/>
      </c>
      <c r="B25" s="58" t="inlineStr">
        <is>
          <t>INSTALAÇÕES HIDROSANITÁRIAS</t>
        </is>
      </c>
      <c r="C25" s="58" t="n"/>
      <c r="D25" s="53">
        <f>SUMIF($CB$4:$JS$4,"&lt;="&amp;D$4,$CB25:$JS25)</f>
        <v/>
      </c>
      <c r="E25" s="53">
        <f>SUMIF($CB$4:$JS$4,E$4,$CB25:$JS25)</f>
        <v/>
      </c>
      <c r="F25" s="53">
        <f>SUMIF($CB$4:$JS$4,F$4,$CB25:$JS25)</f>
        <v/>
      </c>
      <c r="G25" s="53">
        <f>SUMIF($CB$4:$JS$4,G$4,$CB25:$JS25)</f>
        <v/>
      </c>
      <c r="H25" s="53">
        <f>SUMIF($CB$4:$JS$4,H$4,$CB25:$JS25)</f>
        <v/>
      </c>
      <c r="I25" s="53">
        <f>SUMIF($CB$4:$JS$4,I$4,$CB25:$JS25)</f>
        <v/>
      </c>
      <c r="J25" s="53">
        <f>SUMIF($CB$4:$JS$4,J$4,$CB25:$JS25)</f>
        <v/>
      </c>
      <c r="K25" s="53">
        <f>SUMIF($CB$4:$JS$4,K$4,$CB25:$JS25)</f>
        <v/>
      </c>
      <c r="L25" s="53">
        <f>SUMIF($CB$4:$JS$4,L$4,$CB25:$JS25)</f>
        <v/>
      </c>
      <c r="M25" s="53">
        <f>SUMIF($CB$4:$JS$4,M$4,$CB25:$JS25)</f>
        <v/>
      </c>
      <c r="N25" s="53">
        <f>SUMIF($CB$4:$JS$4,N$4,$CB25:$JS25)</f>
        <v/>
      </c>
      <c r="O25" s="53">
        <f>SUMIF($CB$4:$JS$4,O$4,$CB25:$JS25)</f>
        <v/>
      </c>
      <c r="P25" s="53">
        <f>SUMIF($CB$4:$JS$4,P$4,$CB25:$JS25)</f>
        <v/>
      </c>
      <c r="Q25" s="53">
        <f>SUMIF($CB$4:$JS$4,Q$4,$CB25:$JS25)</f>
        <v/>
      </c>
      <c r="R25" s="53">
        <f>SUMIF($CB$4:$JS$4,R$4,$CB25:$JS25)</f>
        <v/>
      </c>
      <c r="S25" s="53">
        <f>SUMIF($CB$4:$JS$4,S$4,$CB25:$JS25)</f>
        <v/>
      </c>
      <c r="T25" s="53">
        <f>SUMIF($CB$4:$JS$4,T$4,$CB25:$JS25)</f>
        <v/>
      </c>
      <c r="U25" s="53">
        <f>SUMIF($CB$4:$JS$4,U$4,$CB25:$JS25)</f>
        <v/>
      </c>
      <c r="V25" s="53">
        <f>SUMIF($CB$4:$JS$4,V$4,$CB25:$JS25)</f>
        <v/>
      </c>
      <c r="W25" s="53">
        <f>SUMIF($CB$4:$JS$4,W$4,$CB25:$JS25)</f>
        <v/>
      </c>
      <c r="X25" s="53">
        <f>SUMIF($CB$4:$JS$4,X$4,$CB25:$JS25)</f>
        <v/>
      </c>
      <c r="Y25" s="53">
        <f>SUMIF($CB$4:$JS$4,Y$4,$CB25:$JS25)</f>
        <v/>
      </c>
      <c r="Z25" s="53">
        <f>SUMIF($CB$4:$JS$4,Z$4,$CB25:$JS25)</f>
        <v/>
      </c>
      <c r="AA25" s="53">
        <f>SUMIF($CB$4:$JS$4,AA$4,$CB25:$JS25)</f>
        <v/>
      </c>
      <c r="AB25" s="53">
        <f>SUMIF($CB$4:$JS$4,AB$4,$CB25:$JS25)</f>
        <v/>
      </c>
      <c r="AC25" s="53">
        <f>SUMIF($CB$4:$JS$4,AC$4,$CB25:$JS25)</f>
        <v/>
      </c>
      <c r="AD25" s="53">
        <f>SUMIF($CB$4:$JS$4,AD$4,$CB25:$JS25)</f>
        <v/>
      </c>
      <c r="AE25" s="53">
        <f>SUMIF($CB$4:$JS$4,AE$4,$CB25:$JS25)</f>
        <v/>
      </c>
      <c r="AF25" s="53">
        <f>SUMIF($CB$4:$JS$4,AF$4,$CB25:$JS25)</f>
        <v/>
      </c>
      <c r="AG25" s="53">
        <f>SUMIF($CB$4:$JS$4,AG$4,$CB25:$JS25)</f>
        <v/>
      </c>
      <c r="AH25" s="53">
        <f>SUMIF($CB$4:$JS$4,AH$4,$CB25:$JS25)</f>
        <v/>
      </c>
      <c r="AI25" s="53">
        <f>SUMIF($CB$4:$JS$4,AI$4,$CB25:$JS25)</f>
        <v/>
      </c>
      <c r="AJ25" s="53">
        <f>SUMIF($CB$4:$JS$4,AJ$4,$CB25:$JS25)</f>
        <v/>
      </c>
      <c r="AK25" s="53">
        <f>SUMIF($CB$4:$JS$4,AK$4,$CB25:$JS25)</f>
        <v/>
      </c>
      <c r="AL25" s="53">
        <f>SUMIF($CB$4:$JS$4,AL$4,$CB25:$JS25)</f>
        <v/>
      </c>
      <c r="AM25" s="53">
        <f>SUMIF($CB$4:$JS$4,AM$4,$CB25:$JS25)</f>
        <v/>
      </c>
      <c r="AN25" s="53">
        <f>SUMIF($CB$4:$JS$4,AN$4,$CB25:$JS25)</f>
        <v/>
      </c>
      <c r="AO25" s="53">
        <f>SUMIF($CB$4:$JS$4,AO$4,$CB25:$JS25)</f>
        <v/>
      </c>
      <c r="AP25" s="53">
        <f>SUMIF($CB$4:$JS$4,AP$4,$CB25:$JS25)</f>
        <v/>
      </c>
      <c r="AQ25" s="53">
        <f>SUMIF($CB$4:$JS$4,AQ$4,$CB25:$JS25)</f>
        <v/>
      </c>
      <c r="AR25" s="53">
        <f>SUMIF($CB$4:$JS$4,AR$4,$CB25:$JS25)</f>
        <v/>
      </c>
      <c r="AS25" s="53">
        <f>SUMIF($CB$4:$JS$4,AS$4,$CB25:$JS25)</f>
        <v/>
      </c>
      <c r="AT25" s="53">
        <f>SUMIF($CB$4:$JS$4,AT$4,$CB25:$JS25)</f>
        <v/>
      </c>
      <c r="AU25" s="53">
        <f>SUMIF($CB$4:$JS$4,AU$4,$CB25:$JS25)</f>
        <v/>
      </c>
      <c r="AV25" s="53">
        <f>SUMIF($CB$4:$JS$4,AV$4,$CB25:$JS25)</f>
        <v/>
      </c>
      <c r="AW25" s="53">
        <f>SUMIF($CB$4:$JS$4,AW$4,$CB25:$JS25)</f>
        <v/>
      </c>
      <c r="AX25" s="53">
        <f>SUMIF($CB$4:$JS$4,AX$4,$CB25:$JS25)</f>
        <v/>
      </c>
      <c r="AY25" s="53">
        <f>SUMIF($CB$4:$JS$4,AY$4,$CB25:$JS25)</f>
        <v/>
      </c>
      <c r="AZ25" s="53">
        <f>SUMIF($CB$4:$JS$4,AZ$4,$CB25:$JS25)</f>
        <v/>
      </c>
      <c r="BA25" s="53">
        <f>SUMIF($CB$4:$JS$4,BA$4,$CB25:$JS25)</f>
        <v/>
      </c>
      <c r="BB25" s="53">
        <f>SUMIF($CB$4:$JS$4,BB$4,$CB25:$JS25)</f>
        <v/>
      </c>
      <c r="BC25" s="53">
        <f>SUMIF($CB$4:$JS$4,BC$4,$CB25:$JS25)</f>
        <v/>
      </c>
      <c r="BD25" s="53">
        <f>SUMIF($CB$4:$JS$4,BD$4,$CB25:$JS25)</f>
        <v/>
      </c>
      <c r="BE25" s="53">
        <f>SUMIF($CB$4:$JS$4,BE$4,$CB25:$JS25)</f>
        <v/>
      </c>
      <c r="BF25" s="53">
        <f>SUMIF($CB$4:$JS$4,BF$4,$CB25:$JS25)</f>
        <v/>
      </c>
      <c r="BG25" s="53">
        <f>SUMIF($CB$4:$JS$4,BG$4,$CB25:$JS25)</f>
        <v/>
      </c>
      <c r="BH25" s="53">
        <f>SUMIF($CB$4:$JS$4,BH$4,$CB25:$JS25)</f>
        <v/>
      </c>
      <c r="BI25" s="53">
        <f>SUMIF($CB$4:$JS$4,BI$4,$CB25:$JS25)</f>
        <v/>
      </c>
      <c r="BJ25" s="53">
        <f>SUMIF($CB$4:$JS$4,BJ$4,$CB25:$JS25)</f>
        <v/>
      </c>
      <c r="BK25" s="53">
        <f>SUMIF($CB$4:$JS$4,BK$4,$CB25:$JS25)</f>
        <v/>
      </c>
      <c r="BL25" s="53">
        <f>SUMIF($CB$4:$JS$4,BL$4,$CB25:$JS25)</f>
        <v/>
      </c>
      <c r="BM25" s="53">
        <f>SUMIF($CB$4:$JS$4,BM$4,$CB25:$JS25)</f>
        <v/>
      </c>
      <c r="BN25" s="53">
        <f>SUMIF($CB$4:$JS$4,BN$4,$CB25:$JS25)</f>
        <v/>
      </c>
      <c r="BO25" s="53">
        <f>SUMIF($CB$4:$JS$4,BO$4,$CB25:$JS25)</f>
        <v/>
      </c>
      <c r="BP25" s="53">
        <f>SUMIF($CB$4:$JS$4,BP$4,$CB25:$JS25)</f>
        <v/>
      </c>
      <c r="BQ25" s="53">
        <f>SUMIF($CB$4:$JS$4,BQ$4,$CB25:$JS25)</f>
        <v/>
      </c>
      <c r="BR25" s="53">
        <f>SUMIF($CB$4:$JS$4,BR$4,$CB25:$JS25)</f>
        <v/>
      </c>
      <c r="BS25" s="53">
        <f>SUMIF($CB$4:$JS$4,BS$4,$CB25:$JS25)</f>
        <v/>
      </c>
      <c r="BT25" s="53">
        <f>SUMIF($CB$4:$JS$4,BT$4,$CB25:$JS25)</f>
        <v/>
      </c>
      <c r="BU25" s="53">
        <f>SUMIF($CB$4:$JS$4,BU$4,$CB25:$JS25)</f>
        <v/>
      </c>
      <c r="BV25" s="53">
        <f>SUMIF($CB$4:$JS$4,BV$4,$CB25:$JS25)</f>
        <v/>
      </c>
      <c r="BW25" s="53">
        <f>SUMIF($CB$4:$JS$4,BW$4,$CB25:$JS25)</f>
        <v/>
      </c>
      <c r="BX25" s="53">
        <f>SUMIF($CB$4:$JS$4,"&gt;"&amp;'VALOR POR PL'!$P$8,$CB25:$JS25)</f>
        <v/>
      </c>
      <c r="BY25" s="53">
        <f>SUM($CB25:$JS25)</f>
        <v/>
      </c>
      <c r="CB25" s="94">
        <f>IF(OR(CB$4="",$B25=""),0,SUMIF('DADOS BRUTOS'!$A$3:$A$500,$B25,'DADOS BRUTOS'!B$3:B$500)+IF($C25="",0,SUMIF('DADOS BRUTOS'!$A$3:$A$500,$C25,'DADOS BRUTOS'!B$3:B$500)))</f>
        <v/>
      </c>
      <c r="CC25" s="94">
        <f>IF(OR(CC$4="",$B25=""),0,SUMIF('DADOS BRUTOS'!$A$3:$A$500,$B25,'DADOS BRUTOS'!C$3:C$500)+IF($C25="",0,SUMIF('DADOS BRUTOS'!$A$3:$A$500,$C25,'DADOS BRUTOS'!C$3:C$500)))</f>
        <v/>
      </c>
      <c r="CD25" s="94">
        <f>IF(OR(CD$4="",$B25=""),0,SUMIF('DADOS BRUTOS'!$A$3:$A$500,$B25,'DADOS BRUTOS'!D$3:D$500)+IF($C25="",0,SUMIF('DADOS BRUTOS'!$A$3:$A$500,$C25,'DADOS BRUTOS'!D$3:D$500)))</f>
        <v/>
      </c>
      <c r="CE25" s="94">
        <f>IF(OR(CE$4="",$B25=""),0,SUMIF('DADOS BRUTOS'!$A$3:$A$500,$B25,'DADOS BRUTOS'!E$3:E$500)+IF($C25="",0,SUMIF('DADOS BRUTOS'!$A$3:$A$500,$C25,'DADOS BRUTOS'!E$3:E$500)))</f>
        <v/>
      </c>
      <c r="CF25" s="94">
        <f>IF(OR(CF$4="",$B25=""),0,SUMIF('DADOS BRUTOS'!$A$3:$A$500,$B25,'DADOS BRUTOS'!F$3:F$500)+IF($C25="",0,SUMIF('DADOS BRUTOS'!$A$3:$A$500,$C25,'DADOS BRUTOS'!F$3:F$500)))</f>
        <v/>
      </c>
      <c r="CG25" s="94">
        <f>IF(OR(CG$4="",$B25=""),0,SUMIF('DADOS BRUTOS'!$A$3:$A$500,$B25,'DADOS BRUTOS'!G$3:G$500)+IF($C25="",0,SUMIF('DADOS BRUTOS'!$A$3:$A$500,$C25,'DADOS BRUTOS'!G$3:G$500)))</f>
        <v/>
      </c>
      <c r="CH25" s="94">
        <f>IF(OR(CH$4="",$B25=""),0,SUMIF('DADOS BRUTOS'!$A$3:$A$500,$B25,'DADOS BRUTOS'!H$3:H$500)+IF($C25="",0,SUMIF('DADOS BRUTOS'!$A$3:$A$500,$C25,'DADOS BRUTOS'!H$3:H$500)))</f>
        <v/>
      </c>
      <c r="CI25" s="94">
        <f>IF(OR(CI$4="",$B25=""),0,SUMIF('DADOS BRUTOS'!$A$3:$A$500,$B25,'DADOS BRUTOS'!I$3:I$500)+IF($C25="",0,SUMIF('DADOS BRUTOS'!$A$3:$A$500,$C25,'DADOS BRUTOS'!I$3:I$500)))</f>
        <v/>
      </c>
      <c r="CJ25" s="94">
        <f>IF(OR(CJ$4="",$B25=""),0,SUMIF('DADOS BRUTOS'!$A$3:$A$500,$B25,'DADOS BRUTOS'!J$3:J$500)+IF($C25="",0,SUMIF('DADOS BRUTOS'!$A$3:$A$500,$C25,'DADOS BRUTOS'!J$3:J$500)))</f>
        <v/>
      </c>
      <c r="CK25" s="94">
        <f>IF(OR(CK$4="",$B25=""),0,SUMIF('DADOS BRUTOS'!$A$3:$A$500,$B25,'DADOS BRUTOS'!K$3:K$500)+IF($C25="",0,SUMIF('DADOS BRUTOS'!$A$3:$A$500,$C25,'DADOS BRUTOS'!K$3:K$500)))</f>
        <v/>
      </c>
      <c r="CL25" s="94">
        <f>IF(OR(CL$4="",$B25=""),0,SUMIF('DADOS BRUTOS'!$A$3:$A$500,$B25,'DADOS BRUTOS'!L$3:L$500)+IF($C25="",0,SUMIF('DADOS BRUTOS'!$A$3:$A$500,$C25,'DADOS BRUTOS'!L$3:L$500)))</f>
        <v/>
      </c>
      <c r="CM25" s="94">
        <f>IF(OR(CM$4="",$B25=""),0,SUMIF('DADOS BRUTOS'!$A$3:$A$500,$B25,'DADOS BRUTOS'!M$3:M$500)+IF($C25="",0,SUMIF('DADOS BRUTOS'!$A$3:$A$500,$C25,'DADOS BRUTOS'!M$3:M$500)))</f>
        <v/>
      </c>
      <c r="CN25" s="94">
        <f>IF(OR(CN$4="",$B25=""),0,SUMIF('DADOS BRUTOS'!$A$3:$A$500,$B25,'DADOS BRUTOS'!N$3:N$500)+IF($C25="",0,SUMIF('DADOS BRUTOS'!$A$3:$A$500,$C25,'DADOS BRUTOS'!N$3:N$500)))</f>
        <v/>
      </c>
      <c r="CO25" s="94">
        <f>IF(OR(CO$4="",$B25=""),0,SUMIF('DADOS BRUTOS'!$A$3:$A$500,$B25,'DADOS BRUTOS'!O$3:O$500)+IF($C25="",0,SUMIF('DADOS BRUTOS'!$A$3:$A$500,$C25,'DADOS BRUTOS'!O$3:O$500)))</f>
        <v/>
      </c>
      <c r="CP25" s="94">
        <f>IF(OR(CP$4="",$B25=""),0,SUMIF('DADOS BRUTOS'!$A$3:$A$500,$B25,'DADOS BRUTOS'!P$3:P$500)+IF($C25="",0,SUMIF('DADOS BRUTOS'!$A$3:$A$500,$C25,'DADOS BRUTOS'!P$3:P$500)))</f>
        <v/>
      </c>
      <c r="CQ25" s="94">
        <f>IF(OR(CQ$4="",$B25=""),0,SUMIF('DADOS BRUTOS'!$A$3:$A$500,$B25,'DADOS BRUTOS'!Q$3:Q$500)+IF($C25="",0,SUMIF('DADOS BRUTOS'!$A$3:$A$500,$C25,'DADOS BRUTOS'!Q$3:Q$500)))</f>
        <v/>
      </c>
      <c r="CR25" s="94">
        <f>IF(OR(CR$4="",$B25=""),0,SUMIF('DADOS BRUTOS'!$A$3:$A$500,$B25,'DADOS BRUTOS'!R$3:R$500)+IF($C25="",0,SUMIF('DADOS BRUTOS'!$A$3:$A$500,$C25,'DADOS BRUTOS'!R$3:R$500)))</f>
        <v/>
      </c>
      <c r="CS25" s="94">
        <f>IF(OR(CS$4="",$B25=""),0,SUMIF('DADOS BRUTOS'!$A$3:$A$500,$B25,'DADOS BRUTOS'!S$3:S$500)+IF($C25="",0,SUMIF('DADOS BRUTOS'!$A$3:$A$500,$C25,'DADOS BRUTOS'!S$3:S$500)))</f>
        <v/>
      </c>
      <c r="CT25" s="94">
        <f>IF(OR(CT$4="",$B25=""),0,SUMIF('DADOS BRUTOS'!$A$3:$A$500,$B25,'DADOS BRUTOS'!T$3:T$500)+IF($C25="",0,SUMIF('DADOS BRUTOS'!$A$3:$A$500,$C25,'DADOS BRUTOS'!T$3:T$500)))</f>
        <v/>
      </c>
      <c r="CU25" s="94">
        <f>IF(OR(CU$4="",$B25=""),0,SUMIF('DADOS BRUTOS'!$A$3:$A$500,$B25,'DADOS BRUTOS'!U$3:U$500)+IF($C25="",0,SUMIF('DADOS BRUTOS'!$A$3:$A$500,$C25,'DADOS BRUTOS'!U$3:U$500)))</f>
        <v/>
      </c>
      <c r="CV25" s="94">
        <f>IF(OR(CV$4="",$B25=""),0,SUMIF('DADOS BRUTOS'!$A$3:$A$500,$B25,'DADOS BRUTOS'!V$3:V$500)+IF($C25="",0,SUMIF('DADOS BRUTOS'!$A$3:$A$500,$C25,'DADOS BRUTOS'!V$3:V$500)))</f>
        <v/>
      </c>
      <c r="CW25" s="94">
        <f>IF(OR(CW$4="",$B25=""),0,SUMIF('DADOS BRUTOS'!$A$3:$A$500,$B25,'DADOS BRUTOS'!W$3:W$500)+IF($C25="",0,SUMIF('DADOS BRUTOS'!$A$3:$A$500,$C25,'DADOS BRUTOS'!W$3:W$500)))</f>
        <v/>
      </c>
      <c r="CX25" s="94">
        <f>IF(OR(CX$4="",$B25=""),0,SUMIF('DADOS BRUTOS'!$A$3:$A$500,$B25,'DADOS BRUTOS'!X$3:X$500)+IF($C25="",0,SUMIF('DADOS BRUTOS'!$A$3:$A$500,$C25,'DADOS BRUTOS'!X$3:X$500)))</f>
        <v/>
      </c>
      <c r="CY25" s="94">
        <f>IF(OR(CY$4="",$B25=""),0,SUMIF('DADOS BRUTOS'!$A$3:$A$500,$B25,'DADOS BRUTOS'!Y$3:Y$500)+IF($C25="",0,SUMIF('DADOS BRUTOS'!$A$3:$A$500,$C25,'DADOS BRUTOS'!Y$3:Y$500)))</f>
        <v/>
      </c>
      <c r="CZ25" s="94">
        <f>IF(OR(CZ$4="",$B25=""),0,SUMIF('DADOS BRUTOS'!$A$3:$A$500,$B25,'DADOS BRUTOS'!Z$3:Z$500)+IF($C25="",0,SUMIF('DADOS BRUTOS'!$A$3:$A$500,$C25,'DADOS BRUTOS'!Z$3:Z$500)))</f>
        <v/>
      </c>
      <c r="DA25" s="94">
        <f>IF(OR(DA$4="",$B25=""),0,SUMIF('DADOS BRUTOS'!$A$3:$A$500,$B25,'DADOS BRUTOS'!AA$3:AA$500)+IF($C25="",0,SUMIF('DADOS BRUTOS'!$A$3:$A$500,$C25,'DADOS BRUTOS'!AA$3:AA$500)))</f>
        <v/>
      </c>
      <c r="DB25" s="94">
        <f>IF(OR(DB$4="",$B25=""),0,SUMIF('DADOS BRUTOS'!$A$3:$A$500,$B25,'DADOS BRUTOS'!AB$3:AB$500)+IF($C25="",0,SUMIF('DADOS BRUTOS'!$A$3:$A$500,$C25,'DADOS BRUTOS'!AB$3:AB$500)))</f>
        <v/>
      </c>
      <c r="DC25" s="94">
        <f>IF(OR(DC$4="",$B25=""),0,SUMIF('DADOS BRUTOS'!$A$3:$A$500,$B25,'DADOS BRUTOS'!AC$3:AC$500)+IF($C25="",0,SUMIF('DADOS BRUTOS'!$A$3:$A$500,$C25,'DADOS BRUTOS'!AC$3:AC$500)))</f>
        <v/>
      </c>
      <c r="DD25" s="94">
        <f>IF(OR(DD$4="",$B25=""),0,SUMIF('DADOS BRUTOS'!$A$3:$A$500,$B25,'DADOS BRUTOS'!AD$3:AD$500)+IF($C25="",0,SUMIF('DADOS BRUTOS'!$A$3:$A$500,$C25,'DADOS BRUTOS'!AD$3:AD$500)))</f>
        <v/>
      </c>
      <c r="DE25" s="94">
        <f>IF(OR(DE$4="",$B25=""),0,SUMIF('DADOS BRUTOS'!$A$3:$A$500,$B25,'DADOS BRUTOS'!AE$3:AE$500)+IF($C25="",0,SUMIF('DADOS BRUTOS'!$A$3:$A$500,$C25,'DADOS BRUTOS'!AE$3:AE$500)))</f>
        <v/>
      </c>
      <c r="DF25" s="94">
        <f>IF(OR(DF$4="",$B25=""),0,SUMIF('DADOS BRUTOS'!$A$3:$A$500,$B25,'DADOS BRUTOS'!AF$3:AF$500)+IF($C25="",0,SUMIF('DADOS BRUTOS'!$A$3:$A$500,$C25,'DADOS BRUTOS'!AF$3:AF$500)))</f>
        <v/>
      </c>
      <c r="DG25" s="94">
        <f>IF(OR(DG$4="",$B25=""),0,SUMIF('DADOS BRUTOS'!$A$3:$A$500,$B25,'DADOS BRUTOS'!AG$3:AG$500)+IF($C25="",0,SUMIF('DADOS BRUTOS'!$A$3:$A$500,$C25,'DADOS BRUTOS'!AG$3:AG$500)))</f>
        <v/>
      </c>
      <c r="DH25" s="94">
        <f>IF(OR(DH$4="",$B25=""),0,SUMIF('DADOS BRUTOS'!$A$3:$A$500,$B25,'DADOS BRUTOS'!AH$3:AH$500)+IF($C25="",0,SUMIF('DADOS BRUTOS'!$A$3:$A$500,$C25,'DADOS BRUTOS'!AH$3:AH$500)))</f>
        <v/>
      </c>
      <c r="DI25" s="94">
        <f>IF(OR(DI$4="",$B25=""),0,SUMIF('DADOS BRUTOS'!$A$3:$A$500,$B25,'DADOS BRUTOS'!AI$3:AI$500)+IF($C25="",0,SUMIF('DADOS BRUTOS'!$A$3:$A$500,$C25,'DADOS BRUTOS'!AI$3:AI$500)))</f>
        <v/>
      </c>
      <c r="DJ25" s="94">
        <f>IF(OR(DJ$4="",$B25=""),0,SUMIF('DADOS BRUTOS'!$A$3:$A$500,$B25,'DADOS BRUTOS'!AJ$3:AJ$500)+IF($C25="",0,SUMIF('DADOS BRUTOS'!$A$3:$A$500,$C25,'DADOS BRUTOS'!AJ$3:AJ$500)))</f>
        <v/>
      </c>
      <c r="DK25" s="94">
        <f>IF(OR(DK$4="",$B25=""),0,SUMIF('DADOS BRUTOS'!$A$3:$A$500,$B25,'DADOS BRUTOS'!AK$3:AK$500)+IF($C25="",0,SUMIF('DADOS BRUTOS'!$A$3:$A$500,$C25,'DADOS BRUTOS'!AK$3:AK$500)))</f>
        <v/>
      </c>
      <c r="DL25" s="94">
        <f>IF(OR(DL$4="",$B25=""),0,SUMIF('DADOS BRUTOS'!$A$3:$A$500,$B25,'DADOS BRUTOS'!AL$3:AL$500)+IF($C25="",0,SUMIF('DADOS BRUTOS'!$A$3:$A$500,$C25,'DADOS BRUTOS'!AL$3:AL$500)))</f>
        <v/>
      </c>
      <c r="DM25" s="94">
        <f>IF(OR(DM$4="",$B25=""),0,SUMIF('DADOS BRUTOS'!$A$3:$A$500,$B25,'DADOS BRUTOS'!AM$3:AM$500)+IF($C25="",0,SUMIF('DADOS BRUTOS'!$A$3:$A$500,$C25,'DADOS BRUTOS'!AM$3:AM$500)))</f>
        <v/>
      </c>
      <c r="DN25" s="94">
        <f>IF(OR(DN$4="",$B25=""),0,SUMIF('DADOS BRUTOS'!$A$3:$A$500,$B25,'DADOS BRUTOS'!AN$3:AN$500)+IF($C25="",0,SUMIF('DADOS BRUTOS'!$A$3:$A$500,$C25,'DADOS BRUTOS'!AN$3:AN$500)))</f>
        <v/>
      </c>
      <c r="DO25" s="94">
        <f>IF(OR(DO$4="",$B25=""),0,SUMIF('DADOS BRUTOS'!$A$3:$A$500,$B25,'DADOS BRUTOS'!AO$3:AO$500)+IF($C25="",0,SUMIF('DADOS BRUTOS'!$A$3:$A$500,$C25,'DADOS BRUTOS'!AO$3:AO$500)))</f>
        <v/>
      </c>
      <c r="DP25" s="94">
        <f>IF(OR(DP$4="",$B25=""),0,SUMIF('DADOS BRUTOS'!$A$3:$A$500,$B25,'DADOS BRUTOS'!AP$3:AP$500)+IF($C25="",0,SUMIF('DADOS BRUTOS'!$A$3:$A$500,$C25,'DADOS BRUTOS'!AP$3:AP$500)))</f>
        <v/>
      </c>
      <c r="DQ25" s="94">
        <f>IF(OR(DQ$4="",$B25=""),0,SUMIF('DADOS BRUTOS'!$A$3:$A$500,$B25,'DADOS BRUTOS'!AQ$3:AQ$500)+IF($C25="",0,SUMIF('DADOS BRUTOS'!$A$3:$A$500,$C25,'DADOS BRUTOS'!AQ$3:AQ$500)))</f>
        <v/>
      </c>
      <c r="DR25" s="94">
        <f>IF(OR(DR$4="",$B25=""),0,SUMIF('DADOS BRUTOS'!$A$3:$A$500,$B25,'DADOS BRUTOS'!AR$3:AR$500)+IF($C25="",0,SUMIF('DADOS BRUTOS'!$A$3:$A$500,$C25,'DADOS BRUTOS'!AR$3:AR$500)))</f>
        <v/>
      </c>
      <c r="DS25" s="94">
        <f>IF(OR(DS$4="",$B25=""),0,SUMIF('DADOS BRUTOS'!$A$3:$A$500,$B25,'DADOS BRUTOS'!AS$3:AS$500)+IF($C25="",0,SUMIF('DADOS BRUTOS'!$A$3:$A$500,$C25,'DADOS BRUTOS'!AS$3:AS$500)))</f>
        <v/>
      </c>
      <c r="DT25" s="94">
        <f>IF(OR(DT$4="",$B25=""),0,SUMIF('DADOS BRUTOS'!$A$3:$A$500,$B25,'DADOS BRUTOS'!AT$3:AT$500)+IF($C25="",0,SUMIF('DADOS BRUTOS'!$A$3:$A$500,$C25,'DADOS BRUTOS'!AT$3:AT$500)))</f>
        <v/>
      </c>
      <c r="DU25" s="94">
        <f>IF(OR(DU$4="",$B25=""),0,SUMIF('DADOS BRUTOS'!$A$3:$A$500,$B25,'DADOS BRUTOS'!AU$3:AU$500)+IF($C25="",0,SUMIF('DADOS BRUTOS'!$A$3:$A$500,$C25,'DADOS BRUTOS'!AU$3:AU$500)))</f>
        <v/>
      </c>
      <c r="DV25" s="94">
        <f>IF(OR(DV$4="",$B25=""),0,SUMIF('DADOS BRUTOS'!$A$3:$A$500,$B25,'DADOS BRUTOS'!AV$3:AV$500)+IF($C25="",0,SUMIF('DADOS BRUTOS'!$A$3:$A$500,$C25,'DADOS BRUTOS'!AV$3:AV$500)))</f>
        <v/>
      </c>
      <c r="DW25" s="94">
        <f>IF(OR(DW$4="",$B25=""),0,SUMIF('DADOS BRUTOS'!$A$3:$A$500,$B25,'DADOS BRUTOS'!AW$3:AW$500)+IF($C25="",0,SUMIF('DADOS BRUTOS'!$A$3:$A$500,$C25,'DADOS BRUTOS'!AW$3:AW$500)))</f>
        <v/>
      </c>
      <c r="DX25" s="94">
        <f>IF(OR(DX$4="",$B25=""),0,SUMIF('DADOS BRUTOS'!$A$3:$A$500,$B25,'DADOS BRUTOS'!AX$3:AX$500)+IF($C25="",0,SUMIF('DADOS BRUTOS'!$A$3:$A$500,$C25,'DADOS BRUTOS'!AX$3:AX$500)))</f>
        <v/>
      </c>
      <c r="DY25" s="94">
        <f>IF(OR(DY$4="",$B25=""),0,SUMIF('DADOS BRUTOS'!$A$3:$A$500,$B25,'DADOS BRUTOS'!AY$3:AY$500)+IF($C25="",0,SUMIF('DADOS BRUTOS'!$A$3:$A$500,$C25,'DADOS BRUTOS'!AY$3:AY$500)))</f>
        <v/>
      </c>
      <c r="DZ25" s="94">
        <f>IF(OR(DZ$4="",$B25=""),0,SUMIF('DADOS BRUTOS'!$A$3:$A$500,$B25,'DADOS BRUTOS'!AZ$3:AZ$500)+IF($C25="",0,SUMIF('DADOS BRUTOS'!$A$3:$A$500,$C25,'DADOS BRUTOS'!AZ$3:AZ$500)))</f>
        <v/>
      </c>
      <c r="EA25" s="94">
        <f>IF(OR(EA$4="",$B25=""),0,SUMIF('DADOS BRUTOS'!$A$3:$A$500,$B25,'DADOS BRUTOS'!BA$3:BA$500)+IF($C25="",0,SUMIF('DADOS BRUTOS'!$A$3:$A$500,$C25,'DADOS BRUTOS'!BA$3:BA$500)))</f>
        <v/>
      </c>
      <c r="EB25" s="94">
        <f>IF(OR(EB$4="",$B25=""),0,SUMIF('DADOS BRUTOS'!$A$3:$A$500,$B25,'DADOS BRUTOS'!BB$3:BB$500)+IF($C25="",0,SUMIF('DADOS BRUTOS'!$A$3:$A$500,$C25,'DADOS BRUTOS'!BB$3:BB$500)))</f>
        <v/>
      </c>
      <c r="EC25" s="94">
        <f>IF(OR(EC$4="",$B25=""),0,SUMIF('DADOS BRUTOS'!$A$3:$A$500,$B25,'DADOS BRUTOS'!BC$3:BC$500)+IF($C25="",0,SUMIF('DADOS BRUTOS'!$A$3:$A$500,$C25,'DADOS BRUTOS'!BC$3:BC$500)))</f>
        <v/>
      </c>
      <c r="ED25" s="94">
        <f>IF(OR(ED$4="",$B25=""),0,SUMIF('DADOS BRUTOS'!$A$3:$A$500,$B25,'DADOS BRUTOS'!BD$3:BD$500)+IF($C25="",0,SUMIF('DADOS BRUTOS'!$A$3:$A$500,$C25,'DADOS BRUTOS'!BD$3:BD$500)))</f>
        <v/>
      </c>
      <c r="EE25" s="94">
        <f>IF(OR(EE$4="",$B25=""),0,SUMIF('DADOS BRUTOS'!$A$3:$A$500,$B25,'DADOS BRUTOS'!BE$3:BE$500)+IF($C25="",0,SUMIF('DADOS BRUTOS'!$A$3:$A$500,$C25,'DADOS BRUTOS'!BE$3:BE$500)))</f>
        <v/>
      </c>
      <c r="EF25" s="94">
        <f>IF(OR(EF$4="",$B25=""),0,SUMIF('DADOS BRUTOS'!$A$3:$A$500,$B25,'DADOS BRUTOS'!BF$3:BF$500)+IF($C25="",0,SUMIF('DADOS BRUTOS'!$A$3:$A$500,$C25,'DADOS BRUTOS'!BF$3:BF$500)))</f>
        <v/>
      </c>
      <c r="EG25" s="94">
        <f>IF(OR(EG$4="",$B25=""),0,SUMIF('DADOS BRUTOS'!$A$3:$A$500,$B25,'DADOS BRUTOS'!BG$3:BG$500)+IF($C25="",0,SUMIF('DADOS BRUTOS'!$A$3:$A$500,$C25,'DADOS BRUTOS'!BG$3:BG$500)))</f>
        <v/>
      </c>
      <c r="EH25" s="94">
        <f>IF(OR(EH$4="",$B25=""),0,SUMIF('DADOS BRUTOS'!$A$3:$A$500,$B25,'DADOS BRUTOS'!BH$3:BH$500)+IF($C25="",0,SUMIF('DADOS BRUTOS'!$A$3:$A$500,$C25,'DADOS BRUTOS'!BH$3:BH$500)))</f>
        <v/>
      </c>
      <c r="EI25" s="94">
        <f>IF(OR(EI$4="",$B25=""),0,SUMIF('DADOS BRUTOS'!$A$3:$A$500,$B25,'DADOS BRUTOS'!BI$3:BI$500)+IF($C25="",0,SUMIF('DADOS BRUTOS'!$A$3:$A$500,$C25,'DADOS BRUTOS'!BI$3:BI$500)))</f>
        <v/>
      </c>
      <c r="EJ25" s="94">
        <f>IF(OR(EJ$4="",$B25=""),0,SUMIF('DADOS BRUTOS'!$A$3:$A$500,$B25,'DADOS BRUTOS'!BJ$3:BJ$500)+IF($C25="",0,SUMIF('DADOS BRUTOS'!$A$3:$A$500,$C25,'DADOS BRUTOS'!BJ$3:BJ$500)))</f>
        <v/>
      </c>
      <c r="EK25" s="94">
        <f>IF(OR(EK$4="",$B25=""),0,SUMIF('DADOS BRUTOS'!$A$3:$A$500,$B25,'DADOS BRUTOS'!BK$3:BK$500)+IF($C25="",0,SUMIF('DADOS BRUTOS'!$A$3:$A$500,$C25,'DADOS BRUTOS'!BK$3:BK$500)))</f>
        <v/>
      </c>
      <c r="EL25" s="94">
        <f>IF(OR(EL$4="",$B25=""),0,SUMIF('DADOS BRUTOS'!$A$3:$A$500,$B25,'DADOS BRUTOS'!BL$3:BL$500)+IF($C25="",0,SUMIF('DADOS BRUTOS'!$A$3:$A$500,$C25,'DADOS BRUTOS'!BL$3:BL$500)))</f>
        <v/>
      </c>
      <c r="EM25" s="94">
        <f>IF(OR(EM$4="",$B25=""),0,SUMIF('DADOS BRUTOS'!$A$3:$A$500,$B25,'DADOS BRUTOS'!BM$3:BM$500)+IF($C25="",0,SUMIF('DADOS BRUTOS'!$A$3:$A$500,$C25,'DADOS BRUTOS'!BM$3:BM$500)))</f>
        <v/>
      </c>
      <c r="EN25" s="94">
        <f>IF(OR(EN$4="",$B25=""),0,SUMIF('DADOS BRUTOS'!$A$3:$A$500,$B25,'DADOS BRUTOS'!BN$3:BN$500)+IF($C25="",0,SUMIF('DADOS BRUTOS'!$A$3:$A$500,$C25,'DADOS BRUTOS'!BN$3:BN$500)))</f>
        <v/>
      </c>
      <c r="EO25" s="94">
        <f>IF(OR(EO$4="",$B25=""),0,SUMIF('DADOS BRUTOS'!$A$3:$A$500,$B25,'DADOS BRUTOS'!BO$3:BO$500)+IF($C25="",0,SUMIF('DADOS BRUTOS'!$A$3:$A$500,$C25,'DADOS BRUTOS'!BO$3:BO$500)))</f>
        <v/>
      </c>
      <c r="EP25" s="94">
        <f>IF(OR(EP$4="",$B25=""),0,SUMIF('DADOS BRUTOS'!$A$3:$A$500,$B25,'DADOS BRUTOS'!BP$3:BP$500)+IF($C25="",0,SUMIF('DADOS BRUTOS'!$A$3:$A$500,$C25,'DADOS BRUTOS'!BP$3:BP$500)))</f>
        <v/>
      </c>
      <c r="EQ25" s="94">
        <f>IF(OR(EQ$4="",$B25=""),0,SUMIF('DADOS BRUTOS'!$A$3:$A$500,$B25,'DADOS BRUTOS'!BQ$3:BQ$500)+IF($C25="",0,SUMIF('DADOS BRUTOS'!$A$3:$A$500,$C25,'DADOS BRUTOS'!BQ$3:BQ$500)))</f>
        <v/>
      </c>
      <c r="ER25" s="94">
        <f>IF(OR(ER$4="",$B25=""),0,SUMIF('DADOS BRUTOS'!$A$3:$A$500,$B25,'DADOS BRUTOS'!BR$3:BR$500)+IF($C25="",0,SUMIF('DADOS BRUTOS'!$A$3:$A$500,$C25,'DADOS BRUTOS'!BR$3:BR$500)))</f>
        <v/>
      </c>
      <c r="ES25" s="94">
        <f>IF(OR(ES$4="",$B25=""),0,SUMIF('DADOS BRUTOS'!$A$3:$A$500,$B25,'DADOS BRUTOS'!BS$3:BS$500)+IF($C25="",0,SUMIF('DADOS BRUTOS'!$A$3:$A$500,$C25,'DADOS BRUTOS'!BS$3:BS$500)))</f>
        <v/>
      </c>
      <c r="ET25" s="94">
        <f>IF(OR(ET$4="",$B25=""),0,SUMIF('DADOS BRUTOS'!$A$3:$A$500,$B25,'DADOS BRUTOS'!BT$3:BT$500)+IF($C25="",0,SUMIF('DADOS BRUTOS'!$A$3:$A$500,$C25,'DADOS BRUTOS'!BT$3:BT$500)))</f>
        <v/>
      </c>
      <c r="EU25" s="94">
        <f>IF(OR(EU$4="",$B25=""),0,SUMIF('DADOS BRUTOS'!$A$3:$A$500,$B25,'DADOS BRUTOS'!BU$3:BU$500)+IF($C25="",0,SUMIF('DADOS BRUTOS'!$A$3:$A$500,$C25,'DADOS BRUTOS'!BU$3:BU$500)))</f>
        <v/>
      </c>
      <c r="EV25" s="94">
        <f>IF(OR(EV$4="",$B25=""),0,SUMIF('DADOS BRUTOS'!$A$3:$A$500,$B25,'DADOS BRUTOS'!BV$3:BV$500)+IF($C25="",0,SUMIF('DADOS BRUTOS'!$A$3:$A$500,$C25,'DADOS BRUTOS'!BV$3:BV$500)))</f>
        <v/>
      </c>
      <c r="EW25" s="94">
        <f>IF(OR(EW$4="",$B25=""),0,SUMIF('DADOS BRUTOS'!$A$3:$A$500,$B25,'DADOS BRUTOS'!BW$3:BW$500)+IF($C25="",0,SUMIF('DADOS BRUTOS'!$A$3:$A$500,$C25,'DADOS BRUTOS'!BW$3:BW$500)))</f>
        <v/>
      </c>
      <c r="EX25" s="94">
        <f>IF(OR(EX$4="",$B25=""),0,SUMIF('DADOS BRUTOS'!$A$3:$A$500,$B25,'DADOS BRUTOS'!BX$3:BX$500)+IF($C25="",0,SUMIF('DADOS BRUTOS'!$A$3:$A$500,$C25,'DADOS BRUTOS'!BX$3:BX$500)))</f>
        <v/>
      </c>
      <c r="EY25" s="94">
        <f>IF(OR(EY$4="",$B25=""),0,SUMIF('DADOS BRUTOS'!$A$3:$A$500,$B25,'DADOS BRUTOS'!BY$3:BY$500)+IF($C25="",0,SUMIF('DADOS BRUTOS'!$A$3:$A$500,$C25,'DADOS BRUTOS'!BY$3:BY$500)))</f>
        <v/>
      </c>
      <c r="EZ25" s="94">
        <f>IF(OR(EZ$4="",$B25=""),0,SUMIF('DADOS BRUTOS'!$A$3:$A$500,$B25,'DADOS BRUTOS'!BZ$3:BZ$500)+IF($C25="",0,SUMIF('DADOS BRUTOS'!$A$3:$A$500,$C25,'DADOS BRUTOS'!BZ$3:BZ$500)))</f>
        <v/>
      </c>
      <c r="FA25" s="94">
        <f>IF(OR(FA$4="",$B25=""),0,SUMIF('DADOS BRUTOS'!$A$3:$A$500,$B25,'DADOS BRUTOS'!CA$3:CA$500)+IF($C25="",0,SUMIF('DADOS BRUTOS'!$A$3:$A$500,$C25,'DADOS BRUTOS'!CA$3:CA$500)))</f>
        <v/>
      </c>
      <c r="FB25" s="94">
        <f>IF(OR(FB$4="",$B25=""),0,SUMIF('DADOS BRUTOS'!$A$3:$A$500,$B25,'DADOS BRUTOS'!CB$3:CB$500)+IF($C25="",0,SUMIF('DADOS BRUTOS'!$A$3:$A$500,$C25,'DADOS BRUTOS'!CB$3:CB$500)))</f>
        <v/>
      </c>
      <c r="FC25" s="94">
        <f>IF(OR(FC$4="",$B25=""),0,SUMIF('DADOS BRUTOS'!$A$3:$A$500,$B25,'DADOS BRUTOS'!CC$3:CC$500)+IF($C25="",0,SUMIF('DADOS BRUTOS'!$A$3:$A$500,$C25,'DADOS BRUTOS'!CC$3:CC$500)))</f>
        <v/>
      </c>
      <c r="FD25" s="94">
        <f>IF(OR(FD$4="",$B25=""),0,SUMIF('DADOS BRUTOS'!$A$3:$A$500,$B25,'DADOS BRUTOS'!CD$3:CD$500)+IF($C25="",0,SUMIF('DADOS BRUTOS'!$A$3:$A$500,$C25,'DADOS BRUTOS'!CD$3:CD$500)))</f>
        <v/>
      </c>
      <c r="FE25" s="94">
        <f>IF(OR(FE$4="",$B25=""),0,SUMIF('DADOS BRUTOS'!$A$3:$A$500,$B25,'DADOS BRUTOS'!CE$3:CE$500)+IF($C25="",0,SUMIF('DADOS BRUTOS'!$A$3:$A$500,$C25,'DADOS BRUTOS'!CE$3:CE$500)))</f>
        <v/>
      </c>
      <c r="FF25" s="94">
        <f>IF(OR(FF$4="",$B25=""),0,SUMIF('DADOS BRUTOS'!$A$3:$A$500,$B25,'DADOS BRUTOS'!CF$3:CF$500)+IF($C25="",0,SUMIF('DADOS BRUTOS'!$A$3:$A$500,$C25,'DADOS BRUTOS'!CF$3:CF$500)))</f>
        <v/>
      </c>
      <c r="FG25" s="94">
        <f>IF(OR(FG$4="",$B25=""),0,SUMIF('DADOS BRUTOS'!$A$3:$A$500,$B25,'DADOS BRUTOS'!CG$3:CG$500)+IF($C25="",0,SUMIF('DADOS BRUTOS'!$A$3:$A$500,$C25,'DADOS BRUTOS'!CG$3:CG$500)))</f>
        <v/>
      </c>
      <c r="FH25" s="94">
        <f>IF(OR(FH$4="",$B25=""),0,SUMIF('DADOS BRUTOS'!$A$3:$A$500,$B25,'DADOS BRUTOS'!CH$3:CH$500)+IF($C25="",0,SUMIF('DADOS BRUTOS'!$A$3:$A$500,$C25,'DADOS BRUTOS'!CH$3:CH$500)))</f>
        <v/>
      </c>
      <c r="FI25" s="94">
        <f>IF(OR(FI$4="",$B25=""),0,SUMIF('DADOS BRUTOS'!$A$3:$A$500,$B25,'DADOS BRUTOS'!CI$3:CI$500)+IF($C25="",0,SUMIF('DADOS BRUTOS'!$A$3:$A$500,$C25,'DADOS BRUTOS'!CI$3:CI$500)))</f>
        <v/>
      </c>
      <c r="FJ25" s="94">
        <f>IF(OR(FJ$4="",$B25=""),0,SUMIF('DADOS BRUTOS'!$A$3:$A$500,$B25,'DADOS BRUTOS'!CJ$3:CJ$500)+IF($C25="",0,SUMIF('DADOS BRUTOS'!$A$3:$A$500,$C25,'DADOS BRUTOS'!CJ$3:CJ$500)))</f>
        <v/>
      </c>
      <c r="FK25" s="94">
        <f>IF(OR(FK$4="",$B25=""),0,SUMIF('DADOS BRUTOS'!$A$3:$A$500,$B25,'DADOS BRUTOS'!CK$3:CK$500)+IF($C25="",0,SUMIF('DADOS BRUTOS'!$A$3:$A$500,$C25,'DADOS BRUTOS'!CK$3:CK$500)))</f>
        <v/>
      </c>
      <c r="FL25" s="94">
        <f>IF(OR(FL$4="",$B25=""),0,SUMIF('DADOS BRUTOS'!$A$3:$A$500,$B25,'DADOS BRUTOS'!CL$3:CL$500)+IF($C25="",0,SUMIF('DADOS BRUTOS'!$A$3:$A$500,$C25,'DADOS BRUTOS'!CL$3:CL$500)))</f>
        <v/>
      </c>
      <c r="FM25" s="94">
        <f>IF(OR(FM$4="",$B25=""),0,SUMIF('DADOS BRUTOS'!$A$3:$A$500,$B25,'DADOS BRUTOS'!CM$3:CM$500)+IF($C25="",0,SUMIF('DADOS BRUTOS'!$A$3:$A$500,$C25,'DADOS BRUTOS'!CM$3:CM$500)))</f>
        <v/>
      </c>
      <c r="FN25" s="94">
        <f>IF(OR(FN$4="",$B25=""),0,SUMIF('DADOS BRUTOS'!$A$3:$A$500,$B25,'DADOS BRUTOS'!CN$3:CN$500)+IF($C25="",0,SUMIF('DADOS BRUTOS'!$A$3:$A$500,$C25,'DADOS BRUTOS'!CN$3:CN$500)))</f>
        <v/>
      </c>
      <c r="FO25" s="94">
        <f>IF(OR(FO$4="",$B25=""),0,SUMIF('DADOS BRUTOS'!$A$3:$A$500,$B25,'DADOS BRUTOS'!CO$3:CO$500)+IF($C25="",0,SUMIF('DADOS BRUTOS'!$A$3:$A$500,$C25,'DADOS BRUTOS'!CO$3:CO$500)))</f>
        <v/>
      </c>
      <c r="FP25" s="94">
        <f>IF(OR(FP$4="",$B25=""),0,SUMIF('DADOS BRUTOS'!$A$3:$A$500,$B25,'DADOS BRUTOS'!CP$3:CP$500)+IF($C25="",0,SUMIF('DADOS BRUTOS'!$A$3:$A$500,$C25,'DADOS BRUTOS'!CP$3:CP$500)))</f>
        <v/>
      </c>
      <c r="FQ25" s="94">
        <f>IF(OR(FQ$4="",$B25=""),0,SUMIF('DADOS BRUTOS'!$A$3:$A$500,$B25,'DADOS BRUTOS'!CQ$3:CQ$500)+IF($C25="",0,SUMIF('DADOS BRUTOS'!$A$3:$A$500,$C25,'DADOS BRUTOS'!CQ$3:CQ$500)))</f>
        <v/>
      </c>
      <c r="FR25" s="94">
        <f>IF(OR(FR$4="",$B25=""),0,SUMIF('DADOS BRUTOS'!$A$3:$A$500,$B25,'DADOS BRUTOS'!CR$3:CR$500)+IF($C25="",0,SUMIF('DADOS BRUTOS'!$A$3:$A$500,$C25,'DADOS BRUTOS'!CR$3:CR$500)))</f>
        <v/>
      </c>
      <c r="FS25" s="94">
        <f>IF(OR(FS$4="",$B25=""),0,SUMIF('DADOS BRUTOS'!$A$3:$A$500,$B25,'DADOS BRUTOS'!CS$3:CS$500)+IF($C25="",0,SUMIF('DADOS BRUTOS'!$A$3:$A$500,$C25,'DADOS BRUTOS'!CS$3:CS$500)))</f>
        <v/>
      </c>
      <c r="FT25" s="94">
        <f>IF(OR(FT$4="",$B25=""),0,SUMIF('DADOS BRUTOS'!$A$3:$A$500,$B25,'DADOS BRUTOS'!CT$3:CT$500)+IF($C25="",0,SUMIF('DADOS BRUTOS'!$A$3:$A$500,$C25,'DADOS BRUTOS'!CT$3:CT$500)))</f>
        <v/>
      </c>
      <c r="FU25" s="94">
        <f>IF(OR(FU$4="",$B25=""),0,SUMIF('DADOS BRUTOS'!$A$3:$A$500,$B25,'DADOS BRUTOS'!CU$3:CU$500)+IF($C25="",0,SUMIF('DADOS BRUTOS'!$A$3:$A$500,$C25,'DADOS BRUTOS'!CU$3:CU$500)))</f>
        <v/>
      </c>
      <c r="FV25" s="94">
        <f>IF(OR(FV$4="",$B25=""),0,SUMIF('DADOS BRUTOS'!$A$3:$A$500,$B25,'DADOS BRUTOS'!CV$3:CV$500)+IF($C25="",0,SUMIF('DADOS BRUTOS'!$A$3:$A$500,$C25,'DADOS BRUTOS'!CV$3:CV$500)))</f>
        <v/>
      </c>
      <c r="FW25" s="94">
        <f>IF(OR(FW$4="",$B25=""),0,SUMIF('DADOS BRUTOS'!$A$3:$A$500,$B25,'DADOS BRUTOS'!CW$3:CW$500)+IF($C25="",0,SUMIF('DADOS BRUTOS'!$A$3:$A$500,$C25,'DADOS BRUTOS'!CW$3:CW$500)))</f>
        <v/>
      </c>
      <c r="FX25" s="94">
        <f>IF(OR(FX$4="",$B25=""),0,SUMIF('DADOS BRUTOS'!$A$3:$A$500,$B25,'DADOS BRUTOS'!CX$3:CX$500)+IF($C25="",0,SUMIF('DADOS BRUTOS'!$A$3:$A$500,$C25,'DADOS BRUTOS'!CX$3:CX$500)))</f>
        <v/>
      </c>
      <c r="FY25" s="94">
        <f>IF(OR(FY$4="",$B25=""),0,SUMIF('DADOS BRUTOS'!$A$3:$A$500,$B25,'DADOS BRUTOS'!CY$3:CY$500)+IF($C25="",0,SUMIF('DADOS BRUTOS'!$A$3:$A$500,$C25,'DADOS BRUTOS'!CY$3:CY$500)))</f>
        <v/>
      </c>
      <c r="FZ25" s="94">
        <f>IF(OR(FZ$4="",$B25=""),0,SUMIF('DADOS BRUTOS'!$A$3:$A$500,$B25,'DADOS BRUTOS'!CZ$3:CZ$500)+IF($C25="",0,SUMIF('DADOS BRUTOS'!$A$3:$A$500,$C25,'DADOS BRUTOS'!CZ$3:CZ$500)))</f>
        <v/>
      </c>
      <c r="GA25" s="94">
        <f>IF(OR(GA$4="",$B25=""),0,SUMIF('DADOS BRUTOS'!$A$3:$A$500,$B25,'DADOS BRUTOS'!DA$3:DA$500)+IF($C25="",0,SUMIF('DADOS BRUTOS'!$A$3:$A$500,$C25,'DADOS BRUTOS'!DA$3:DA$500)))</f>
        <v/>
      </c>
      <c r="GB25" s="94">
        <f>IF(OR(GB$4="",$B25=""),0,SUMIF('DADOS BRUTOS'!$A$3:$A$500,$B25,'DADOS BRUTOS'!DB$3:DB$500)+IF($C25="",0,SUMIF('DADOS BRUTOS'!$A$3:$A$500,$C25,'DADOS BRUTOS'!DB$3:DB$500)))</f>
        <v/>
      </c>
      <c r="GC25" s="94">
        <f>IF(OR(GC$4="",$B25=""),0,SUMIF('DADOS BRUTOS'!$A$3:$A$500,$B25,'DADOS BRUTOS'!DC$3:DC$500)+IF($C25="",0,SUMIF('DADOS BRUTOS'!$A$3:$A$500,$C25,'DADOS BRUTOS'!DC$3:DC$500)))</f>
        <v/>
      </c>
      <c r="GD25" s="94">
        <f>IF(OR(GD$4="",$B25=""),0,SUMIF('DADOS BRUTOS'!$A$3:$A$500,$B25,'DADOS BRUTOS'!DD$3:DD$500)+IF($C25="",0,SUMIF('DADOS BRUTOS'!$A$3:$A$500,$C25,'DADOS BRUTOS'!DD$3:DD$500)))</f>
        <v/>
      </c>
      <c r="GE25" s="94">
        <f>IF(OR(GE$4="",$B25=""),0,SUMIF('DADOS BRUTOS'!$A$3:$A$500,$B25,'DADOS BRUTOS'!DE$3:DE$500)+IF($C25="",0,SUMIF('DADOS BRUTOS'!$A$3:$A$500,$C25,'DADOS BRUTOS'!DE$3:DE$500)))</f>
        <v/>
      </c>
      <c r="GF25" s="94">
        <f>IF(OR(GF$4="",$B25=""),0,SUMIF('DADOS BRUTOS'!$A$3:$A$500,$B25,'DADOS BRUTOS'!DF$3:DF$500)+IF($C25="",0,SUMIF('DADOS BRUTOS'!$A$3:$A$500,$C25,'DADOS BRUTOS'!DF$3:DF$500)))</f>
        <v/>
      </c>
      <c r="GG25" s="94">
        <f>IF(OR(GG$4="",$B25=""),0,SUMIF('DADOS BRUTOS'!$A$3:$A$500,$B25,'DADOS BRUTOS'!DG$3:DG$500)+IF($C25="",0,SUMIF('DADOS BRUTOS'!$A$3:$A$500,$C25,'DADOS BRUTOS'!DG$3:DG$500)))</f>
        <v/>
      </c>
      <c r="GH25" s="94">
        <f>IF(OR(GH$4="",$B25=""),0,SUMIF('DADOS BRUTOS'!$A$3:$A$500,$B25,'DADOS BRUTOS'!DH$3:DH$500)+IF($C25="",0,SUMIF('DADOS BRUTOS'!$A$3:$A$500,$C25,'DADOS BRUTOS'!DH$3:DH$500)))</f>
        <v/>
      </c>
      <c r="GI25" s="94">
        <f>IF(OR(GI$4="",$B25=""),0,SUMIF('DADOS BRUTOS'!$A$3:$A$500,$B25,'DADOS BRUTOS'!DI$3:DI$500)+IF($C25="",0,SUMIF('DADOS BRUTOS'!$A$3:$A$500,$C25,'DADOS BRUTOS'!DI$3:DI$500)))</f>
        <v/>
      </c>
      <c r="GJ25" s="94">
        <f>IF(OR(GJ$4="",$B25=""),0,SUMIF('DADOS BRUTOS'!$A$3:$A$500,$B25,'DADOS BRUTOS'!DJ$3:DJ$500)+IF($C25="",0,SUMIF('DADOS BRUTOS'!$A$3:$A$500,$C25,'DADOS BRUTOS'!DJ$3:DJ$500)))</f>
        <v/>
      </c>
      <c r="GK25" s="94">
        <f>IF(OR(GK$4="",$B25=""),0,SUMIF('DADOS BRUTOS'!$A$3:$A$500,$B25,'DADOS BRUTOS'!DK$3:DK$500)+IF($C25="",0,SUMIF('DADOS BRUTOS'!$A$3:$A$500,$C25,'DADOS BRUTOS'!DK$3:DK$500)))</f>
        <v/>
      </c>
      <c r="GL25" s="94">
        <f>IF(OR(GL$4="",$B25=""),0,SUMIF('DADOS BRUTOS'!$A$3:$A$500,$B25,'DADOS BRUTOS'!DL$3:DL$500)+IF($C25="",0,SUMIF('DADOS BRUTOS'!$A$3:$A$500,$C25,'DADOS BRUTOS'!DL$3:DL$500)))</f>
        <v/>
      </c>
      <c r="GM25" s="94">
        <f>IF(OR(GM$4="",$B25=""),0,SUMIF('DADOS BRUTOS'!$A$3:$A$500,$B25,'DADOS BRUTOS'!DM$3:DM$500)+IF($C25="",0,SUMIF('DADOS BRUTOS'!$A$3:$A$500,$C25,'DADOS BRUTOS'!DM$3:DM$500)))</f>
        <v/>
      </c>
      <c r="GN25" s="94">
        <f>IF(OR(GN$4="",$B25=""),0,SUMIF('DADOS BRUTOS'!$A$3:$A$500,$B25,'DADOS BRUTOS'!DN$3:DN$500)+IF($C25="",0,SUMIF('DADOS BRUTOS'!$A$3:$A$500,$C25,'DADOS BRUTOS'!DN$3:DN$500)))</f>
        <v/>
      </c>
      <c r="GO25" s="94">
        <f>IF(OR(GO$4="",$B25=""),0,SUMIF('DADOS BRUTOS'!$A$3:$A$500,$B25,'DADOS BRUTOS'!DO$3:DO$500)+IF($C25="",0,SUMIF('DADOS BRUTOS'!$A$3:$A$500,$C25,'DADOS BRUTOS'!DO$3:DO$500)))</f>
        <v/>
      </c>
      <c r="GP25" s="94">
        <f>IF(OR(GP$4="",$B25=""),0,SUMIF('DADOS BRUTOS'!$A$3:$A$500,$B25,'DADOS BRUTOS'!DP$3:DP$500)+IF($C25="",0,SUMIF('DADOS BRUTOS'!$A$3:$A$500,$C25,'DADOS BRUTOS'!DP$3:DP$500)))</f>
        <v/>
      </c>
      <c r="GQ25" s="94">
        <f>IF(OR(GQ$4="",$B25=""),0,SUMIF('DADOS BRUTOS'!$A$3:$A$500,$B25,'DADOS BRUTOS'!DQ$3:DQ$500)+IF($C25="",0,SUMIF('DADOS BRUTOS'!$A$3:$A$500,$C25,'DADOS BRUTOS'!DQ$3:DQ$500)))</f>
        <v/>
      </c>
      <c r="GR25" s="94">
        <f>IF(OR(GR$4="",$B25=""),0,SUMIF('DADOS BRUTOS'!$A$3:$A$500,$B25,'DADOS BRUTOS'!DR$3:DR$500)+IF($C25="",0,SUMIF('DADOS BRUTOS'!$A$3:$A$500,$C25,'DADOS BRUTOS'!DR$3:DR$500)))</f>
        <v/>
      </c>
      <c r="GS25" s="94">
        <f>IF(OR(GS$4="",$B25=""),0,SUMIF('DADOS BRUTOS'!$A$3:$A$500,$B25,'DADOS BRUTOS'!DS$3:DS$500)+IF($C25="",0,SUMIF('DADOS BRUTOS'!$A$3:$A$500,$C25,'DADOS BRUTOS'!DS$3:DS$500)))</f>
        <v/>
      </c>
      <c r="GT25" s="94">
        <f>IF(OR(GT$4="",$B25=""),0,SUMIF('DADOS BRUTOS'!$A$3:$A$500,$B25,'DADOS BRUTOS'!DT$3:DT$500)+IF($C25="",0,SUMIF('DADOS BRUTOS'!$A$3:$A$500,$C25,'DADOS BRUTOS'!DT$3:DT$500)))</f>
        <v/>
      </c>
      <c r="GU25" s="94">
        <f>IF(OR(GU$4="",$B25=""),0,SUMIF('DADOS BRUTOS'!$A$3:$A$500,$B25,'DADOS BRUTOS'!DU$3:DU$500)+IF($C25="",0,SUMIF('DADOS BRUTOS'!$A$3:$A$500,$C25,'DADOS BRUTOS'!DU$3:DU$500)))</f>
        <v/>
      </c>
      <c r="GV25" s="94">
        <f>IF(OR(GV$4="",$B25=""),0,SUMIF('DADOS BRUTOS'!$A$3:$A$500,$B25,'DADOS BRUTOS'!DV$3:DV$500)+IF($C25="",0,SUMIF('DADOS BRUTOS'!$A$3:$A$500,$C25,'DADOS BRUTOS'!DV$3:DV$500)))</f>
        <v/>
      </c>
      <c r="GW25" s="94">
        <f>IF(OR(GW$4="",$B25=""),0,SUMIF('DADOS BRUTOS'!$A$3:$A$500,$B25,'DADOS BRUTOS'!DW$3:DW$500)+IF($C25="",0,SUMIF('DADOS BRUTOS'!$A$3:$A$500,$C25,'DADOS BRUTOS'!DW$3:DW$500)))</f>
        <v/>
      </c>
      <c r="GX25" s="94">
        <f>IF(OR(GX$4="",$B25=""),0,SUMIF('DADOS BRUTOS'!$A$3:$A$500,$B25,'DADOS BRUTOS'!DX$3:DX$500)+IF($C25="",0,SUMIF('DADOS BRUTOS'!$A$3:$A$500,$C25,'DADOS BRUTOS'!DX$3:DX$500)))</f>
        <v/>
      </c>
      <c r="GY25" s="94">
        <f>IF(OR(GY$4="",$B25=""),0,SUMIF('DADOS BRUTOS'!$A$3:$A$500,$B25,'DADOS BRUTOS'!DY$3:DY$500)+IF($C25="",0,SUMIF('DADOS BRUTOS'!$A$3:$A$500,$C25,'DADOS BRUTOS'!DY$3:DY$500)))</f>
        <v/>
      </c>
      <c r="GZ25" s="94">
        <f>IF(OR(GZ$4="",$B25=""),0,SUMIF('DADOS BRUTOS'!$A$3:$A$500,$B25,'DADOS BRUTOS'!DZ$3:DZ$500)+IF($C25="",0,SUMIF('DADOS BRUTOS'!$A$3:$A$500,$C25,'DADOS BRUTOS'!DZ$3:DZ$500)))</f>
        <v/>
      </c>
      <c r="HA25" s="94">
        <f>IF(OR(HA$4="",$B25=""),0,SUMIF('DADOS BRUTOS'!$A$3:$A$500,$B25,'DADOS BRUTOS'!EA$3:EA$500)+IF($C25="",0,SUMIF('DADOS BRUTOS'!$A$3:$A$500,$C25,'DADOS BRUTOS'!EA$3:EA$500)))</f>
        <v/>
      </c>
      <c r="HB25" s="94">
        <f>IF(OR(HB$4="",$B25=""),0,SUMIF('DADOS BRUTOS'!$A$3:$A$500,$B25,'DADOS BRUTOS'!EB$3:EB$500)+IF($C25="",0,SUMIF('DADOS BRUTOS'!$A$3:$A$500,$C25,'DADOS BRUTOS'!EB$3:EB$500)))</f>
        <v/>
      </c>
      <c r="HC25" s="94">
        <f>IF(OR(HC$4="",$B25=""),0,SUMIF('DADOS BRUTOS'!$A$3:$A$500,$B25,'DADOS BRUTOS'!EC$3:EC$500)+IF($C25="",0,SUMIF('DADOS BRUTOS'!$A$3:$A$500,$C25,'DADOS BRUTOS'!EC$3:EC$500)))</f>
        <v/>
      </c>
      <c r="HD25" s="94">
        <f>IF(OR(HD$4="",$B25=""),0,SUMIF('DADOS BRUTOS'!$A$3:$A$500,$B25,'DADOS BRUTOS'!ED$3:ED$500)+IF($C25="",0,SUMIF('DADOS BRUTOS'!$A$3:$A$500,$C25,'DADOS BRUTOS'!ED$3:ED$500)))</f>
        <v/>
      </c>
      <c r="HE25" s="94">
        <f>IF(OR(HE$4="",$B25=""),0,SUMIF('DADOS BRUTOS'!$A$3:$A$500,$B25,'DADOS BRUTOS'!EE$3:EE$500)+IF($C25="",0,SUMIF('DADOS BRUTOS'!$A$3:$A$500,$C25,'DADOS BRUTOS'!EE$3:EE$500)))</f>
        <v/>
      </c>
      <c r="HF25" s="94">
        <f>IF(OR(HF$4="",$B25=""),0,SUMIF('DADOS BRUTOS'!$A$3:$A$500,$B25,'DADOS BRUTOS'!EF$3:EF$500)+IF($C25="",0,SUMIF('DADOS BRUTOS'!$A$3:$A$500,$C25,'DADOS BRUTOS'!EF$3:EF$500)))</f>
        <v/>
      </c>
      <c r="HG25" s="94">
        <f>IF(OR(HG$4="",$B25=""),0,SUMIF('DADOS BRUTOS'!$A$3:$A$500,$B25,'DADOS BRUTOS'!EG$3:EG$500)+IF($C25="",0,SUMIF('DADOS BRUTOS'!$A$3:$A$500,$C25,'DADOS BRUTOS'!EG$3:EG$500)))</f>
        <v/>
      </c>
      <c r="HH25" s="94">
        <f>IF(OR(HH$4="",$B25=""),0,SUMIF('DADOS BRUTOS'!$A$3:$A$500,$B25,'DADOS BRUTOS'!EH$3:EH$500)+IF($C25="",0,SUMIF('DADOS BRUTOS'!$A$3:$A$500,$C25,'DADOS BRUTOS'!EH$3:EH$500)))</f>
        <v/>
      </c>
      <c r="HI25" s="94">
        <f>IF(OR(HI$4="",$B25=""),0,SUMIF('DADOS BRUTOS'!$A$3:$A$500,$B25,'DADOS BRUTOS'!EI$3:EI$500)+IF($C25="",0,SUMIF('DADOS BRUTOS'!$A$3:$A$500,$C25,'DADOS BRUTOS'!EI$3:EI$500)))</f>
        <v/>
      </c>
      <c r="HJ25" s="94">
        <f>IF(OR(HJ$4="",$B25=""),0,SUMIF('DADOS BRUTOS'!$A$3:$A$500,$B25,'DADOS BRUTOS'!EJ$3:EJ$500)+IF($C25="",0,SUMIF('DADOS BRUTOS'!$A$3:$A$500,$C25,'DADOS BRUTOS'!EJ$3:EJ$500)))</f>
        <v/>
      </c>
      <c r="HK25" s="94">
        <f>IF(OR(HK$4="",$B25=""),0,SUMIF('DADOS BRUTOS'!$A$3:$A$500,$B25,'DADOS BRUTOS'!EK$3:EK$500)+IF($C25="",0,SUMIF('DADOS BRUTOS'!$A$3:$A$500,$C25,'DADOS BRUTOS'!EK$3:EK$500)))</f>
        <v/>
      </c>
      <c r="HL25" s="94">
        <f>IF(OR(HL$4="",$B25=""),0,SUMIF('DADOS BRUTOS'!$A$3:$A$500,$B25,'DADOS BRUTOS'!EL$3:EL$500)+IF($C25="",0,SUMIF('DADOS BRUTOS'!$A$3:$A$500,$C25,'DADOS BRUTOS'!EL$3:EL$500)))</f>
        <v/>
      </c>
      <c r="HM25" s="94">
        <f>IF(OR(HM$4="",$B25=""),0,SUMIF('DADOS BRUTOS'!$A$3:$A$500,$B25,'DADOS BRUTOS'!EM$3:EM$500)+IF($C25="",0,SUMIF('DADOS BRUTOS'!$A$3:$A$500,$C25,'DADOS BRUTOS'!EM$3:EM$500)))</f>
        <v/>
      </c>
      <c r="HN25" s="94">
        <f>IF(OR(HN$4="",$B25=""),0,SUMIF('DADOS BRUTOS'!$A$3:$A$500,$B25,'DADOS BRUTOS'!EN$3:EN$500)+IF($C25="",0,SUMIF('DADOS BRUTOS'!$A$3:$A$500,$C25,'DADOS BRUTOS'!EN$3:EN$500)))</f>
        <v/>
      </c>
      <c r="HO25" s="94">
        <f>IF(OR(HO$4="",$B25=""),0,SUMIF('DADOS BRUTOS'!$A$3:$A$500,$B25,'DADOS BRUTOS'!EO$3:EO$500)+IF($C25="",0,SUMIF('DADOS BRUTOS'!$A$3:$A$500,$C25,'DADOS BRUTOS'!EO$3:EO$500)))</f>
        <v/>
      </c>
      <c r="HP25" s="94">
        <f>IF(OR(HP$4="",$B25=""),0,SUMIF('DADOS BRUTOS'!$A$3:$A$500,$B25,'DADOS BRUTOS'!EP$3:EP$500)+IF($C25="",0,SUMIF('DADOS BRUTOS'!$A$3:$A$500,$C25,'DADOS BRUTOS'!EP$3:EP$500)))</f>
        <v/>
      </c>
      <c r="HQ25" s="94">
        <f>IF(OR(HQ$4="",$B25=""),0,SUMIF('DADOS BRUTOS'!$A$3:$A$500,$B25,'DADOS BRUTOS'!EQ$3:EQ$500)+IF($C25="",0,SUMIF('DADOS BRUTOS'!$A$3:$A$500,$C25,'DADOS BRUTOS'!EQ$3:EQ$500)))</f>
        <v/>
      </c>
      <c r="HR25" s="94">
        <f>IF(OR(HR$4="",$B25=""),0,SUMIF('DADOS BRUTOS'!$A$3:$A$500,$B25,'DADOS BRUTOS'!ER$3:ER$500)+IF($C25="",0,SUMIF('DADOS BRUTOS'!$A$3:$A$500,$C25,'DADOS BRUTOS'!ER$3:ER$500)))</f>
        <v/>
      </c>
      <c r="HS25" s="94">
        <f>IF(OR(HS$4="",$B25=""),0,SUMIF('DADOS BRUTOS'!$A$3:$A$500,$B25,'DADOS BRUTOS'!ES$3:ES$500)+IF($C25="",0,SUMIF('DADOS BRUTOS'!$A$3:$A$500,$C25,'DADOS BRUTOS'!ES$3:ES$500)))</f>
        <v/>
      </c>
      <c r="HT25" s="94">
        <f>IF(OR(HT$4="",$B25=""),0,SUMIF('DADOS BRUTOS'!$A$3:$A$500,$B25,'DADOS BRUTOS'!ET$3:ET$500)+IF($C25="",0,SUMIF('DADOS BRUTOS'!$A$3:$A$500,$C25,'DADOS BRUTOS'!ET$3:ET$500)))</f>
        <v/>
      </c>
      <c r="HU25" s="94">
        <f>IF(OR(HU$4="",$B25=""),0,SUMIF('DADOS BRUTOS'!$A$3:$A$500,$B25,'DADOS BRUTOS'!EU$3:EU$500)+IF($C25="",0,SUMIF('DADOS BRUTOS'!$A$3:$A$500,$C25,'DADOS BRUTOS'!EU$3:EU$500)))</f>
        <v/>
      </c>
      <c r="HV25" s="94">
        <f>IF(OR(HV$4="",$B25=""),0,SUMIF('DADOS BRUTOS'!$A$3:$A$500,$B25,'DADOS BRUTOS'!EV$3:EV$500)+IF($C25="",0,SUMIF('DADOS BRUTOS'!$A$3:$A$500,$C25,'DADOS BRUTOS'!EV$3:EV$500)))</f>
        <v/>
      </c>
      <c r="HW25" s="94">
        <f>IF(OR(HW$4="",$B25=""),0,SUMIF('DADOS BRUTOS'!$A$3:$A$500,$B25,'DADOS BRUTOS'!EW$3:EW$500)+IF($C25="",0,SUMIF('DADOS BRUTOS'!$A$3:$A$500,$C25,'DADOS BRUTOS'!EW$3:EW$500)))</f>
        <v/>
      </c>
      <c r="HX25" s="94">
        <f>IF(OR(HX$4="",$B25=""),0,SUMIF('DADOS BRUTOS'!$A$3:$A$500,$B25,'DADOS BRUTOS'!EX$3:EX$500)+IF($C25="",0,SUMIF('DADOS BRUTOS'!$A$3:$A$500,$C25,'DADOS BRUTOS'!EX$3:EX$500)))</f>
        <v/>
      </c>
      <c r="HY25" s="94">
        <f>IF(OR(HY$4="",$B25=""),0,SUMIF('DADOS BRUTOS'!$A$3:$A$500,$B25,'DADOS BRUTOS'!EY$3:EY$500)+IF($C25="",0,SUMIF('DADOS BRUTOS'!$A$3:$A$500,$C25,'DADOS BRUTOS'!EY$3:EY$500)))</f>
        <v/>
      </c>
      <c r="HZ25" s="94">
        <f>IF(OR(HZ$4="",$B25=""),0,SUMIF('DADOS BRUTOS'!$A$3:$A$500,$B25,'DADOS BRUTOS'!EZ$3:EZ$500)+IF($C25="",0,SUMIF('DADOS BRUTOS'!$A$3:$A$500,$C25,'DADOS BRUTOS'!EZ$3:EZ$500)))</f>
        <v/>
      </c>
      <c r="IA25" s="94">
        <f>IF(OR(IA$4="",$B25=""),0,SUMIF('DADOS BRUTOS'!$A$3:$A$500,$B25,'DADOS BRUTOS'!FA$3:FA$500)+IF($C25="",0,SUMIF('DADOS BRUTOS'!$A$3:$A$500,$C25,'DADOS BRUTOS'!FA$3:FA$500)))</f>
        <v/>
      </c>
      <c r="IB25" s="94">
        <f>IF(OR(IB$4="",$B25=""),0,SUMIF('DADOS BRUTOS'!$A$3:$A$500,$B25,'DADOS BRUTOS'!FB$3:FB$500)+IF($C25="",0,SUMIF('DADOS BRUTOS'!$A$3:$A$500,$C25,'DADOS BRUTOS'!FB$3:FB$500)))</f>
        <v/>
      </c>
      <c r="IC25" s="94">
        <f>IF(OR(IC$4="",$B25=""),0,SUMIF('DADOS BRUTOS'!$A$3:$A$500,$B25,'DADOS BRUTOS'!FC$3:FC$500)+IF($C25="",0,SUMIF('DADOS BRUTOS'!$A$3:$A$500,$C25,'DADOS BRUTOS'!FC$3:FC$500)))</f>
        <v/>
      </c>
      <c r="ID25" s="94">
        <f>IF(OR(ID$4="",$B25=""),0,SUMIF('DADOS BRUTOS'!$A$3:$A$500,$B25,'DADOS BRUTOS'!FD$3:FD$500)+IF($C25="",0,SUMIF('DADOS BRUTOS'!$A$3:$A$500,$C25,'DADOS BRUTOS'!FD$3:FD$500)))</f>
        <v/>
      </c>
      <c r="IE25" s="94">
        <f>IF(OR(IE$4="",$B25=""),0,SUMIF('DADOS BRUTOS'!$A$3:$A$500,$B25,'DADOS BRUTOS'!FE$3:FE$500)+IF($C25="",0,SUMIF('DADOS BRUTOS'!$A$3:$A$500,$C25,'DADOS BRUTOS'!FE$3:FE$500)))</f>
        <v/>
      </c>
      <c r="IF25" s="94">
        <f>IF(OR(IF$4="",$B25=""),0,SUMIF('DADOS BRUTOS'!$A$3:$A$500,$B25,'DADOS BRUTOS'!FF$3:FF$500)+IF($C25="",0,SUMIF('DADOS BRUTOS'!$A$3:$A$500,$C25,'DADOS BRUTOS'!FF$3:FF$500)))</f>
        <v/>
      </c>
      <c r="IG25" s="94">
        <f>IF(OR(IG$4="",$B25=""),0,SUMIF('DADOS BRUTOS'!$A$3:$A$500,$B25,'DADOS BRUTOS'!FG$3:FG$500)+IF($C25="",0,SUMIF('DADOS BRUTOS'!$A$3:$A$500,$C25,'DADOS BRUTOS'!FG$3:FG$500)))</f>
        <v/>
      </c>
      <c r="IH25" s="94">
        <f>IF(OR(IH$4="",$B25=""),0,SUMIF('DADOS BRUTOS'!$A$3:$A$500,$B25,'DADOS BRUTOS'!FH$3:FH$500)+IF($C25="",0,SUMIF('DADOS BRUTOS'!$A$3:$A$500,$C25,'DADOS BRUTOS'!FH$3:FH$500)))</f>
        <v/>
      </c>
      <c r="II25" s="94">
        <f>IF(OR(II$4="",$B25=""),0,SUMIF('DADOS BRUTOS'!$A$3:$A$500,$B25,'DADOS BRUTOS'!FI$3:FI$500)+IF($C25="",0,SUMIF('DADOS BRUTOS'!$A$3:$A$500,$C25,'DADOS BRUTOS'!FI$3:FI$500)))</f>
        <v/>
      </c>
      <c r="IJ25" s="94">
        <f>IF(OR(IJ$4="",$B25=""),0,SUMIF('DADOS BRUTOS'!$A$3:$A$500,$B25,'DADOS BRUTOS'!FJ$3:FJ$500)+IF($C25="",0,SUMIF('DADOS BRUTOS'!$A$3:$A$500,$C25,'DADOS BRUTOS'!FJ$3:FJ$500)))</f>
        <v/>
      </c>
      <c r="IK25" s="94">
        <f>IF(OR(IK$4="",$B25=""),0,SUMIF('DADOS BRUTOS'!$A$3:$A$500,$B25,'DADOS BRUTOS'!FK$3:FK$500)+IF($C25="",0,SUMIF('DADOS BRUTOS'!$A$3:$A$500,$C25,'DADOS BRUTOS'!FK$3:FK$500)))</f>
        <v/>
      </c>
      <c r="IL25" s="94">
        <f>IF(OR(IL$4="",$B25=""),0,SUMIF('DADOS BRUTOS'!$A$3:$A$500,$B25,'DADOS BRUTOS'!FL$3:FL$500)+IF($C25="",0,SUMIF('DADOS BRUTOS'!$A$3:$A$500,$C25,'DADOS BRUTOS'!FL$3:FL$500)))</f>
        <v/>
      </c>
      <c r="IM25" s="94">
        <f>IF(OR(IM$4="",$B25=""),0,SUMIF('DADOS BRUTOS'!$A$3:$A$500,$B25,'DADOS BRUTOS'!FM$3:FM$500)+IF($C25="",0,SUMIF('DADOS BRUTOS'!$A$3:$A$500,$C25,'DADOS BRUTOS'!FM$3:FM$500)))</f>
        <v/>
      </c>
      <c r="IN25" s="94">
        <f>IF(OR(IN$4="",$B25=""),0,SUMIF('DADOS BRUTOS'!$A$3:$A$500,$B25,'DADOS BRUTOS'!FN$3:FN$500)+IF($C25="",0,SUMIF('DADOS BRUTOS'!$A$3:$A$500,$C25,'DADOS BRUTOS'!FN$3:FN$500)))</f>
        <v/>
      </c>
      <c r="IO25" s="94">
        <f>IF(OR(IO$4="",$B25=""),0,SUMIF('DADOS BRUTOS'!$A$3:$A$500,$B25,'DADOS BRUTOS'!FO$3:FO$500)+IF($C25="",0,SUMIF('DADOS BRUTOS'!$A$3:$A$500,$C25,'DADOS BRUTOS'!FO$3:FO$500)))</f>
        <v/>
      </c>
      <c r="IP25" s="94">
        <f>IF(OR(IP$4="",$B25=""),0,SUMIF('DADOS BRUTOS'!$A$3:$A$500,$B25,'DADOS BRUTOS'!FP$3:FP$500)+IF($C25="",0,SUMIF('DADOS BRUTOS'!$A$3:$A$500,$C25,'DADOS BRUTOS'!FP$3:FP$500)))</f>
        <v/>
      </c>
      <c r="IQ25" s="94">
        <f>IF(OR(IQ$4="",$B25=""),0,SUMIF('DADOS BRUTOS'!$A$3:$A$500,$B25,'DADOS BRUTOS'!FQ$3:FQ$500)+IF($C25="",0,SUMIF('DADOS BRUTOS'!$A$3:$A$500,$C25,'DADOS BRUTOS'!FQ$3:FQ$500)))</f>
        <v/>
      </c>
      <c r="IR25" s="94">
        <f>IF(OR(IR$4="",$B25=""),0,SUMIF('DADOS BRUTOS'!$A$3:$A$500,$B25,'DADOS BRUTOS'!FR$3:FR$500)+IF($C25="",0,SUMIF('DADOS BRUTOS'!$A$3:$A$500,$C25,'DADOS BRUTOS'!FR$3:FR$500)))</f>
        <v/>
      </c>
      <c r="IS25" s="94">
        <f>IF(OR(IS$4="",$B25=""),0,SUMIF('DADOS BRUTOS'!$A$3:$A$500,$B25,'DADOS BRUTOS'!FS$3:FS$500)+IF($C25="",0,SUMIF('DADOS BRUTOS'!$A$3:$A$500,$C25,'DADOS BRUTOS'!FS$3:FS$500)))</f>
        <v/>
      </c>
      <c r="IT25" s="94">
        <f>IF(OR(IT$4="",$B25=""),0,SUMIF('DADOS BRUTOS'!$A$3:$A$500,$B25,'DADOS BRUTOS'!FT$3:FT$500)+IF($C25="",0,SUMIF('DADOS BRUTOS'!$A$3:$A$500,$C25,'DADOS BRUTOS'!FT$3:FT$500)))</f>
        <v/>
      </c>
      <c r="IU25" s="94">
        <f>IF(OR(IU$4="",$B25=""),0,SUMIF('DADOS BRUTOS'!$A$3:$A$500,$B25,'DADOS BRUTOS'!FU$3:FU$500)+IF($C25="",0,SUMIF('DADOS BRUTOS'!$A$3:$A$500,$C25,'DADOS BRUTOS'!FU$3:FU$500)))</f>
        <v/>
      </c>
      <c r="IV25" s="94">
        <f>IF(OR(IV$4="",$B25=""),0,SUMIF('DADOS BRUTOS'!$A$3:$A$500,$B25,'DADOS BRUTOS'!FV$3:FV$500)+IF($C25="",0,SUMIF('DADOS BRUTOS'!$A$3:$A$500,$C25,'DADOS BRUTOS'!FV$3:FV$500)))</f>
        <v/>
      </c>
      <c r="IW25" s="94">
        <f>IF(OR(IW$4="",$B25=""),0,SUMIF('DADOS BRUTOS'!$A$3:$A$500,$B25,'DADOS BRUTOS'!FW$3:FW$500)+IF($C25="",0,SUMIF('DADOS BRUTOS'!$A$3:$A$500,$C25,'DADOS BRUTOS'!FW$3:FW$500)))</f>
        <v/>
      </c>
      <c r="IX25" s="94">
        <f>IF(OR(IX$4="",$B25=""),0,SUMIF('DADOS BRUTOS'!$A$3:$A$500,$B25,'DADOS BRUTOS'!FX$3:FX$500)+IF($C25="",0,SUMIF('DADOS BRUTOS'!$A$3:$A$500,$C25,'DADOS BRUTOS'!FX$3:FX$500)))</f>
        <v/>
      </c>
      <c r="IY25" s="94">
        <f>IF(OR(IY$4="",$B25=""),0,SUMIF('DADOS BRUTOS'!$A$3:$A$500,$B25,'DADOS BRUTOS'!FY$3:FY$500)+IF($C25="",0,SUMIF('DADOS BRUTOS'!$A$3:$A$500,$C25,'DADOS BRUTOS'!FY$3:FY$500)))</f>
        <v/>
      </c>
      <c r="IZ25" s="94">
        <f>IF(OR(IZ$4="",$B25=""),0,SUMIF('DADOS BRUTOS'!$A$3:$A$500,$B25,'DADOS BRUTOS'!FZ$3:FZ$500)+IF($C25="",0,SUMIF('DADOS BRUTOS'!$A$3:$A$500,$C25,'DADOS BRUTOS'!FZ$3:FZ$500)))</f>
        <v/>
      </c>
      <c r="JA25" s="94">
        <f>IF(OR(JA$4="",$B25=""),0,SUMIF('DADOS BRUTOS'!$A$3:$A$500,$B25,'DADOS BRUTOS'!GA$3:GA$500)+IF($C25="",0,SUMIF('DADOS BRUTOS'!$A$3:$A$500,$C25,'DADOS BRUTOS'!GA$3:GA$500)))</f>
        <v/>
      </c>
      <c r="JB25" s="94">
        <f>IF(OR(JB$4="",$B25=""),0,SUMIF('DADOS BRUTOS'!$A$3:$A$500,$B25,'DADOS BRUTOS'!GB$3:GB$500)+IF($C25="",0,SUMIF('DADOS BRUTOS'!$A$3:$A$500,$C25,'DADOS BRUTOS'!GB$3:GB$500)))</f>
        <v/>
      </c>
      <c r="JC25" s="94">
        <f>IF(OR(JC$4="",$B25=""),0,SUMIF('DADOS BRUTOS'!$A$3:$A$500,$B25,'DADOS BRUTOS'!GC$3:GC$500)+IF($C25="",0,SUMIF('DADOS BRUTOS'!$A$3:$A$500,$C25,'DADOS BRUTOS'!GC$3:GC$500)))</f>
        <v/>
      </c>
      <c r="JD25" s="94">
        <f>IF(OR(JD$4="",$B25=""),0,SUMIF('DADOS BRUTOS'!$A$3:$A$500,$B25,'DADOS BRUTOS'!GD$3:GD$500)+IF($C25="",0,SUMIF('DADOS BRUTOS'!$A$3:$A$500,$C25,'DADOS BRUTOS'!GD$3:GD$500)))</f>
        <v/>
      </c>
      <c r="JE25" s="94">
        <f>IF(OR(JE$4="",$B25=""),0,SUMIF('DADOS BRUTOS'!$A$3:$A$500,$B25,'DADOS BRUTOS'!GE$3:GE$500)+IF($C25="",0,SUMIF('DADOS BRUTOS'!$A$3:$A$500,$C25,'DADOS BRUTOS'!GE$3:GE$500)))</f>
        <v/>
      </c>
      <c r="JF25" s="94">
        <f>IF(OR(JF$4="",$B25=""),0,SUMIF('DADOS BRUTOS'!$A$3:$A$500,$B25,'DADOS BRUTOS'!GF$3:GF$500)+IF($C25="",0,SUMIF('DADOS BRUTOS'!$A$3:$A$500,$C25,'DADOS BRUTOS'!GF$3:GF$500)))</f>
        <v/>
      </c>
      <c r="JG25" s="94">
        <f>IF(OR(JG$4="",$B25=""),0,SUMIF('DADOS BRUTOS'!$A$3:$A$500,$B25,'DADOS BRUTOS'!GG$3:GG$500)+IF($C25="",0,SUMIF('DADOS BRUTOS'!$A$3:$A$500,$C25,'DADOS BRUTOS'!GG$3:GG$500)))</f>
        <v/>
      </c>
      <c r="JH25" s="94">
        <f>IF(OR(JH$4="",$B25=""),0,SUMIF('DADOS BRUTOS'!$A$3:$A$500,$B25,'DADOS BRUTOS'!GH$3:GH$500)+IF($C25="",0,SUMIF('DADOS BRUTOS'!$A$3:$A$500,$C25,'DADOS BRUTOS'!GH$3:GH$500)))</f>
        <v/>
      </c>
      <c r="JI25" s="94">
        <f>IF(OR(JI$4="",$B25=""),0,SUMIF('DADOS BRUTOS'!$A$3:$A$500,$B25,'DADOS BRUTOS'!GI$3:GI$500)+IF($C25="",0,SUMIF('DADOS BRUTOS'!$A$3:$A$500,$C25,'DADOS BRUTOS'!GI$3:GI$500)))</f>
        <v/>
      </c>
      <c r="JJ25" s="94">
        <f>IF(OR(JJ$4="",$B25=""),0,SUMIF('DADOS BRUTOS'!$A$3:$A$500,$B25,'DADOS BRUTOS'!GJ$3:GJ$500)+IF($C25="",0,SUMIF('DADOS BRUTOS'!$A$3:$A$500,$C25,'DADOS BRUTOS'!GJ$3:GJ$500)))</f>
        <v/>
      </c>
      <c r="JK25" s="94">
        <f>IF(OR(JK$4="",$B25=""),0,SUMIF('DADOS BRUTOS'!$A$3:$A$500,$B25,'DADOS BRUTOS'!GK$3:GK$500)+IF($C25="",0,SUMIF('DADOS BRUTOS'!$A$3:$A$500,$C25,'DADOS BRUTOS'!GK$3:GK$500)))</f>
        <v/>
      </c>
      <c r="JL25" s="94">
        <f>IF(OR(JL$4="",$B25=""),0,SUMIF('DADOS BRUTOS'!$A$3:$A$500,$B25,'DADOS BRUTOS'!GL$3:GL$500)+IF($C25="",0,SUMIF('DADOS BRUTOS'!$A$3:$A$500,$C25,'DADOS BRUTOS'!GL$3:GL$500)))</f>
        <v/>
      </c>
      <c r="JM25" s="94">
        <f>IF(OR(JM$4="",$B25=""),0,SUMIF('DADOS BRUTOS'!$A$3:$A$500,$B25,'DADOS BRUTOS'!GM$3:GM$500)+IF($C25="",0,SUMIF('DADOS BRUTOS'!$A$3:$A$500,$C25,'DADOS BRUTOS'!GM$3:GM$500)))</f>
        <v/>
      </c>
      <c r="JN25" s="94">
        <f>IF(OR(JN$4="",$B25=""),0,SUMIF('DADOS BRUTOS'!$A$3:$A$500,$B25,'DADOS BRUTOS'!GN$3:GN$500)+IF($C25="",0,SUMIF('DADOS BRUTOS'!$A$3:$A$500,$C25,'DADOS BRUTOS'!GN$3:GN$500)))</f>
        <v/>
      </c>
      <c r="JO25" s="94">
        <f>IF(OR(JO$4="",$B25=""),0,SUMIF('DADOS BRUTOS'!$A$3:$A$500,$B25,'DADOS BRUTOS'!GO$3:GO$500)+IF($C25="",0,SUMIF('DADOS BRUTOS'!$A$3:$A$500,$C25,'DADOS BRUTOS'!GO$3:GO$500)))</f>
        <v/>
      </c>
      <c r="JP25" s="94">
        <f>IF(OR(JP$4="",$B25=""),0,SUMIF('DADOS BRUTOS'!$A$3:$A$500,$B25,'DADOS BRUTOS'!GP$3:GP$500)+IF($C25="",0,SUMIF('DADOS BRUTOS'!$A$3:$A$500,$C25,'DADOS BRUTOS'!GP$3:GP$500)))</f>
        <v/>
      </c>
      <c r="JQ25" s="94">
        <f>IF(OR(JQ$4="",$B25=""),0,SUMIF('DADOS BRUTOS'!$A$3:$A$500,$B25,'DADOS BRUTOS'!GQ$3:GQ$500)+IF($C25="",0,SUMIF('DADOS BRUTOS'!$A$3:$A$500,$C25,'DADOS BRUTOS'!GQ$3:GQ$500)))</f>
        <v/>
      </c>
      <c r="JR25" s="94">
        <f>IF(OR(JR$4="",$B25=""),0,SUMIF('DADOS BRUTOS'!$A$3:$A$500,$B25,'DADOS BRUTOS'!GR$3:GR$500)+IF($C25="",0,SUMIF('DADOS BRUTOS'!$A$3:$A$500,$C25,'DADOS BRUTOS'!GR$3:GR$500)))</f>
        <v/>
      </c>
      <c r="JS25" s="94">
        <f>IF(OR(JS$4="",$B25=""),0,SUMIF('DADOS BRUTOS'!$A$3:$A$500,$B25,'DADOS BRUTOS'!GS$3:GS$500)+IF($C25="",0,SUMIF('DADOS BRUTOS'!$A$3:$A$500,$C25,'DADOS BRUTOS'!GS$3:GS$500)))</f>
        <v/>
      </c>
    </row>
    <row r="26">
      <c r="A26" s="59">
        <f>'VALOR POR PL'!D32</f>
        <v/>
      </c>
      <c r="B26" s="58" t="inlineStr">
        <is>
          <t>INSTALAÇÕES COMBATE INCÊNDIO</t>
        </is>
      </c>
      <c r="C26" s="58" t="n"/>
      <c r="D26" s="53">
        <f>SUMIF($CB$4:$JS$4,"&lt;="&amp;D$4,$CB26:$JS26)</f>
        <v/>
      </c>
      <c r="E26" s="53">
        <f>SUMIF($CB$4:$JS$4,E$4,$CB26:$JS26)</f>
        <v/>
      </c>
      <c r="F26" s="53">
        <f>SUMIF($CB$4:$JS$4,F$4,$CB26:$JS26)</f>
        <v/>
      </c>
      <c r="G26" s="53">
        <f>SUMIF($CB$4:$JS$4,G$4,$CB26:$JS26)</f>
        <v/>
      </c>
      <c r="H26" s="53">
        <f>SUMIF($CB$4:$JS$4,H$4,$CB26:$JS26)</f>
        <v/>
      </c>
      <c r="I26" s="53">
        <f>SUMIF($CB$4:$JS$4,I$4,$CB26:$JS26)</f>
        <v/>
      </c>
      <c r="J26" s="53">
        <f>SUMIF($CB$4:$JS$4,J$4,$CB26:$JS26)</f>
        <v/>
      </c>
      <c r="K26" s="53">
        <f>SUMIF($CB$4:$JS$4,K$4,$CB26:$JS26)</f>
        <v/>
      </c>
      <c r="L26" s="53">
        <f>SUMIF($CB$4:$JS$4,L$4,$CB26:$JS26)</f>
        <v/>
      </c>
      <c r="M26" s="53">
        <f>SUMIF($CB$4:$JS$4,M$4,$CB26:$JS26)</f>
        <v/>
      </c>
      <c r="N26" s="53">
        <f>SUMIF($CB$4:$JS$4,N$4,$CB26:$JS26)</f>
        <v/>
      </c>
      <c r="O26" s="53">
        <f>SUMIF($CB$4:$JS$4,O$4,$CB26:$JS26)</f>
        <v/>
      </c>
      <c r="P26" s="53">
        <f>SUMIF($CB$4:$JS$4,P$4,$CB26:$JS26)</f>
        <v/>
      </c>
      <c r="Q26" s="53">
        <f>SUMIF($CB$4:$JS$4,Q$4,$CB26:$JS26)</f>
        <v/>
      </c>
      <c r="R26" s="53">
        <f>SUMIF($CB$4:$JS$4,R$4,$CB26:$JS26)</f>
        <v/>
      </c>
      <c r="S26" s="53">
        <f>SUMIF($CB$4:$JS$4,S$4,$CB26:$JS26)</f>
        <v/>
      </c>
      <c r="T26" s="53">
        <f>SUMIF($CB$4:$JS$4,T$4,$CB26:$JS26)</f>
        <v/>
      </c>
      <c r="U26" s="53">
        <f>SUMIF($CB$4:$JS$4,U$4,$CB26:$JS26)</f>
        <v/>
      </c>
      <c r="V26" s="53">
        <f>SUMIF($CB$4:$JS$4,V$4,$CB26:$JS26)</f>
        <v/>
      </c>
      <c r="W26" s="53">
        <f>SUMIF($CB$4:$JS$4,W$4,$CB26:$JS26)</f>
        <v/>
      </c>
      <c r="X26" s="53">
        <f>SUMIF($CB$4:$JS$4,X$4,$CB26:$JS26)</f>
        <v/>
      </c>
      <c r="Y26" s="53">
        <f>SUMIF($CB$4:$JS$4,Y$4,$CB26:$JS26)</f>
        <v/>
      </c>
      <c r="Z26" s="53">
        <f>SUMIF($CB$4:$JS$4,Z$4,$CB26:$JS26)</f>
        <v/>
      </c>
      <c r="AA26" s="53">
        <f>SUMIF($CB$4:$JS$4,AA$4,$CB26:$JS26)</f>
        <v/>
      </c>
      <c r="AB26" s="53">
        <f>SUMIF($CB$4:$JS$4,AB$4,$CB26:$JS26)</f>
        <v/>
      </c>
      <c r="AC26" s="53">
        <f>SUMIF($CB$4:$JS$4,AC$4,$CB26:$JS26)</f>
        <v/>
      </c>
      <c r="AD26" s="53">
        <f>SUMIF($CB$4:$JS$4,AD$4,$CB26:$JS26)</f>
        <v/>
      </c>
      <c r="AE26" s="53">
        <f>SUMIF($CB$4:$JS$4,AE$4,$CB26:$JS26)</f>
        <v/>
      </c>
      <c r="AF26" s="53">
        <f>SUMIF($CB$4:$JS$4,AF$4,$CB26:$JS26)</f>
        <v/>
      </c>
      <c r="AG26" s="53">
        <f>SUMIF($CB$4:$JS$4,AG$4,$CB26:$JS26)</f>
        <v/>
      </c>
      <c r="AH26" s="53">
        <f>SUMIF($CB$4:$JS$4,AH$4,$CB26:$JS26)</f>
        <v/>
      </c>
      <c r="AI26" s="53">
        <f>SUMIF($CB$4:$JS$4,AI$4,$CB26:$JS26)</f>
        <v/>
      </c>
      <c r="AJ26" s="53">
        <f>SUMIF($CB$4:$JS$4,AJ$4,$CB26:$JS26)</f>
        <v/>
      </c>
      <c r="AK26" s="53">
        <f>SUMIF($CB$4:$JS$4,AK$4,$CB26:$JS26)</f>
        <v/>
      </c>
      <c r="AL26" s="53">
        <f>SUMIF($CB$4:$JS$4,AL$4,$CB26:$JS26)</f>
        <v/>
      </c>
      <c r="AM26" s="53">
        <f>SUMIF($CB$4:$JS$4,AM$4,$CB26:$JS26)</f>
        <v/>
      </c>
      <c r="AN26" s="53">
        <f>SUMIF($CB$4:$JS$4,AN$4,$CB26:$JS26)</f>
        <v/>
      </c>
      <c r="AO26" s="53">
        <f>SUMIF($CB$4:$JS$4,AO$4,$CB26:$JS26)</f>
        <v/>
      </c>
      <c r="AP26" s="53">
        <f>SUMIF($CB$4:$JS$4,AP$4,$CB26:$JS26)</f>
        <v/>
      </c>
      <c r="AQ26" s="53">
        <f>SUMIF($CB$4:$JS$4,AQ$4,$CB26:$JS26)</f>
        <v/>
      </c>
      <c r="AR26" s="53">
        <f>SUMIF($CB$4:$JS$4,AR$4,$CB26:$JS26)</f>
        <v/>
      </c>
      <c r="AS26" s="53">
        <f>SUMIF($CB$4:$JS$4,AS$4,$CB26:$JS26)</f>
        <v/>
      </c>
      <c r="AT26" s="53">
        <f>SUMIF($CB$4:$JS$4,AT$4,$CB26:$JS26)</f>
        <v/>
      </c>
      <c r="AU26" s="53">
        <f>SUMIF($CB$4:$JS$4,AU$4,$CB26:$JS26)</f>
        <v/>
      </c>
      <c r="AV26" s="53">
        <f>SUMIF($CB$4:$JS$4,AV$4,$CB26:$JS26)</f>
        <v/>
      </c>
      <c r="AW26" s="53">
        <f>SUMIF($CB$4:$JS$4,AW$4,$CB26:$JS26)</f>
        <v/>
      </c>
      <c r="AX26" s="53">
        <f>SUMIF($CB$4:$JS$4,AX$4,$CB26:$JS26)</f>
        <v/>
      </c>
      <c r="AY26" s="53">
        <f>SUMIF($CB$4:$JS$4,AY$4,$CB26:$JS26)</f>
        <v/>
      </c>
      <c r="AZ26" s="53">
        <f>SUMIF($CB$4:$JS$4,AZ$4,$CB26:$JS26)</f>
        <v/>
      </c>
      <c r="BA26" s="53">
        <f>SUMIF($CB$4:$JS$4,BA$4,$CB26:$JS26)</f>
        <v/>
      </c>
      <c r="BB26" s="53">
        <f>SUMIF($CB$4:$JS$4,BB$4,$CB26:$JS26)</f>
        <v/>
      </c>
      <c r="BC26" s="53">
        <f>SUMIF($CB$4:$JS$4,BC$4,$CB26:$JS26)</f>
        <v/>
      </c>
      <c r="BD26" s="53">
        <f>SUMIF($CB$4:$JS$4,BD$4,$CB26:$JS26)</f>
        <v/>
      </c>
      <c r="BE26" s="53">
        <f>SUMIF($CB$4:$JS$4,BE$4,$CB26:$JS26)</f>
        <v/>
      </c>
      <c r="BF26" s="53">
        <f>SUMIF($CB$4:$JS$4,BF$4,$CB26:$JS26)</f>
        <v/>
      </c>
      <c r="BG26" s="53">
        <f>SUMIF($CB$4:$JS$4,BG$4,$CB26:$JS26)</f>
        <v/>
      </c>
      <c r="BH26" s="53">
        <f>SUMIF($CB$4:$JS$4,BH$4,$CB26:$JS26)</f>
        <v/>
      </c>
      <c r="BI26" s="53">
        <f>SUMIF($CB$4:$JS$4,BI$4,$CB26:$JS26)</f>
        <v/>
      </c>
      <c r="BJ26" s="53">
        <f>SUMIF($CB$4:$JS$4,BJ$4,$CB26:$JS26)</f>
        <v/>
      </c>
      <c r="BK26" s="53">
        <f>SUMIF($CB$4:$JS$4,BK$4,$CB26:$JS26)</f>
        <v/>
      </c>
      <c r="BL26" s="53">
        <f>SUMIF($CB$4:$JS$4,BL$4,$CB26:$JS26)</f>
        <v/>
      </c>
      <c r="BM26" s="53">
        <f>SUMIF($CB$4:$JS$4,BM$4,$CB26:$JS26)</f>
        <v/>
      </c>
      <c r="BN26" s="53">
        <f>SUMIF($CB$4:$JS$4,BN$4,$CB26:$JS26)</f>
        <v/>
      </c>
      <c r="BO26" s="53">
        <f>SUMIF($CB$4:$JS$4,BO$4,$CB26:$JS26)</f>
        <v/>
      </c>
      <c r="BP26" s="53">
        <f>SUMIF($CB$4:$JS$4,BP$4,$CB26:$JS26)</f>
        <v/>
      </c>
      <c r="BQ26" s="53">
        <f>SUMIF($CB$4:$JS$4,BQ$4,$CB26:$JS26)</f>
        <v/>
      </c>
      <c r="BR26" s="53">
        <f>SUMIF($CB$4:$JS$4,BR$4,$CB26:$JS26)</f>
        <v/>
      </c>
      <c r="BS26" s="53">
        <f>SUMIF($CB$4:$JS$4,BS$4,$CB26:$JS26)</f>
        <v/>
      </c>
      <c r="BT26" s="53">
        <f>SUMIF($CB$4:$JS$4,BT$4,$CB26:$JS26)</f>
        <v/>
      </c>
      <c r="BU26" s="53">
        <f>SUMIF($CB$4:$JS$4,BU$4,$CB26:$JS26)</f>
        <v/>
      </c>
      <c r="BV26" s="53">
        <f>SUMIF($CB$4:$JS$4,BV$4,$CB26:$JS26)</f>
        <v/>
      </c>
      <c r="BW26" s="53">
        <f>SUMIF($CB$4:$JS$4,BW$4,$CB26:$JS26)</f>
        <v/>
      </c>
      <c r="BX26" s="53">
        <f>SUMIF($CB$4:$JS$4,"&gt;"&amp;'VALOR POR PL'!$P$8,$CB26:$JS26)</f>
        <v/>
      </c>
      <c r="BY26" s="53">
        <f>SUM($CB26:$JS26)</f>
        <v/>
      </c>
      <c r="CB26" s="94">
        <f>IF(OR(CB$4="",$B26=""),0,SUMIF('DADOS BRUTOS'!$A$3:$A$500,$B26,'DADOS BRUTOS'!B$3:B$500)+IF($C26="",0,SUMIF('DADOS BRUTOS'!$A$3:$A$500,$C26,'DADOS BRUTOS'!B$3:B$500)))</f>
        <v/>
      </c>
      <c r="CC26" s="94">
        <f>IF(OR(CC$4="",$B26=""),0,SUMIF('DADOS BRUTOS'!$A$3:$A$500,$B26,'DADOS BRUTOS'!C$3:C$500)+IF($C26="",0,SUMIF('DADOS BRUTOS'!$A$3:$A$500,$C26,'DADOS BRUTOS'!C$3:C$500)))</f>
        <v/>
      </c>
      <c r="CD26" s="94">
        <f>IF(OR(CD$4="",$B26=""),0,SUMIF('DADOS BRUTOS'!$A$3:$A$500,$B26,'DADOS BRUTOS'!D$3:D$500)+IF($C26="",0,SUMIF('DADOS BRUTOS'!$A$3:$A$500,$C26,'DADOS BRUTOS'!D$3:D$500)))</f>
        <v/>
      </c>
      <c r="CE26" s="94">
        <f>IF(OR(CE$4="",$B26=""),0,SUMIF('DADOS BRUTOS'!$A$3:$A$500,$B26,'DADOS BRUTOS'!E$3:E$500)+IF($C26="",0,SUMIF('DADOS BRUTOS'!$A$3:$A$500,$C26,'DADOS BRUTOS'!E$3:E$500)))</f>
        <v/>
      </c>
      <c r="CF26" s="94">
        <f>IF(OR(CF$4="",$B26=""),0,SUMIF('DADOS BRUTOS'!$A$3:$A$500,$B26,'DADOS BRUTOS'!F$3:F$500)+IF($C26="",0,SUMIF('DADOS BRUTOS'!$A$3:$A$500,$C26,'DADOS BRUTOS'!F$3:F$500)))</f>
        <v/>
      </c>
      <c r="CG26" s="94">
        <f>IF(OR(CG$4="",$B26=""),0,SUMIF('DADOS BRUTOS'!$A$3:$A$500,$B26,'DADOS BRUTOS'!G$3:G$500)+IF($C26="",0,SUMIF('DADOS BRUTOS'!$A$3:$A$500,$C26,'DADOS BRUTOS'!G$3:G$500)))</f>
        <v/>
      </c>
      <c r="CH26" s="94">
        <f>IF(OR(CH$4="",$B26=""),0,SUMIF('DADOS BRUTOS'!$A$3:$A$500,$B26,'DADOS BRUTOS'!H$3:H$500)+IF($C26="",0,SUMIF('DADOS BRUTOS'!$A$3:$A$500,$C26,'DADOS BRUTOS'!H$3:H$500)))</f>
        <v/>
      </c>
      <c r="CI26" s="94">
        <f>IF(OR(CI$4="",$B26=""),0,SUMIF('DADOS BRUTOS'!$A$3:$A$500,$B26,'DADOS BRUTOS'!I$3:I$500)+IF($C26="",0,SUMIF('DADOS BRUTOS'!$A$3:$A$500,$C26,'DADOS BRUTOS'!I$3:I$500)))</f>
        <v/>
      </c>
      <c r="CJ26" s="94">
        <f>IF(OR(CJ$4="",$B26=""),0,SUMIF('DADOS BRUTOS'!$A$3:$A$500,$B26,'DADOS BRUTOS'!J$3:J$500)+IF($C26="",0,SUMIF('DADOS BRUTOS'!$A$3:$A$500,$C26,'DADOS BRUTOS'!J$3:J$500)))</f>
        <v/>
      </c>
      <c r="CK26" s="94">
        <f>IF(OR(CK$4="",$B26=""),0,SUMIF('DADOS BRUTOS'!$A$3:$A$500,$B26,'DADOS BRUTOS'!K$3:K$500)+IF($C26="",0,SUMIF('DADOS BRUTOS'!$A$3:$A$500,$C26,'DADOS BRUTOS'!K$3:K$500)))</f>
        <v/>
      </c>
      <c r="CL26" s="94">
        <f>IF(OR(CL$4="",$B26=""),0,SUMIF('DADOS BRUTOS'!$A$3:$A$500,$B26,'DADOS BRUTOS'!L$3:L$500)+IF($C26="",0,SUMIF('DADOS BRUTOS'!$A$3:$A$500,$C26,'DADOS BRUTOS'!L$3:L$500)))</f>
        <v/>
      </c>
      <c r="CM26" s="94">
        <f>IF(OR(CM$4="",$B26=""),0,SUMIF('DADOS BRUTOS'!$A$3:$A$500,$B26,'DADOS BRUTOS'!M$3:M$500)+IF($C26="",0,SUMIF('DADOS BRUTOS'!$A$3:$A$500,$C26,'DADOS BRUTOS'!M$3:M$500)))</f>
        <v/>
      </c>
      <c r="CN26" s="94">
        <f>IF(OR(CN$4="",$B26=""),0,SUMIF('DADOS BRUTOS'!$A$3:$A$500,$B26,'DADOS BRUTOS'!N$3:N$500)+IF($C26="",0,SUMIF('DADOS BRUTOS'!$A$3:$A$500,$C26,'DADOS BRUTOS'!N$3:N$500)))</f>
        <v/>
      </c>
      <c r="CO26" s="94">
        <f>IF(OR(CO$4="",$B26=""),0,SUMIF('DADOS BRUTOS'!$A$3:$A$500,$B26,'DADOS BRUTOS'!O$3:O$500)+IF($C26="",0,SUMIF('DADOS BRUTOS'!$A$3:$A$500,$C26,'DADOS BRUTOS'!O$3:O$500)))</f>
        <v/>
      </c>
      <c r="CP26" s="94">
        <f>IF(OR(CP$4="",$B26=""),0,SUMIF('DADOS BRUTOS'!$A$3:$A$500,$B26,'DADOS BRUTOS'!P$3:P$500)+IF($C26="",0,SUMIF('DADOS BRUTOS'!$A$3:$A$500,$C26,'DADOS BRUTOS'!P$3:P$500)))</f>
        <v/>
      </c>
      <c r="CQ26" s="94">
        <f>IF(OR(CQ$4="",$B26=""),0,SUMIF('DADOS BRUTOS'!$A$3:$A$500,$B26,'DADOS BRUTOS'!Q$3:Q$500)+IF($C26="",0,SUMIF('DADOS BRUTOS'!$A$3:$A$500,$C26,'DADOS BRUTOS'!Q$3:Q$500)))</f>
        <v/>
      </c>
      <c r="CR26" s="94">
        <f>IF(OR(CR$4="",$B26=""),0,SUMIF('DADOS BRUTOS'!$A$3:$A$500,$B26,'DADOS BRUTOS'!R$3:R$500)+IF($C26="",0,SUMIF('DADOS BRUTOS'!$A$3:$A$500,$C26,'DADOS BRUTOS'!R$3:R$500)))</f>
        <v/>
      </c>
      <c r="CS26" s="94">
        <f>IF(OR(CS$4="",$B26=""),0,SUMIF('DADOS BRUTOS'!$A$3:$A$500,$B26,'DADOS BRUTOS'!S$3:S$500)+IF($C26="",0,SUMIF('DADOS BRUTOS'!$A$3:$A$500,$C26,'DADOS BRUTOS'!S$3:S$500)))</f>
        <v/>
      </c>
      <c r="CT26" s="94">
        <f>IF(OR(CT$4="",$B26=""),0,SUMIF('DADOS BRUTOS'!$A$3:$A$500,$B26,'DADOS BRUTOS'!T$3:T$500)+IF($C26="",0,SUMIF('DADOS BRUTOS'!$A$3:$A$500,$C26,'DADOS BRUTOS'!T$3:T$500)))</f>
        <v/>
      </c>
      <c r="CU26" s="94">
        <f>IF(OR(CU$4="",$B26=""),0,SUMIF('DADOS BRUTOS'!$A$3:$A$500,$B26,'DADOS BRUTOS'!U$3:U$500)+IF($C26="",0,SUMIF('DADOS BRUTOS'!$A$3:$A$500,$C26,'DADOS BRUTOS'!U$3:U$500)))</f>
        <v/>
      </c>
      <c r="CV26" s="94">
        <f>IF(OR(CV$4="",$B26=""),0,SUMIF('DADOS BRUTOS'!$A$3:$A$500,$B26,'DADOS BRUTOS'!V$3:V$500)+IF($C26="",0,SUMIF('DADOS BRUTOS'!$A$3:$A$500,$C26,'DADOS BRUTOS'!V$3:V$500)))</f>
        <v/>
      </c>
      <c r="CW26" s="94">
        <f>IF(OR(CW$4="",$B26=""),0,SUMIF('DADOS BRUTOS'!$A$3:$A$500,$B26,'DADOS BRUTOS'!W$3:W$500)+IF($C26="",0,SUMIF('DADOS BRUTOS'!$A$3:$A$500,$C26,'DADOS BRUTOS'!W$3:W$500)))</f>
        <v/>
      </c>
      <c r="CX26" s="94">
        <f>IF(OR(CX$4="",$B26=""),0,SUMIF('DADOS BRUTOS'!$A$3:$A$500,$B26,'DADOS BRUTOS'!X$3:X$500)+IF($C26="",0,SUMIF('DADOS BRUTOS'!$A$3:$A$500,$C26,'DADOS BRUTOS'!X$3:X$500)))</f>
        <v/>
      </c>
      <c r="CY26" s="94">
        <f>IF(OR(CY$4="",$B26=""),0,SUMIF('DADOS BRUTOS'!$A$3:$A$500,$B26,'DADOS BRUTOS'!Y$3:Y$500)+IF($C26="",0,SUMIF('DADOS BRUTOS'!$A$3:$A$500,$C26,'DADOS BRUTOS'!Y$3:Y$500)))</f>
        <v/>
      </c>
      <c r="CZ26" s="94">
        <f>IF(OR(CZ$4="",$B26=""),0,SUMIF('DADOS BRUTOS'!$A$3:$A$500,$B26,'DADOS BRUTOS'!Z$3:Z$500)+IF($C26="",0,SUMIF('DADOS BRUTOS'!$A$3:$A$500,$C26,'DADOS BRUTOS'!Z$3:Z$500)))</f>
        <v/>
      </c>
      <c r="DA26" s="94">
        <f>IF(OR(DA$4="",$B26=""),0,SUMIF('DADOS BRUTOS'!$A$3:$A$500,$B26,'DADOS BRUTOS'!AA$3:AA$500)+IF($C26="",0,SUMIF('DADOS BRUTOS'!$A$3:$A$500,$C26,'DADOS BRUTOS'!AA$3:AA$500)))</f>
        <v/>
      </c>
      <c r="DB26" s="94">
        <f>IF(OR(DB$4="",$B26=""),0,SUMIF('DADOS BRUTOS'!$A$3:$A$500,$B26,'DADOS BRUTOS'!AB$3:AB$500)+IF($C26="",0,SUMIF('DADOS BRUTOS'!$A$3:$A$500,$C26,'DADOS BRUTOS'!AB$3:AB$500)))</f>
        <v/>
      </c>
      <c r="DC26" s="94">
        <f>IF(OR(DC$4="",$B26=""),0,SUMIF('DADOS BRUTOS'!$A$3:$A$500,$B26,'DADOS BRUTOS'!AC$3:AC$500)+IF($C26="",0,SUMIF('DADOS BRUTOS'!$A$3:$A$500,$C26,'DADOS BRUTOS'!AC$3:AC$500)))</f>
        <v/>
      </c>
      <c r="DD26" s="94">
        <f>IF(OR(DD$4="",$B26=""),0,SUMIF('DADOS BRUTOS'!$A$3:$A$500,$B26,'DADOS BRUTOS'!AD$3:AD$500)+IF($C26="",0,SUMIF('DADOS BRUTOS'!$A$3:$A$500,$C26,'DADOS BRUTOS'!AD$3:AD$500)))</f>
        <v/>
      </c>
      <c r="DE26" s="94">
        <f>IF(OR(DE$4="",$B26=""),0,SUMIF('DADOS BRUTOS'!$A$3:$A$500,$B26,'DADOS BRUTOS'!AE$3:AE$500)+IF($C26="",0,SUMIF('DADOS BRUTOS'!$A$3:$A$500,$C26,'DADOS BRUTOS'!AE$3:AE$500)))</f>
        <v/>
      </c>
      <c r="DF26" s="94">
        <f>IF(OR(DF$4="",$B26=""),0,SUMIF('DADOS BRUTOS'!$A$3:$A$500,$B26,'DADOS BRUTOS'!AF$3:AF$500)+IF($C26="",0,SUMIF('DADOS BRUTOS'!$A$3:$A$500,$C26,'DADOS BRUTOS'!AF$3:AF$500)))</f>
        <v/>
      </c>
      <c r="DG26" s="94">
        <f>IF(OR(DG$4="",$B26=""),0,SUMIF('DADOS BRUTOS'!$A$3:$A$500,$B26,'DADOS BRUTOS'!AG$3:AG$500)+IF($C26="",0,SUMIF('DADOS BRUTOS'!$A$3:$A$500,$C26,'DADOS BRUTOS'!AG$3:AG$500)))</f>
        <v/>
      </c>
      <c r="DH26" s="94">
        <f>IF(OR(DH$4="",$B26=""),0,SUMIF('DADOS BRUTOS'!$A$3:$A$500,$B26,'DADOS BRUTOS'!AH$3:AH$500)+IF($C26="",0,SUMIF('DADOS BRUTOS'!$A$3:$A$500,$C26,'DADOS BRUTOS'!AH$3:AH$500)))</f>
        <v/>
      </c>
      <c r="DI26" s="94">
        <f>IF(OR(DI$4="",$B26=""),0,SUMIF('DADOS BRUTOS'!$A$3:$A$500,$B26,'DADOS BRUTOS'!AI$3:AI$500)+IF($C26="",0,SUMIF('DADOS BRUTOS'!$A$3:$A$500,$C26,'DADOS BRUTOS'!AI$3:AI$500)))</f>
        <v/>
      </c>
      <c r="DJ26" s="94">
        <f>IF(OR(DJ$4="",$B26=""),0,SUMIF('DADOS BRUTOS'!$A$3:$A$500,$B26,'DADOS BRUTOS'!AJ$3:AJ$500)+IF($C26="",0,SUMIF('DADOS BRUTOS'!$A$3:$A$500,$C26,'DADOS BRUTOS'!AJ$3:AJ$500)))</f>
        <v/>
      </c>
      <c r="DK26" s="94">
        <f>IF(OR(DK$4="",$B26=""),0,SUMIF('DADOS BRUTOS'!$A$3:$A$500,$B26,'DADOS BRUTOS'!AK$3:AK$500)+IF($C26="",0,SUMIF('DADOS BRUTOS'!$A$3:$A$500,$C26,'DADOS BRUTOS'!AK$3:AK$500)))</f>
        <v/>
      </c>
      <c r="DL26" s="94">
        <f>IF(OR(DL$4="",$B26=""),0,SUMIF('DADOS BRUTOS'!$A$3:$A$500,$B26,'DADOS BRUTOS'!AL$3:AL$500)+IF($C26="",0,SUMIF('DADOS BRUTOS'!$A$3:$A$500,$C26,'DADOS BRUTOS'!AL$3:AL$500)))</f>
        <v/>
      </c>
      <c r="DM26" s="94">
        <f>IF(OR(DM$4="",$B26=""),0,SUMIF('DADOS BRUTOS'!$A$3:$A$500,$B26,'DADOS BRUTOS'!AM$3:AM$500)+IF($C26="",0,SUMIF('DADOS BRUTOS'!$A$3:$A$500,$C26,'DADOS BRUTOS'!AM$3:AM$500)))</f>
        <v/>
      </c>
      <c r="DN26" s="94">
        <f>IF(OR(DN$4="",$B26=""),0,SUMIF('DADOS BRUTOS'!$A$3:$A$500,$B26,'DADOS BRUTOS'!AN$3:AN$500)+IF($C26="",0,SUMIF('DADOS BRUTOS'!$A$3:$A$500,$C26,'DADOS BRUTOS'!AN$3:AN$500)))</f>
        <v/>
      </c>
      <c r="DO26" s="94">
        <f>IF(OR(DO$4="",$B26=""),0,SUMIF('DADOS BRUTOS'!$A$3:$A$500,$B26,'DADOS BRUTOS'!AO$3:AO$500)+IF($C26="",0,SUMIF('DADOS BRUTOS'!$A$3:$A$500,$C26,'DADOS BRUTOS'!AO$3:AO$500)))</f>
        <v/>
      </c>
      <c r="DP26" s="94">
        <f>IF(OR(DP$4="",$B26=""),0,SUMIF('DADOS BRUTOS'!$A$3:$A$500,$B26,'DADOS BRUTOS'!AP$3:AP$500)+IF($C26="",0,SUMIF('DADOS BRUTOS'!$A$3:$A$500,$C26,'DADOS BRUTOS'!AP$3:AP$500)))</f>
        <v/>
      </c>
      <c r="DQ26" s="94">
        <f>IF(OR(DQ$4="",$B26=""),0,SUMIF('DADOS BRUTOS'!$A$3:$A$500,$B26,'DADOS BRUTOS'!AQ$3:AQ$500)+IF($C26="",0,SUMIF('DADOS BRUTOS'!$A$3:$A$500,$C26,'DADOS BRUTOS'!AQ$3:AQ$500)))</f>
        <v/>
      </c>
      <c r="DR26" s="94">
        <f>IF(OR(DR$4="",$B26=""),0,SUMIF('DADOS BRUTOS'!$A$3:$A$500,$B26,'DADOS BRUTOS'!AR$3:AR$500)+IF($C26="",0,SUMIF('DADOS BRUTOS'!$A$3:$A$500,$C26,'DADOS BRUTOS'!AR$3:AR$500)))</f>
        <v/>
      </c>
      <c r="DS26" s="94">
        <f>IF(OR(DS$4="",$B26=""),0,SUMIF('DADOS BRUTOS'!$A$3:$A$500,$B26,'DADOS BRUTOS'!AS$3:AS$500)+IF($C26="",0,SUMIF('DADOS BRUTOS'!$A$3:$A$500,$C26,'DADOS BRUTOS'!AS$3:AS$500)))</f>
        <v/>
      </c>
      <c r="DT26" s="94">
        <f>IF(OR(DT$4="",$B26=""),0,SUMIF('DADOS BRUTOS'!$A$3:$A$500,$B26,'DADOS BRUTOS'!AT$3:AT$500)+IF($C26="",0,SUMIF('DADOS BRUTOS'!$A$3:$A$500,$C26,'DADOS BRUTOS'!AT$3:AT$500)))</f>
        <v/>
      </c>
      <c r="DU26" s="94">
        <f>IF(OR(DU$4="",$B26=""),0,SUMIF('DADOS BRUTOS'!$A$3:$A$500,$B26,'DADOS BRUTOS'!AU$3:AU$500)+IF($C26="",0,SUMIF('DADOS BRUTOS'!$A$3:$A$500,$C26,'DADOS BRUTOS'!AU$3:AU$500)))</f>
        <v/>
      </c>
      <c r="DV26" s="94">
        <f>IF(OR(DV$4="",$B26=""),0,SUMIF('DADOS BRUTOS'!$A$3:$A$500,$B26,'DADOS BRUTOS'!AV$3:AV$500)+IF($C26="",0,SUMIF('DADOS BRUTOS'!$A$3:$A$500,$C26,'DADOS BRUTOS'!AV$3:AV$500)))</f>
        <v/>
      </c>
      <c r="DW26" s="94">
        <f>IF(OR(DW$4="",$B26=""),0,SUMIF('DADOS BRUTOS'!$A$3:$A$500,$B26,'DADOS BRUTOS'!AW$3:AW$500)+IF($C26="",0,SUMIF('DADOS BRUTOS'!$A$3:$A$500,$C26,'DADOS BRUTOS'!AW$3:AW$500)))</f>
        <v/>
      </c>
      <c r="DX26" s="94">
        <f>IF(OR(DX$4="",$B26=""),0,SUMIF('DADOS BRUTOS'!$A$3:$A$500,$B26,'DADOS BRUTOS'!AX$3:AX$500)+IF($C26="",0,SUMIF('DADOS BRUTOS'!$A$3:$A$500,$C26,'DADOS BRUTOS'!AX$3:AX$500)))</f>
        <v/>
      </c>
      <c r="DY26" s="94">
        <f>IF(OR(DY$4="",$B26=""),0,SUMIF('DADOS BRUTOS'!$A$3:$A$500,$B26,'DADOS BRUTOS'!AY$3:AY$500)+IF($C26="",0,SUMIF('DADOS BRUTOS'!$A$3:$A$500,$C26,'DADOS BRUTOS'!AY$3:AY$500)))</f>
        <v/>
      </c>
      <c r="DZ26" s="94">
        <f>IF(OR(DZ$4="",$B26=""),0,SUMIF('DADOS BRUTOS'!$A$3:$A$500,$B26,'DADOS BRUTOS'!AZ$3:AZ$500)+IF($C26="",0,SUMIF('DADOS BRUTOS'!$A$3:$A$500,$C26,'DADOS BRUTOS'!AZ$3:AZ$500)))</f>
        <v/>
      </c>
      <c r="EA26" s="94">
        <f>IF(OR(EA$4="",$B26=""),0,SUMIF('DADOS BRUTOS'!$A$3:$A$500,$B26,'DADOS BRUTOS'!BA$3:BA$500)+IF($C26="",0,SUMIF('DADOS BRUTOS'!$A$3:$A$500,$C26,'DADOS BRUTOS'!BA$3:BA$500)))</f>
        <v/>
      </c>
      <c r="EB26" s="94">
        <f>IF(OR(EB$4="",$B26=""),0,SUMIF('DADOS BRUTOS'!$A$3:$A$500,$B26,'DADOS BRUTOS'!BB$3:BB$500)+IF($C26="",0,SUMIF('DADOS BRUTOS'!$A$3:$A$500,$C26,'DADOS BRUTOS'!BB$3:BB$500)))</f>
        <v/>
      </c>
      <c r="EC26" s="94">
        <f>IF(OR(EC$4="",$B26=""),0,SUMIF('DADOS BRUTOS'!$A$3:$A$500,$B26,'DADOS BRUTOS'!BC$3:BC$500)+IF($C26="",0,SUMIF('DADOS BRUTOS'!$A$3:$A$500,$C26,'DADOS BRUTOS'!BC$3:BC$500)))</f>
        <v/>
      </c>
      <c r="ED26" s="94">
        <f>IF(OR(ED$4="",$B26=""),0,SUMIF('DADOS BRUTOS'!$A$3:$A$500,$B26,'DADOS BRUTOS'!BD$3:BD$500)+IF($C26="",0,SUMIF('DADOS BRUTOS'!$A$3:$A$500,$C26,'DADOS BRUTOS'!BD$3:BD$500)))</f>
        <v/>
      </c>
      <c r="EE26" s="94">
        <f>IF(OR(EE$4="",$B26=""),0,SUMIF('DADOS BRUTOS'!$A$3:$A$500,$B26,'DADOS BRUTOS'!BE$3:BE$500)+IF($C26="",0,SUMIF('DADOS BRUTOS'!$A$3:$A$500,$C26,'DADOS BRUTOS'!BE$3:BE$500)))</f>
        <v/>
      </c>
      <c r="EF26" s="94">
        <f>IF(OR(EF$4="",$B26=""),0,SUMIF('DADOS BRUTOS'!$A$3:$A$500,$B26,'DADOS BRUTOS'!BF$3:BF$500)+IF($C26="",0,SUMIF('DADOS BRUTOS'!$A$3:$A$500,$C26,'DADOS BRUTOS'!BF$3:BF$500)))</f>
        <v/>
      </c>
      <c r="EG26" s="94">
        <f>IF(OR(EG$4="",$B26=""),0,SUMIF('DADOS BRUTOS'!$A$3:$A$500,$B26,'DADOS BRUTOS'!BG$3:BG$500)+IF($C26="",0,SUMIF('DADOS BRUTOS'!$A$3:$A$500,$C26,'DADOS BRUTOS'!BG$3:BG$500)))</f>
        <v/>
      </c>
      <c r="EH26" s="94">
        <f>IF(OR(EH$4="",$B26=""),0,SUMIF('DADOS BRUTOS'!$A$3:$A$500,$B26,'DADOS BRUTOS'!BH$3:BH$500)+IF($C26="",0,SUMIF('DADOS BRUTOS'!$A$3:$A$500,$C26,'DADOS BRUTOS'!BH$3:BH$500)))</f>
        <v/>
      </c>
      <c r="EI26" s="94">
        <f>IF(OR(EI$4="",$B26=""),0,SUMIF('DADOS BRUTOS'!$A$3:$A$500,$B26,'DADOS BRUTOS'!BI$3:BI$500)+IF($C26="",0,SUMIF('DADOS BRUTOS'!$A$3:$A$500,$C26,'DADOS BRUTOS'!BI$3:BI$500)))</f>
        <v/>
      </c>
      <c r="EJ26" s="94">
        <f>IF(OR(EJ$4="",$B26=""),0,SUMIF('DADOS BRUTOS'!$A$3:$A$500,$B26,'DADOS BRUTOS'!BJ$3:BJ$500)+IF($C26="",0,SUMIF('DADOS BRUTOS'!$A$3:$A$500,$C26,'DADOS BRUTOS'!BJ$3:BJ$500)))</f>
        <v/>
      </c>
      <c r="EK26" s="94">
        <f>IF(OR(EK$4="",$B26=""),0,SUMIF('DADOS BRUTOS'!$A$3:$A$500,$B26,'DADOS BRUTOS'!BK$3:BK$500)+IF($C26="",0,SUMIF('DADOS BRUTOS'!$A$3:$A$500,$C26,'DADOS BRUTOS'!BK$3:BK$500)))</f>
        <v/>
      </c>
      <c r="EL26" s="94">
        <f>IF(OR(EL$4="",$B26=""),0,SUMIF('DADOS BRUTOS'!$A$3:$A$500,$B26,'DADOS BRUTOS'!BL$3:BL$500)+IF($C26="",0,SUMIF('DADOS BRUTOS'!$A$3:$A$500,$C26,'DADOS BRUTOS'!BL$3:BL$500)))</f>
        <v/>
      </c>
      <c r="EM26" s="94">
        <f>IF(OR(EM$4="",$B26=""),0,SUMIF('DADOS BRUTOS'!$A$3:$A$500,$B26,'DADOS BRUTOS'!BM$3:BM$500)+IF($C26="",0,SUMIF('DADOS BRUTOS'!$A$3:$A$500,$C26,'DADOS BRUTOS'!BM$3:BM$500)))</f>
        <v/>
      </c>
      <c r="EN26" s="94">
        <f>IF(OR(EN$4="",$B26=""),0,SUMIF('DADOS BRUTOS'!$A$3:$A$500,$B26,'DADOS BRUTOS'!BN$3:BN$500)+IF($C26="",0,SUMIF('DADOS BRUTOS'!$A$3:$A$500,$C26,'DADOS BRUTOS'!BN$3:BN$500)))</f>
        <v/>
      </c>
      <c r="EO26" s="94">
        <f>IF(OR(EO$4="",$B26=""),0,SUMIF('DADOS BRUTOS'!$A$3:$A$500,$B26,'DADOS BRUTOS'!BO$3:BO$500)+IF($C26="",0,SUMIF('DADOS BRUTOS'!$A$3:$A$500,$C26,'DADOS BRUTOS'!BO$3:BO$500)))</f>
        <v/>
      </c>
      <c r="EP26" s="94">
        <f>IF(OR(EP$4="",$B26=""),0,SUMIF('DADOS BRUTOS'!$A$3:$A$500,$B26,'DADOS BRUTOS'!BP$3:BP$500)+IF($C26="",0,SUMIF('DADOS BRUTOS'!$A$3:$A$500,$C26,'DADOS BRUTOS'!BP$3:BP$500)))</f>
        <v/>
      </c>
      <c r="EQ26" s="94">
        <f>IF(OR(EQ$4="",$B26=""),0,SUMIF('DADOS BRUTOS'!$A$3:$A$500,$B26,'DADOS BRUTOS'!BQ$3:BQ$500)+IF($C26="",0,SUMIF('DADOS BRUTOS'!$A$3:$A$500,$C26,'DADOS BRUTOS'!BQ$3:BQ$500)))</f>
        <v/>
      </c>
      <c r="ER26" s="94">
        <f>IF(OR(ER$4="",$B26=""),0,SUMIF('DADOS BRUTOS'!$A$3:$A$500,$B26,'DADOS BRUTOS'!BR$3:BR$500)+IF($C26="",0,SUMIF('DADOS BRUTOS'!$A$3:$A$500,$C26,'DADOS BRUTOS'!BR$3:BR$500)))</f>
        <v/>
      </c>
      <c r="ES26" s="94">
        <f>IF(OR(ES$4="",$B26=""),0,SUMIF('DADOS BRUTOS'!$A$3:$A$500,$B26,'DADOS BRUTOS'!BS$3:BS$500)+IF($C26="",0,SUMIF('DADOS BRUTOS'!$A$3:$A$500,$C26,'DADOS BRUTOS'!BS$3:BS$500)))</f>
        <v/>
      </c>
      <c r="ET26" s="94">
        <f>IF(OR(ET$4="",$B26=""),0,SUMIF('DADOS BRUTOS'!$A$3:$A$500,$B26,'DADOS BRUTOS'!BT$3:BT$500)+IF($C26="",0,SUMIF('DADOS BRUTOS'!$A$3:$A$500,$C26,'DADOS BRUTOS'!BT$3:BT$500)))</f>
        <v/>
      </c>
      <c r="EU26" s="94">
        <f>IF(OR(EU$4="",$B26=""),0,SUMIF('DADOS BRUTOS'!$A$3:$A$500,$B26,'DADOS BRUTOS'!BU$3:BU$500)+IF($C26="",0,SUMIF('DADOS BRUTOS'!$A$3:$A$500,$C26,'DADOS BRUTOS'!BU$3:BU$500)))</f>
        <v/>
      </c>
      <c r="EV26" s="94">
        <f>IF(OR(EV$4="",$B26=""),0,SUMIF('DADOS BRUTOS'!$A$3:$A$500,$B26,'DADOS BRUTOS'!BV$3:BV$500)+IF($C26="",0,SUMIF('DADOS BRUTOS'!$A$3:$A$500,$C26,'DADOS BRUTOS'!BV$3:BV$500)))</f>
        <v/>
      </c>
      <c r="EW26" s="94">
        <f>IF(OR(EW$4="",$B26=""),0,SUMIF('DADOS BRUTOS'!$A$3:$A$500,$B26,'DADOS BRUTOS'!BW$3:BW$500)+IF($C26="",0,SUMIF('DADOS BRUTOS'!$A$3:$A$500,$C26,'DADOS BRUTOS'!BW$3:BW$500)))</f>
        <v/>
      </c>
      <c r="EX26" s="94">
        <f>IF(OR(EX$4="",$B26=""),0,SUMIF('DADOS BRUTOS'!$A$3:$A$500,$B26,'DADOS BRUTOS'!BX$3:BX$500)+IF($C26="",0,SUMIF('DADOS BRUTOS'!$A$3:$A$500,$C26,'DADOS BRUTOS'!BX$3:BX$500)))</f>
        <v/>
      </c>
      <c r="EY26" s="94">
        <f>IF(OR(EY$4="",$B26=""),0,SUMIF('DADOS BRUTOS'!$A$3:$A$500,$B26,'DADOS BRUTOS'!BY$3:BY$500)+IF($C26="",0,SUMIF('DADOS BRUTOS'!$A$3:$A$500,$C26,'DADOS BRUTOS'!BY$3:BY$500)))</f>
        <v/>
      </c>
      <c r="EZ26" s="94">
        <f>IF(OR(EZ$4="",$B26=""),0,SUMIF('DADOS BRUTOS'!$A$3:$A$500,$B26,'DADOS BRUTOS'!BZ$3:BZ$500)+IF($C26="",0,SUMIF('DADOS BRUTOS'!$A$3:$A$500,$C26,'DADOS BRUTOS'!BZ$3:BZ$500)))</f>
        <v/>
      </c>
      <c r="FA26" s="94">
        <f>IF(OR(FA$4="",$B26=""),0,SUMIF('DADOS BRUTOS'!$A$3:$A$500,$B26,'DADOS BRUTOS'!CA$3:CA$500)+IF($C26="",0,SUMIF('DADOS BRUTOS'!$A$3:$A$500,$C26,'DADOS BRUTOS'!CA$3:CA$500)))</f>
        <v/>
      </c>
      <c r="FB26" s="94">
        <f>IF(OR(FB$4="",$B26=""),0,SUMIF('DADOS BRUTOS'!$A$3:$A$500,$B26,'DADOS BRUTOS'!CB$3:CB$500)+IF($C26="",0,SUMIF('DADOS BRUTOS'!$A$3:$A$500,$C26,'DADOS BRUTOS'!CB$3:CB$500)))</f>
        <v/>
      </c>
      <c r="FC26" s="94">
        <f>IF(OR(FC$4="",$B26=""),0,SUMIF('DADOS BRUTOS'!$A$3:$A$500,$B26,'DADOS BRUTOS'!CC$3:CC$500)+IF($C26="",0,SUMIF('DADOS BRUTOS'!$A$3:$A$500,$C26,'DADOS BRUTOS'!CC$3:CC$500)))</f>
        <v/>
      </c>
      <c r="FD26" s="94">
        <f>IF(OR(FD$4="",$B26=""),0,SUMIF('DADOS BRUTOS'!$A$3:$A$500,$B26,'DADOS BRUTOS'!CD$3:CD$500)+IF($C26="",0,SUMIF('DADOS BRUTOS'!$A$3:$A$500,$C26,'DADOS BRUTOS'!CD$3:CD$500)))</f>
        <v/>
      </c>
      <c r="FE26" s="94">
        <f>IF(OR(FE$4="",$B26=""),0,SUMIF('DADOS BRUTOS'!$A$3:$A$500,$B26,'DADOS BRUTOS'!CE$3:CE$500)+IF($C26="",0,SUMIF('DADOS BRUTOS'!$A$3:$A$500,$C26,'DADOS BRUTOS'!CE$3:CE$500)))</f>
        <v/>
      </c>
      <c r="FF26" s="94">
        <f>IF(OR(FF$4="",$B26=""),0,SUMIF('DADOS BRUTOS'!$A$3:$A$500,$B26,'DADOS BRUTOS'!CF$3:CF$500)+IF($C26="",0,SUMIF('DADOS BRUTOS'!$A$3:$A$500,$C26,'DADOS BRUTOS'!CF$3:CF$500)))</f>
        <v/>
      </c>
      <c r="FG26" s="94">
        <f>IF(OR(FG$4="",$B26=""),0,SUMIF('DADOS BRUTOS'!$A$3:$A$500,$B26,'DADOS BRUTOS'!CG$3:CG$500)+IF($C26="",0,SUMIF('DADOS BRUTOS'!$A$3:$A$500,$C26,'DADOS BRUTOS'!CG$3:CG$500)))</f>
        <v/>
      </c>
      <c r="FH26" s="94">
        <f>IF(OR(FH$4="",$B26=""),0,SUMIF('DADOS BRUTOS'!$A$3:$A$500,$B26,'DADOS BRUTOS'!CH$3:CH$500)+IF($C26="",0,SUMIF('DADOS BRUTOS'!$A$3:$A$500,$C26,'DADOS BRUTOS'!CH$3:CH$500)))</f>
        <v/>
      </c>
      <c r="FI26" s="94">
        <f>IF(OR(FI$4="",$B26=""),0,SUMIF('DADOS BRUTOS'!$A$3:$A$500,$B26,'DADOS BRUTOS'!CI$3:CI$500)+IF($C26="",0,SUMIF('DADOS BRUTOS'!$A$3:$A$500,$C26,'DADOS BRUTOS'!CI$3:CI$500)))</f>
        <v/>
      </c>
      <c r="FJ26" s="94">
        <f>IF(OR(FJ$4="",$B26=""),0,SUMIF('DADOS BRUTOS'!$A$3:$A$500,$B26,'DADOS BRUTOS'!CJ$3:CJ$500)+IF($C26="",0,SUMIF('DADOS BRUTOS'!$A$3:$A$500,$C26,'DADOS BRUTOS'!CJ$3:CJ$500)))</f>
        <v/>
      </c>
      <c r="FK26" s="94">
        <f>IF(OR(FK$4="",$B26=""),0,SUMIF('DADOS BRUTOS'!$A$3:$A$500,$B26,'DADOS BRUTOS'!CK$3:CK$500)+IF($C26="",0,SUMIF('DADOS BRUTOS'!$A$3:$A$500,$C26,'DADOS BRUTOS'!CK$3:CK$500)))</f>
        <v/>
      </c>
      <c r="FL26" s="94">
        <f>IF(OR(FL$4="",$B26=""),0,SUMIF('DADOS BRUTOS'!$A$3:$A$500,$B26,'DADOS BRUTOS'!CL$3:CL$500)+IF($C26="",0,SUMIF('DADOS BRUTOS'!$A$3:$A$500,$C26,'DADOS BRUTOS'!CL$3:CL$500)))</f>
        <v/>
      </c>
      <c r="FM26" s="94">
        <f>IF(OR(FM$4="",$B26=""),0,SUMIF('DADOS BRUTOS'!$A$3:$A$500,$B26,'DADOS BRUTOS'!CM$3:CM$500)+IF($C26="",0,SUMIF('DADOS BRUTOS'!$A$3:$A$500,$C26,'DADOS BRUTOS'!CM$3:CM$500)))</f>
        <v/>
      </c>
      <c r="FN26" s="94">
        <f>IF(OR(FN$4="",$B26=""),0,SUMIF('DADOS BRUTOS'!$A$3:$A$500,$B26,'DADOS BRUTOS'!CN$3:CN$500)+IF($C26="",0,SUMIF('DADOS BRUTOS'!$A$3:$A$500,$C26,'DADOS BRUTOS'!CN$3:CN$500)))</f>
        <v/>
      </c>
      <c r="FO26" s="94">
        <f>IF(OR(FO$4="",$B26=""),0,SUMIF('DADOS BRUTOS'!$A$3:$A$500,$B26,'DADOS BRUTOS'!CO$3:CO$500)+IF($C26="",0,SUMIF('DADOS BRUTOS'!$A$3:$A$500,$C26,'DADOS BRUTOS'!CO$3:CO$500)))</f>
        <v/>
      </c>
      <c r="FP26" s="94">
        <f>IF(OR(FP$4="",$B26=""),0,SUMIF('DADOS BRUTOS'!$A$3:$A$500,$B26,'DADOS BRUTOS'!CP$3:CP$500)+IF($C26="",0,SUMIF('DADOS BRUTOS'!$A$3:$A$500,$C26,'DADOS BRUTOS'!CP$3:CP$500)))</f>
        <v/>
      </c>
      <c r="FQ26" s="94">
        <f>IF(OR(FQ$4="",$B26=""),0,SUMIF('DADOS BRUTOS'!$A$3:$A$500,$B26,'DADOS BRUTOS'!CQ$3:CQ$500)+IF($C26="",0,SUMIF('DADOS BRUTOS'!$A$3:$A$500,$C26,'DADOS BRUTOS'!CQ$3:CQ$500)))</f>
        <v/>
      </c>
      <c r="FR26" s="94">
        <f>IF(OR(FR$4="",$B26=""),0,SUMIF('DADOS BRUTOS'!$A$3:$A$500,$B26,'DADOS BRUTOS'!CR$3:CR$500)+IF($C26="",0,SUMIF('DADOS BRUTOS'!$A$3:$A$500,$C26,'DADOS BRUTOS'!CR$3:CR$500)))</f>
        <v/>
      </c>
      <c r="FS26" s="94">
        <f>IF(OR(FS$4="",$B26=""),0,SUMIF('DADOS BRUTOS'!$A$3:$A$500,$B26,'DADOS BRUTOS'!CS$3:CS$500)+IF($C26="",0,SUMIF('DADOS BRUTOS'!$A$3:$A$500,$C26,'DADOS BRUTOS'!CS$3:CS$500)))</f>
        <v/>
      </c>
      <c r="FT26" s="94">
        <f>IF(OR(FT$4="",$B26=""),0,SUMIF('DADOS BRUTOS'!$A$3:$A$500,$B26,'DADOS BRUTOS'!CT$3:CT$500)+IF($C26="",0,SUMIF('DADOS BRUTOS'!$A$3:$A$500,$C26,'DADOS BRUTOS'!CT$3:CT$500)))</f>
        <v/>
      </c>
      <c r="FU26" s="94">
        <f>IF(OR(FU$4="",$B26=""),0,SUMIF('DADOS BRUTOS'!$A$3:$A$500,$B26,'DADOS BRUTOS'!CU$3:CU$500)+IF($C26="",0,SUMIF('DADOS BRUTOS'!$A$3:$A$500,$C26,'DADOS BRUTOS'!CU$3:CU$500)))</f>
        <v/>
      </c>
      <c r="FV26" s="94">
        <f>IF(OR(FV$4="",$B26=""),0,SUMIF('DADOS BRUTOS'!$A$3:$A$500,$B26,'DADOS BRUTOS'!CV$3:CV$500)+IF($C26="",0,SUMIF('DADOS BRUTOS'!$A$3:$A$500,$C26,'DADOS BRUTOS'!CV$3:CV$500)))</f>
        <v/>
      </c>
      <c r="FW26" s="94">
        <f>IF(OR(FW$4="",$B26=""),0,SUMIF('DADOS BRUTOS'!$A$3:$A$500,$B26,'DADOS BRUTOS'!CW$3:CW$500)+IF($C26="",0,SUMIF('DADOS BRUTOS'!$A$3:$A$500,$C26,'DADOS BRUTOS'!CW$3:CW$500)))</f>
        <v/>
      </c>
      <c r="FX26" s="94">
        <f>IF(OR(FX$4="",$B26=""),0,SUMIF('DADOS BRUTOS'!$A$3:$A$500,$B26,'DADOS BRUTOS'!CX$3:CX$500)+IF($C26="",0,SUMIF('DADOS BRUTOS'!$A$3:$A$500,$C26,'DADOS BRUTOS'!CX$3:CX$500)))</f>
        <v/>
      </c>
      <c r="FY26" s="94">
        <f>IF(OR(FY$4="",$B26=""),0,SUMIF('DADOS BRUTOS'!$A$3:$A$500,$B26,'DADOS BRUTOS'!CY$3:CY$500)+IF($C26="",0,SUMIF('DADOS BRUTOS'!$A$3:$A$500,$C26,'DADOS BRUTOS'!CY$3:CY$500)))</f>
        <v/>
      </c>
      <c r="FZ26" s="94">
        <f>IF(OR(FZ$4="",$B26=""),0,SUMIF('DADOS BRUTOS'!$A$3:$A$500,$B26,'DADOS BRUTOS'!CZ$3:CZ$500)+IF($C26="",0,SUMIF('DADOS BRUTOS'!$A$3:$A$500,$C26,'DADOS BRUTOS'!CZ$3:CZ$500)))</f>
        <v/>
      </c>
      <c r="GA26" s="94">
        <f>IF(OR(GA$4="",$B26=""),0,SUMIF('DADOS BRUTOS'!$A$3:$A$500,$B26,'DADOS BRUTOS'!DA$3:DA$500)+IF($C26="",0,SUMIF('DADOS BRUTOS'!$A$3:$A$500,$C26,'DADOS BRUTOS'!DA$3:DA$500)))</f>
        <v/>
      </c>
      <c r="GB26" s="94">
        <f>IF(OR(GB$4="",$B26=""),0,SUMIF('DADOS BRUTOS'!$A$3:$A$500,$B26,'DADOS BRUTOS'!DB$3:DB$500)+IF($C26="",0,SUMIF('DADOS BRUTOS'!$A$3:$A$500,$C26,'DADOS BRUTOS'!DB$3:DB$500)))</f>
        <v/>
      </c>
      <c r="GC26" s="94">
        <f>IF(OR(GC$4="",$B26=""),0,SUMIF('DADOS BRUTOS'!$A$3:$A$500,$B26,'DADOS BRUTOS'!DC$3:DC$500)+IF($C26="",0,SUMIF('DADOS BRUTOS'!$A$3:$A$500,$C26,'DADOS BRUTOS'!DC$3:DC$500)))</f>
        <v/>
      </c>
      <c r="GD26" s="94">
        <f>IF(OR(GD$4="",$B26=""),0,SUMIF('DADOS BRUTOS'!$A$3:$A$500,$B26,'DADOS BRUTOS'!DD$3:DD$500)+IF($C26="",0,SUMIF('DADOS BRUTOS'!$A$3:$A$500,$C26,'DADOS BRUTOS'!DD$3:DD$500)))</f>
        <v/>
      </c>
      <c r="GE26" s="94">
        <f>IF(OR(GE$4="",$B26=""),0,SUMIF('DADOS BRUTOS'!$A$3:$A$500,$B26,'DADOS BRUTOS'!DE$3:DE$500)+IF($C26="",0,SUMIF('DADOS BRUTOS'!$A$3:$A$500,$C26,'DADOS BRUTOS'!DE$3:DE$500)))</f>
        <v/>
      </c>
      <c r="GF26" s="94">
        <f>IF(OR(GF$4="",$B26=""),0,SUMIF('DADOS BRUTOS'!$A$3:$A$500,$B26,'DADOS BRUTOS'!DF$3:DF$500)+IF($C26="",0,SUMIF('DADOS BRUTOS'!$A$3:$A$500,$C26,'DADOS BRUTOS'!DF$3:DF$500)))</f>
        <v/>
      </c>
      <c r="GG26" s="94">
        <f>IF(OR(GG$4="",$B26=""),0,SUMIF('DADOS BRUTOS'!$A$3:$A$500,$B26,'DADOS BRUTOS'!DG$3:DG$500)+IF($C26="",0,SUMIF('DADOS BRUTOS'!$A$3:$A$500,$C26,'DADOS BRUTOS'!DG$3:DG$500)))</f>
        <v/>
      </c>
      <c r="GH26" s="94">
        <f>IF(OR(GH$4="",$B26=""),0,SUMIF('DADOS BRUTOS'!$A$3:$A$500,$B26,'DADOS BRUTOS'!DH$3:DH$500)+IF($C26="",0,SUMIF('DADOS BRUTOS'!$A$3:$A$500,$C26,'DADOS BRUTOS'!DH$3:DH$500)))</f>
        <v/>
      </c>
      <c r="GI26" s="94">
        <f>IF(OR(GI$4="",$B26=""),0,SUMIF('DADOS BRUTOS'!$A$3:$A$500,$B26,'DADOS BRUTOS'!DI$3:DI$500)+IF($C26="",0,SUMIF('DADOS BRUTOS'!$A$3:$A$500,$C26,'DADOS BRUTOS'!DI$3:DI$500)))</f>
        <v/>
      </c>
      <c r="GJ26" s="94">
        <f>IF(OR(GJ$4="",$B26=""),0,SUMIF('DADOS BRUTOS'!$A$3:$A$500,$B26,'DADOS BRUTOS'!DJ$3:DJ$500)+IF($C26="",0,SUMIF('DADOS BRUTOS'!$A$3:$A$500,$C26,'DADOS BRUTOS'!DJ$3:DJ$500)))</f>
        <v/>
      </c>
      <c r="GK26" s="94">
        <f>IF(OR(GK$4="",$B26=""),0,SUMIF('DADOS BRUTOS'!$A$3:$A$500,$B26,'DADOS BRUTOS'!DK$3:DK$500)+IF($C26="",0,SUMIF('DADOS BRUTOS'!$A$3:$A$500,$C26,'DADOS BRUTOS'!DK$3:DK$500)))</f>
        <v/>
      </c>
      <c r="GL26" s="94">
        <f>IF(OR(GL$4="",$B26=""),0,SUMIF('DADOS BRUTOS'!$A$3:$A$500,$B26,'DADOS BRUTOS'!DL$3:DL$500)+IF($C26="",0,SUMIF('DADOS BRUTOS'!$A$3:$A$500,$C26,'DADOS BRUTOS'!DL$3:DL$500)))</f>
        <v/>
      </c>
      <c r="GM26" s="94">
        <f>IF(OR(GM$4="",$B26=""),0,SUMIF('DADOS BRUTOS'!$A$3:$A$500,$B26,'DADOS BRUTOS'!DM$3:DM$500)+IF($C26="",0,SUMIF('DADOS BRUTOS'!$A$3:$A$500,$C26,'DADOS BRUTOS'!DM$3:DM$500)))</f>
        <v/>
      </c>
      <c r="GN26" s="94">
        <f>IF(OR(GN$4="",$B26=""),0,SUMIF('DADOS BRUTOS'!$A$3:$A$500,$B26,'DADOS BRUTOS'!DN$3:DN$500)+IF($C26="",0,SUMIF('DADOS BRUTOS'!$A$3:$A$500,$C26,'DADOS BRUTOS'!DN$3:DN$500)))</f>
        <v/>
      </c>
      <c r="GO26" s="94">
        <f>IF(OR(GO$4="",$B26=""),0,SUMIF('DADOS BRUTOS'!$A$3:$A$500,$B26,'DADOS BRUTOS'!DO$3:DO$500)+IF($C26="",0,SUMIF('DADOS BRUTOS'!$A$3:$A$500,$C26,'DADOS BRUTOS'!DO$3:DO$500)))</f>
        <v/>
      </c>
      <c r="GP26" s="94">
        <f>IF(OR(GP$4="",$B26=""),0,SUMIF('DADOS BRUTOS'!$A$3:$A$500,$B26,'DADOS BRUTOS'!DP$3:DP$500)+IF($C26="",0,SUMIF('DADOS BRUTOS'!$A$3:$A$500,$C26,'DADOS BRUTOS'!DP$3:DP$500)))</f>
        <v/>
      </c>
      <c r="GQ26" s="94">
        <f>IF(OR(GQ$4="",$B26=""),0,SUMIF('DADOS BRUTOS'!$A$3:$A$500,$B26,'DADOS BRUTOS'!DQ$3:DQ$500)+IF($C26="",0,SUMIF('DADOS BRUTOS'!$A$3:$A$500,$C26,'DADOS BRUTOS'!DQ$3:DQ$500)))</f>
        <v/>
      </c>
      <c r="GR26" s="94">
        <f>IF(OR(GR$4="",$B26=""),0,SUMIF('DADOS BRUTOS'!$A$3:$A$500,$B26,'DADOS BRUTOS'!DR$3:DR$500)+IF($C26="",0,SUMIF('DADOS BRUTOS'!$A$3:$A$500,$C26,'DADOS BRUTOS'!DR$3:DR$500)))</f>
        <v/>
      </c>
      <c r="GS26" s="94">
        <f>IF(OR(GS$4="",$B26=""),0,SUMIF('DADOS BRUTOS'!$A$3:$A$500,$B26,'DADOS BRUTOS'!DS$3:DS$500)+IF($C26="",0,SUMIF('DADOS BRUTOS'!$A$3:$A$500,$C26,'DADOS BRUTOS'!DS$3:DS$500)))</f>
        <v/>
      </c>
      <c r="GT26" s="94">
        <f>IF(OR(GT$4="",$B26=""),0,SUMIF('DADOS BRUTOS'!$A$3:$A$500,$B26,'DADOS BRUTOS'!DT$3:DT$500)+IF($C26="",0,SUMIF('DADOS BRUTOS'!$A$3:$A$500,$C26,'DADOS BRUTOS'!DT$3:DT$500)))</f>
        <v/>
      </c>
      <c r="GU26" s="94">
        <f>IF(OR(GU$4="",$B26=""),0,SUMIF('DADOS BRUTOS'!$A$3:$A$500,$B26,'DADOS BRUTOS'!DU$3:DU$500)+IF($C26="",0,SUMIF('DADOS BRUTOS'!$A$3:$A$500,$C26,'DADOS BRUTOS'!DU$3:DU$500)))</f>
        <v/>
      </c>
      <c r="GV26" s="94">
        <f>IF(OR(GV$4="",$B26=""),0,SUMIF('DADOS BRUTOS'!$A$3:$A$500,$B26,'DADOS BRUTOS'!DV$3:DV$500)+IF($C26="",0,SUMIF('DADOS BRUTOS'!$A$3:$A$500,$C26,'DADOS BRUTOS'!DV$3:DV$500)))</f>
        <v/>
      </c>
      <c r="GW26" s="94">
        <f>IF(OR(GW$4="",$B26=""),0,SUMIF('DADOS BRUTOS'!$A$3:$A$500,$B26,'DADOS BRUTOS'!DW$3:DW$500)+IF($C26="",0,SUMIF('DADOS BRUTOS'!$A$3:$A$500,$C26,'DADOS BRUTOS'!DW$3:DW$500)))</f>
        <v/>
      </c>
      <c r="GX26" s="94">
        <f>IF(OR(GX$4="",$B26=""),0,SUMIF('DADOS BRUTOS'!$A$3:$A$500,$B26,'DADOS BRUTOS'!DX$3:DX$500)+IF($C26="",0,SUMIF('DADOS BRUTOS'!$A$3:$A$500,$C26,'DADOS BRUTOS'!DX$3:DX$500)))</f>
        <v/>
      </c>
      <c r="GY26" s="94">
        <f>IF(OR(GY$4="",$B26=""),0,SUMIF('DADOS BRUTOS'!$A$3:$A$500,$B26,'DADOS BRUTOS'!DY$3:DY$500)+IF($C26="",0,SUMIF('DADOS BRUTOS'!$A$3:$A$500,$C26,'DADOS BRUTOS'!DY$3:DY$500)))</f>
        <v/>
      </c>
      <c r="GZ26" s="94">
        <f>IF(OR(GZ$4="",$B26=""),0,SUMIF('DADOS BRUTOS'!$A$3:$A$500,$B26,'DADOS BRUTOS'!DZ$3:DZ$500)+IF($C26="",0,SUMIF('DADOS BRUTOS'!$A$3:$A$500,$C26,'DADOS BRUTOS'!DZ$3:DZ$500)))</f>
        <v/>
      </c>
      <c r="HA26" s="94">
        <f>IF(OR(HA$4="",$B26=""),0,SUMIF('DADOS BRUTOS'!$A$3:$A$500,$B26,'DADOS BRUTOS'!EA$3:EA$500)+IF($C26="",0,SUMIF('DADOS BRUTOS'!$A$3:$A$500,$C26,'DADOS BRUTOS'!EA$3:EA$500)))</f>
        <v/>
      </c>
      <c r="HB26" s="94">
        <f>IF(OR(HB$4="",$B26=""),0,SUMIF('DADOS BRUTOS'!$A$3:$A$500,$B26,'DADOS BRUTOS'!EB$3:EB$500)+IF($C26="",0,SUMIF('DADOS BRUTOS'!$A$3:$A$500,$C26,'DADOS BRUTOS'!EB$3:EB$500)))</f>
        <v/>
      </c>
      <c r="HC26" s="94">
        <f>IF(OR(HC$4="",$B26=""),0,SUMIF('DADOS BRUTOS'!$A$3:$A$500,$B26,'DADOS BRUTOS'!EC$3:EC$500)+IF($C26="",0,SUMIF('DADOS BRUTOS'!$A$3:$A$500,$C26,'DADOS BRUTOS'!EC$3:EC$500)))</f>
        <v/>
      </c>
      <c r="HD26" s="94">
        <f>IF(OR(HD$4="",$B26=""),0,SUMIF('DADOS BRUTOS'!$A$3:$A$500,$B26,'DADOS BRUTOS'!ED$3:ED$500)+IF($C26="",0,SUMIF('DADOS BRUTOS'!$A$3:$A$500,$C26,'DADOS BRUTOS'!ED$3:ED$500)))</f>
        <v/>
      </c>
      <c r="HE26" s="94">
        <f>IF(OR(HE$4="",$B26=""),0,SUMIF('DADOS BRUTOS'!$A$3:$A$500,$B26,'DADOS BRUTOS'!EE$3:EE$500)+IF($C26="",0,SUMIF('DADOS BRUTOS'!$A$3:$A$500,$C26,'DADOS BRUTOS'!EE$3:EE$500)))</f>
        <v/>
      </c>
      <c r="HF26" s="94">
        <f>IF(OR(HF$4="",$B26=""),0,SUMIF('DADOS BRUTOS'!$A$3:$A$500,$B26,'DADOS BRUTOS'!EF$3:EF$500)+IF($C26="",0,SUMIF('DADOS BRUTOS'!$A$3:$A$500,$C26,'DADOS BRUTOS'!EF$3:EF$500)))</f>
        <v/>
      </c>
      <c r="HG26" s="94">
        <f>IF(OR(HG$4="",$B26=""),0,SUMIF('DADOS BRUTOS'!$A$3:$A$500,$B26,'DADOS BRUTOS'!EG$3:EG$500)+IF($C26="",0,SUMIF('DADOS BRUTOS'!$A$3:$A$500,$C26,'DADOS BRUTOS'!EG$3:EG$500)))</f>
        <v/>
      </c>
      <c r="HH26" s="94">
        <f>IF(OR(HH$4="",$B26=""),0,SUMIF('DADOS BRUTOS'!$A$3:$A$500,$B26,'DADOS BRUTOS'!EH$3:EH$500)+IF($C26="",0,SUMIF('DADOS BRUTOS'!$A$3:$A$500,$C26,'DADOS BRUTOS'!EH$3:EH$500)))</f>
        <v/>
      </c>
      <c r="HI26" s="94">
        <f>IF(OR(HI$4="",$B26=""),0,SUMIF('DADOS BRUTOS'!$A$3:$A$500,$B26,'DADOS BRUTOS'!EI$3:EI$500)+IF($C26="",0,SUMIF('DADOS BRUTOS'!$A$3:$A$500,$C26,'DADOS BRUTOS'!EI$3:EI$500)))</f>
        <v/>
      </c>
      <c r="HJ26" s="94">
        <f>IF(OR(HJ$4="",$B26=""),0,SUMIF('DADOS BRUTOS'!$A$3:$A$500,$B26,'DADOS BRUTOS'!EJ$3:EJ$500)+IF($C26="",0,SUMIF('DADOS BRUTOS'!$A$3:$A$500,$C26,'DADOS BRUTOS'!EJ$3:EJ$500)))</f>
        <v/>
      </c>
      <c r="HK26" s="94">
        <f>IF(OR(HK$4="",$B26=""),0,SUMIF('DADOS BRUTOS'!$A$3:$A$500,$B26,'DADOS BRUTOS'!EK$3:EK$500)+IF($C26="",0,SUMIF('DADOS BRUTOS'!$A$3:$A$500,$C26,'DADOS BRUTOS'!EK$3:EK$500)))</f>
        <v/>
      </c>
      <c r="HL26" s="94">
        <f>IF(OR(HL$4="",$B26=""),0,SUMIF('DADOS BRUTOS'!$A$3:$A$500,$B26,'DADOS BRUTOS'!EL$3:EL$500)+IF($C26="",0,SUMIF('DADOS BRUTOS'!$A$3:$A$500,$C26,'DADOS BRUTOS'!EL$3:EL$500)))</f>
        <v/>
      </c>
      <c r="HM26" s="94">
        <f>IF(OR(HM$4="",$B26=""),0,SUMIF('DADOS BRUTOS'!$A$3:$A$500,$B26,'DADOS BRUTOS'!EM$3:EM$500)+IF($C26="",0,SUMIF('DADOS BRUTOS'!$A$3:$A$500,$C26,'DADOS BRUTOS'!EM$3:EM$500)))</f>
        <v/>
      </c>
      <c r="HN26" s="94">
        <f>IF(OR(HN$4="",$B26=""),0,SUMIF('DADOS BRUTOS'!$A$3:$A$500,$B26,'DADOS BRUTOS'!EN$3:EN$500)+IF($C26="",0,SUMIF('DADOS BRUTOS'!$A$3:$A$500,$C26,'DADOS BRUTOS'!EN$3:EN$500)))</f>
        <v/>
      </c>
      <c r="HO26" s="94">
        <f>IF(OR(HO$4="",$B26=""),0,SUMIF('DADOS BRUTOS'!$A$3:$A$500,$B26,'DADOS BRUTOS'!EO$3:EO$500)+IF($C26="",0,SUMIF('DADOS BRUTOS'!$A$3:$A$500,$C26,'DADOS BRUTOS'!EO$3:EO$500)))</f>
        <v/>
      </c>
      <c r="HP26" s="94">
        <f>IF(OR(HP$4="",$B26=""),0,SUMIF('DADOS BRUTOS'!$A$3:$A$500,$B26,'DADOS BRUTOS'!EP$3:EP$500)+IF($C26="",0,SUMIF('DADOS BRUTOS'!$A$3:$A$500,$C26,'DADOS BRUTOS'!EP$3:EP$500)))</f>
        <v/>
      </c>
      <c r="HQ26" s="94">
        <f>IF(OR(HQ$4="",$B26=""),0,SUMIF('DADOS BRUTOS'!$A$3:$A$500,$B26,'DADOS BRUTOS'!EQ$3:EQ$500)+IF($C26="",0,SUMIF('DADOS BRUTOS'!$A$3:$A$500,$C26,'DADOS BRUTOS'!EQ$3:EQ$500)))</f>
        <v/>
      </c>
      <c r="HR26" s="94">
        <f>IF(OR(HR$4="",$B26=""),0,SUMIF('DADOS BRUTOS'!$A$3:$A$500,$B26,'DADOS BRUTOS'!ER$3:ER$500)+IF($C26="",0,SUMIF('DADOS BRUTOS'!$A$3:$A$500,$C26,'DADOS BRUTOS'!ER$3:ER$500)))</f>
        <v/>
      </c>
      <c r="HS26" s="94">
        <f>IF(OR(HS$4="",$B26=""),0,SUMIF('DADOS BRUTOS'!$A$3:$A$500,$B26,'DADOS BRUTOS'!ES$3:ES$500)+IF($C26="",0,SUMIF('DADOS BRUTOS'!$A$3:$A$500,$C26,'DADOS BRUTOS'!ES$3:ES$500)))</f>
        <v/>
      </c>
      <c r="HT26" s="94">
        <f>IF(OR(HT$4="",$B26=""),0,SUMIF('DADOS BRUTOS'!$A$3:$A$500,$B26,'DADOS BRUTOS'!ET$3:ET$500)+IF($C26="",0,SUMIF('DADOS BRUTOS'!$A$3:$A$500,$C26,'DADOS BRUTOS'!ET$3:ET$500)))</f>
        <v/>
      </c>
      <c r="HU26" s="94">
        <f>IF(OR(HU$4="",$B26=""),0,SUMIF('DADOS BRUTOS'!$A$3:$A$500,$B26,'DADOS BRUTOS'!EU$3:EU$500)+IF($C26="",0,SUMIF('DADOS BRUTOS'!$A$3:$A$500,$C26,'DADOS BRUTOS'!EU$3:EU$500)))</f>
        <v/>
      </c>
      <c r="HV26" s="94">
        <f>IF(OR(HV$4="",$B26=""),0,SUMIF('DADOS BRUTOS'!$A$3:$A$500,$B26,'DADOS BRUTOS'!EV$3:EV$500)+IF($C26="",0,SUMIF('DADOS BRUTOS'!$A$3:$A$500,$C26,'DADOS BRUTOS'!EV$3:EV$500)))</f>
        <v/>
      </c>
      <c r="HW26" s="94">
        <f>IF(OR(HW$4="",$B26=""),0,SUMIF('DADOS BRUTOS'!$A$3:$A$500,$B26,'DADOS BRUTOS'!EW$3:EW$500)+IF($C26="",0,SUMIF('DADOS BRUTOS'!$A$3:$A$500,$C26,'DADOS BRUTOS'!EW$3:EW$500)))</f>
        <v/>
      </c>
      <c r="HX26" s="94">
        <f>IF(OR(HX$4="",$B26=""),0,SUMIF('DADOS BRUTOS'!$A$3:$A$500,$B26,'DADOS BRUTOS'!EX$3:EX$500)+IF($C26="",0,SUMIF('DADOS BRUTOS'!$A$3:$A$500,$C26,'DADOS BRUTOS'!EX$3:EX$500)))</f>
        <v/>
      </c>
      <c r="HY26" s="94">
        <f>IF(OR(HY$4="",$B26=""),0,SUMIF('DADOS BRUTOS'!$A$3:$A$500,$B26,'DADOS BRUTOS'!EY$3:EY$500)+IF($C26="",0,SUMIF('DADOS BRUTOS'!$A$3:$A$500,$C26,'DADOS BRUTOS'!EY$3:EY$500)))</f>
        <v/>
      </c>
      <c r="HZ26" s="94">
        <f>IF(OR(HZ$4="",$B26=""),0,SUMIF('DADOS BRUTOS'!$A$3:$A$500,$B26,'DADOS BRUTOS'!EZ$3:EZ$500)+IF($C26="",0,SUMIF('DADOS BRUTOS'!$A$3:$A$500,$C26,'DADOS BRUTOS'!EZ$3:EZ$500)))</f>
        <v/>
      </c>
      <c r="IA26" s="94">
        <f>IF(OR(IA$4="",$B26=""),0,SUMIF('DADOS BRUTOS'!$A$3:$A$500,$B26,'DADOS BRUTOS'!FA$3:FA$500)+IF($C26="",0,SUMIF('DADOS BRUTOS'!$A$3:$A$500,$C26,'DADOS BRUTOS'!FA$3:FA$500)))</f>
        <v/>
      </c>
      <c r="IB26" s="94">
        <f>IF(OR(IB$4="",$B26=""),0,SUMIF('DADOS BRUTOS'!$A$3:$A$500,$B26,'DADOS BRUTOS'!FB$3:FB$500)+IF($C26="",0,SUMIF('DADOS BRUTOS'!$A$3:$A$500,$C26,'DADOS BRUTOS'!FB$3:FB$500)))</f>
        <v/>
      </c>
      <c r="IC26" s="94">
        <f>IF(OR(IC$4="",$B26=""),0,SUMIF('DADOS BRUTOS'!$A$3:$A$500,$B26,'DADOS BRUTOS'!FC$3:FC$500)+IF($C26="",0,SUMIF('DADOS BRUTOS'!$A$3:$A$500,$C26,'DADOS BRUTOS'!FC$3:FC$500)))</f>
        <v/>
      </c>
      <c r="ID26" s="94">
        <f>IF(OR(ID$4="",$B26=""),0,SUMIF('DADOS BRUTOS'!$A$3:$A$500,$B26,'DADOS BRUTOS'!FD$3:FD$500)+IF($C26="",0,SUMIF('DADOS BRUTOS'!$A$3:$A$500,$C26,'DADOS BRUTOS'!FD$3:FD$500)))</f>
        <v/>
      </c>
      <c r="IE26" s="94">
        <f>IF(OR(IE$4="",$B26=""),0,SUMIF('DADOS BRUTOS'!$A$3:$A$500,$B26,'DADOS BRUTOS'!FE$3:FE$500)+IF($C26="",0,SUMIF('DADOS BRUTOS'!$A$3:$A$500,$C26,'DADOS BRUTOS'!FE$3:FE$500)))</f>
        <v/>
      </c>
      <c r="IF26" s="94">
        <f>IF(OR(IF$4="",$B26=""),0,SUMIF('DADOS BRUTOS'!$A$3:$A$500,$B26,'DADOS BRUTOS'!FF$3:FF$500)+IF($C26="",0,SUMIF('DADOS BRUTOS'!$A$3:$A$500,$C26,'DADOS BRUTOS'!FF$3:FF$500)))</f>
        <v/>
      </c>
      <c r="IG26" s="94">
        <f>IF(OR(IG$4="",$B26=""),0,SUMIF('DADOS BRUTOS'!$A$3:$A$500,$B26,'DADOS BRUTOS'!FG$3:FG$500)+IF($C26="",0,SUMIF('DADOS BRUTOS'!$A$3:$A$500,$C26,'DADOS BRUTOS'!FG$3:FG$500)))</f>
        <v/>
      </c>
      <c r="IH26" s="94">
        <f>IF(OR(IH$4="",$B26=""),0,SUMIF('DADOS BRUTOS'!$A$3:$A$500,$B26,'DADOS BRUTOS'!FH$3:FH$500)+IF($C26="",0,SUMIF('DADOS BRUTOS'!$A$3:$A$500,$C26,'DADOS BRUTOS'!FH$3:FH$500)))</f>
        <v/>
      </c>
      <c r="II26" s="94">
        <f>IF(OR(II$4="",$B26=""),0,SUMIF('DADOS BRUTOS'!$A$3:$A$500,$B26,'DADOS BRUTOS'!FI$3:FI$500)+IF($C26="",0,SUMIF('DADOS BRUTOS'!$A$3:$A$500,$C26,'DADOS BRUTOS'!FI$3:FI$500)))</f>
        <v/>
      </c>
      <c r="IJ26" s="94">
        <f>IF(OR(IJ$4="",$B26=""),0,SUMIF('DADOS BRUTOS'!$A$3:$A$500,$B26,'DADOS BRUTOS'!FJ$3:FJ$500)+IF($C26="",0,SUMIF('DADOS BRUTOS'!$A$3:$A$500,$C26,'DADOS BRUTOS'!FJ$3:FJ$500)))</f>
        <v/>
      </c>
      <c r="IK26" s="94">
        <f>IF(OR(IK$4="",$B26=""),0,SUMIF('DADOS BRUTOS'!$A$3:$A$500,$B26,'DADOS BRUTOS'!FK$3:FK$500)+IF($C26="",0,SUMIF('DADOS BRUTOS'!$A$3:$A$500,$C26,'DADOS BRUTOS'!FK$3:FK$500)))</f>
        <v/>
      </c>
      <c r="IL26" s="94">
        <f>IF(OR(IL$4="",$B26=""),0,SUMIF('DADOS BRUTOS'!$A$3:$A$500,$B26,'DADOS BRUTOS'!FL$3:FL$500)+IF($C26="",0,SUMIF('DADOS BRUTOS'!$A$3:$A$500,$C26,'DADOS BRUTOS'!FL$3:FL$500)))</f>
        <v/>
      </c>
      <c r="IM26" s="94">
        <f>IF(OR(IM$4="",$B26=""),0,SUMIF('DADOS BRUTOS'!$A$3:$A$500,$B26,'DADOS BRUTOS'!FM$3:FM$500)+IF($C26="",0,SUMIF('DADOS BRUTOS'!$A$3:$A$500,$C26,'DADOS BRUTOS'!FM$3:FM$500)))</f>
        <v/>
      </c>
      <c r="IN26" s="94">
        <f>IF(OR(IN$4="",$B26=""),0,SUMIF('DADOS BRUTOS'!$A$3:$A$500,$B26,'DADOS BRUTOS'!FN$3:FN$500)+IF($C26="",0,SUMIF('DADOS BRUTOS'!$A$3:$A$500,$C26,'DADOS BRUTOS'!FN$3:FN$500)))</f>
        <v/>
      </c>
      <c r="IO26" s="94">
        <f>IF(OR(IO$4="",$B26=""),0,SUMIF('DADOS BRUTOS'!$A$3:$A$500,$B26,'DADOS BRUTOS'!FO$3:FO$500)+IF($C26="",0,SUMIF('DADOS BRUTOS'!$A$3:$A$500,$C26,'DADOS BRUTOS'!FO$3:FO$500)))</f>
        <v/>
      </c>
      <c r="IP26" s="94">
        <f>IF(OR(IP$4="",$B26=""),0,SUMIF('DADOS BRUTOS'!$A$3:$A$500,$B26,'DADOS BRUTOS'!FP$3:FP$500)+IF($C26="",0,SUMIF('DADOS BRUTOS'!$A$3:$A$500,$C26,'DADOS BRUTOS'!FP$3:FP$500)))</f>
        <v/>
      </c>
      <c r="IQ26" s="94">
        <f>IF(OR(IQ$4="",$B26=""),0,SUMIF('DADOS BRUTOS'!$A$3:$A$500,$B26,'DADOS BRUTOS'!FQ$3:FQ$500)+IF($C26="",0,SUMIF('DADOS BRUTOS'!$A$3:$A$500,$C26,'DADOS BRUTOS'!FQ$3:FQ$500)))</f>
        <v/>
      </c>
      <c r="IR26" s="94">
        <f>IF(OR(IR$4="",$B26=""),0,SUMIF('DADOS BRUTOS'!$A$3:$A$500,$B26,'DADOS BRUTOS'!FR$3:FR$500)+IF($C26="",0,SUMIF('DADOS BRUTOS'!$A$3:$A$500,$C26,'DADOS BRUTOS'!FR$3:FR$500)))</f>
        <v/>
      </c>
      <c r="IS26" s="94">
        <f>IF(OR(IS$4="",$B26=""),0,SUMIF('DADOS BRUTOS'!$A$3:$A$500,$B26,'DADOS BRUTOS'!FS$3:FS$500)+IF($C26="",0,SUMIF('DADOS BRUTOS'!$A$3:$A$500,$C26,'DADOS BRUTOS'!FS$3:FS$500)))</f>
        <v/>
      </c>
      <c r="IT26" s="94">
        <f>IF(OR(IT$4="",$B26=""),0,SUMIF('DADOS BRUTOS'!$A$3:$A$500,$B26,'DADOS BRUTOS'!FT$3:FT$500)+IF($C26="",0,SUMIF('DADOS BRUTOS'!$A$3:$A$500,$C26,'DADOS BRUTOS'!FT$3:FT$500)))</f>
        <v/>
      </c>
      <c r="IU26" s="94">
        <f>IF(OR(IU$4="",$B26=""),0,SUMIF('DADOS BRUTOS'!$A$3:$A$500,$B26,'DADOS BRUTOS'!FU$3:FU$500)+IF($C26="",0,SUMIF('DADOS BRUTOS'!$A$3:$A$500,$C26,'DADOS BRUTOS'!FU$3:FU$500)))</f>
        <v/>
      </c>
      <c r="IV26" s="94">
        <f>IF(OR(IV$4="",$B26=""),0,SUMIF('DADOS BRUTOS'!$A$3:$A$500,$B26,'DADOS BRUTOS'!FV$3:FV$500)+IF($C26="",0,SUMIF('DADOS BRUTOS'!$A$3:$A$500,$C26,'DADOS BRUTOS'!FV$3:FV$500)))</f>
        <v/>
      </c>
      <c r="IW26" s="94">
        <f>IF(OR(IW$4="",$B26=""),0,SUMIF('DADOS BRUTOS'!$A$3:$A$500,$B26,'DADOS BRUTOS'!FW$3:FW$500)+IF($C26="",0,SUMIF('DADOS BRUTOS'!$A$3:$A$500,$C26,'DADOS BRUTOS'!FW$3:FW$500)))</f>
        <v/>
      </c>
      <c r="IX26" s="94">
        <f>IF(OR(IX$4="",$B26=""),0,SUMIF('DADOS BRUTOS'!$A$3:$A$500,$B26,'DADOS BRUTOS'!FX$3:FX$500)+IF($C26="",0,SUMIF('DADOS BRUTOS'!$A$3:$A$500,$C26,'DADOS BRUTOS'!FX$3:FX$500)))</f>
        <v/>
      </c>
      <c r="IY26" s="94">
        <f>IF(OR(IY$4="",$B26=""),0,SUMIF('DADOS BRUTOS'!$A$3:$A$500,$B26,'DADOS BRUTOS'!FY$3:FY$500)+IF($C26="",0,SUMIF('DADOS BRUTOS'!$A$3:$A$500,$C26,'DADOS BRUTOS'!FY$3:FY$500)))</f>
        <v/>
      </c>
      <c r="IZ26" s="94">
        <f>IF(OR(IZ$4="",$B26=""),0,SUMIF('DADOS BRUTOS'!$A$3:$A$500,$B26,'DADOS BRUTOS'!FZ$3:FZ$500)+IF($C26="",0,SUMIF('DADOS BRUTOS'!$A$3:$A$500,$C26,'DADOS BRUTOS'!FZ$3:FZ$500)))</f>
        <v/>
      </c>
      <c r="JA26" s="94">
        <f>IF(OR(JA$4="",$B26=""),0,SUMIF('DADOS BRUTOS'!$A$3:$A$500,$B26,'DADOS BRUTOS'!GA$3:GA$500)+IF($C26="",0,SUMIF('DADOS BRUTOS'!$A$3:$A$500,$C26,'DADOS BRUTOS'!GA$3:GA$500)))</f>
        <v/>
      </c>
      <c r="JB26" s="94">
        <f>IF(OR(JB$4="",$B26=""),0,SUMIF('DADOS BRUTOS'!$A$3:$A$500,$B26,'DADOS BRUTOS'!GB$3:GB$500)+IF($C26="",0,SUMIF('DADOS BRUTOS'!$A$3:$A$500,$C26,'DADOS BRUTOS'!GB$3:GB$500)))</f>
        <v/>
      </c>
      <c r="JC26" s="94">
        <f>IF(OR(JC$4="",$B26=""),0,SUMIF('DADOS BRUTOS'!$A$3:$A$500,$B26,'DADOS BRUTOS'!GC$3:GC$500)+IF($C26="",0,SUMIF('DADOS BRUTOS'!$A$3:$A$500,$C26,'DADOS BRUTOS'!GC$3:GC$500)))</f>
        <v/>
      </c>
      <c r="JD26" s="94">
        <f>IF(OR(JD$4="",$B26=""),0,SUMIF('DADOS BRUTOS'!$A$3:$A$500,$B26,'DADOS BRUTOS'!GD$3:GD$500)+IF($C26="",0,SUMIF('DADOS BRUTOS'!$A$3:$A$500,$C26,'DADOS BRUTOS'!GD$3:GD$500)))</f>
        <v/>
      </c>
      <c r="JE26" s="94">
        <f>IF(OR(JE$4="",$B26=""),0,SUMIF('DADOS BRUTOS'!$A$3:$A$500,$B26,'DADOS BRUTOS'!GE$3:GE$500)+IF($C26="",0,SUMIF('DADOS BRUTOS'!$A$3:$A$500,$C26,'DADOS BRUTOS'!GE$3:GE$500)))</f>
        <v/>
      </c>
      <c r="JF26" s="94">
        <f>IF(OR(JF$4="",$B26=""),0,SUMIF('DADOS BRUTOS'!$A$3:$A$500,$B26,'DADOS BRUTOS'!GF$3:GF$500)+IF($C26="",0,SUMIF('DADOS BRUTOS'!$A$3:$A$500,$C26,'DADOS BRUTOS'!GF$3:GF$500)))</f>
        <v/>
      </c>
      <c r="JG26" s="94">
        <f>IF(OR(JG$4="",$B26=""),0,SUMIF('DADOS BRUTOS'!$A$3:$A$500,$B26,'DADOS BRUTOS'!GG$3:GG$500)+IF($C26="",0,SUMIF('DADOS BRUTOS'!$A$3:$A$500,$C26,'DADOS BRUTOS'!GG$3:GG$500)))</f>
        <v/>
      </c>
      <c r="JH26" s="94">
        <f>IF(OR(JH$4="",$B26=""),0,SUMIF('DADOS BRUTOS'!$A$3:$A$500,$B26,'DADOS BRUTOS'!GH$3:GH$500)+IF($C26="",0,SUMIF('DADOS BRUTOS'!$A$3:$A$500,$C26,'DADOS BRUTOS'!GH$3:GH$500)))</f>
        <v/>
      </c>
      <c r="JI26" s="94">
        <f>IF(OR(JI$4="",$B26=""),0,SUMIF('DADOS BRUTOS'!$A$3:$A$500,$B26,'DADOS BRUTOS'!GI$3:GI$500)+IF($C26="",0,SUMIF('DADOS BRUTOS'!$A$3:$A$500,$C26,'DADOS BRUTOS'!GI$3:GI$500)))</f>
        <v/>
      </c>
      <c r="JJ26" s="94">
        <f>IF(OR(JJ$4="",$B26=""),0,SUMIF('DADOS BRUTOS'!$A$3:$A$500,$B26,'DADOS BRUTOS'!GJ$3:GJ$500)+IF($C26="",0,SUMIF('DADOS BRUTOS'!$A$3:$A$500,$C26,'DADOS BRUTOS'!GJ$3:GJ$500)))</f>
        <v/>
      </c>
      <c r="JK26" s="94">
        <f>IF(OR(JK$4="",$B26=""),0,SUMIF('DADOS BRUTOS'!$A$3:$A$500,$B26,'DADOS BRUTOS'!GK$3:GK$500)+IF($C26="",0,SUMIF('DADOS BRUTOS'!$A$3:$A$500,$C26,'DADOS BRUTOS'!GK$3:GK$500)))</f>
        <v/>
      </c>
      <c r="JL26" s="94">
        <f>IF(OR(JL$4="",$B26=""),0,SUMIF('DADOS BRUTOS'!$A$3:$A$500,$B26,'DADOS BRUTOS'!GL$3:GL$500)+IF($C26="",0,SUMIF('DADOS BRUTOS'!$A$3:$A$500,$C26,'DADOS BRUTOS'!GL$3:GL$500)))</f>
        <v/>
      </c>
      <c r="JM26" s="94">
        <f>IF(OR(JM$4="",$B26=""),0,SUMIF('DADOS BRUTOS'!$A$3:$A$500,$B26,'DADOS BRUTOS'!GM$3:GM$500)+IF($C26="",0,SUMIF('DADOS BRUTOS'!$A$3:$A$500,$C26,'DADOS BRUTOS'!GM$3:GM$500)))</f>
        <v/>
      </c>
      <c r="JN26" s="94">
        <f>IF(OR(JN$4="",$B26=""),0,SUMIF('DADOS BRUTOS'!$A$3:$A$500,$B26,'DADOS BRUTOS'!GN$3:GN$500)+IF($C26="",0,SUMIF('DADOS BRUTOS'!$A$3:$A$500,$C26,'DADOS BRUTOS'!GN$3:GN$500)))</f>
        <v/>
      </c>
      <c r="JO26" s="94">
        <f>IF(OR(JO$4="",$B26=""),0,SUMIF('DADOS BRUTOS'!$A$3:$A$500,$B26,'DADOS BRUTOS'!GO$3:GO$500)+IF($C26="",0,SUMIF('DADOS BRUTOS'!$A$3:$A$500,$C26,'DADOS BRUTOS'!GO$3:GO$500)))</f>
        <v/>
      </c>
      <c r="JP26" s="94">
        <f>IF(OR(JP$4="",$B26=""),0,SUMIF('DADOS BRUTOS'!$A$3:$A$500,$B26,'DADOS BRUTOS'!GP$3:GP$500)+IF($C26="",0,SUMIF('DADOS BRUTOS'!$A$3:$A$500,$C26,'DADOS BRUTOS'!GP$3:GP$500)))</f>
        <v/>
      </c>
      <c r="JQ26" s="94">
        <f>IF(OR(JQ$4="",$B26=""),0,SUMIF('DADOS BRUTOS'!$A$3:$A$500,$B26,'DADOS BRUTOS'!GQ$3:GQ$500)+IF($C26="",0,SUMIF('DADOS BRUTOS'!$A$3:$A$500,$C26,'DADOS BRUTOS'!GQ$3:GQ$500)))</f>
        <v/>
      </c>
      <c r="JR26" s="94">
        <f>IF(OR(JR$4="",$B26=""),0,SUMIF('DADOS BRUTOS'!$A$3:$A$500,$B26,'DADOS BRUTOS'!GR$3:GR$500)+IF($C26="",0,SUMIF('DADOS BRUTOS'!$A$3:$A$500,$C26,'DADOS BRUTOS'!GR$3:GR$500)))</f>
        <v/>
      </c>
      <c r="JS26" s="94">
        <f>IF(OR(JS$4="",$B26=""),0,SUMIF('DADOS BRUTOS'!$A$3:$A$500,$B26,'DADOS BRUTOS'!GS$3:GS$500)+IF($C26="",0,SUMIF('DADOS BRUTOS'!$A$3:$A$500,$C26,'DADOS BRUTOS'!GS$3:GS$500)))</f>
        <v/>
      </c>
    </row>
    <row r="27">
      <c r="A27" s="59">
        <f>'VALOR POR PL'!D33</f>
        <v/>
      </c>
      <c r="B27" s="58" t="inlineStr">
        <is>
          <t>INSTALAÇÕES ESPECIAIS</t>
        </is>
      </c>
      <c r="C27" s="58" t="n"/>
      <c r="D27" s="53">
        <f>SUMIF($CB$4:$JS$4,"&lt;="&amp;D$4,$CB27:$JS27)</f>
        <v/>
      </c>
      <c r="E27" s="53">
        <f>SUMIF($CB$4:$JS$4,E$4,$CB27:$JS27)</f>
        <v/>
      </c>
      <c r="F27" s="53">
        <f>SUMIF($CB$4:$JS$4,F$4,$CB27:$JS27)</f>
        <v/>
      </c>
      <c r="G27" s="53">
        <f>SUMIF($CB$4:$JS$4,G$4,$CB27:$JS27)</f>
        <v/>
      </c>
      <c r="H27" s="53">
        <f>SUMIF($CB$4:$JS$4,H$4,$CB27:$JS27)</f>
        <v/>
      </c>
      <c r="I27" s="53">
        <f>SUMIF($CB$4:$JS$4,I$4,$CB27:$JS27)</f>
        <v/>
      </c>
      <c r="J27" s="53">
        <f>SUMIF($CB$4:$JS$4,J$4,$CB27:$JS27)</f>
        <v/>
      </c>
      <c r="K27" s="53">
        <f>SUMIF($CB$4:$JS$4,K$4,$CB27:$JS27)</f>
        <v/>
      </c>
      <c r="L27" s="53">
        <f>SUMIF($CB$4:$JS$4,L$4,$CB27:$JS27)</f>
        <v/>
      </c>
      <c r="M27" s="53">
        <f>SUMIF($CB$4:$JS$4,M$4,$CB27:$JS27)</f>
        <v/>
      </c>
      <c r="N27" s="53">
        <f>SUMIF($CB$4:$JS$4,N$4,$CB27:$JS27)</f>
        <v/>
      </c>
      <c r="O27" s="53">
        <f>SUMIF($CB$4:$JS$4,O$4,$CB27:$JS27)</f>
        <v/>
      </c>
      <c r="P27" s="53">
        <f>SUMIF($CB$4:$JS$4,P$4,$CB27:$JS27)</f>
        <v/>
      </c>
      <c r="Q27" s="53">
        <f>SUMIF($CB$4:$JS$4,Q$4,$CB27:$JS27)</f>
        <v/>
      </c>
      <c r="R27" s="53">
        <f>SUMIF($CB$4:$JS$4,R$4,$CB27:$JS27)</f>
        <v/>
      </c>
      <c r="S27" s="53">
        <f>SUMIF($CB$4:$JS$4,S$4,$CB27:$JS27)</f>
        <v/>
      </c>
      <c r="T27" s="53">
        <f>SUMIF($CB$4:$JS$4,T$4,$CB27:$JS27)</f>
        <v/>
      </c>
      <c r="U27" s="53">
        <f>SUMIF($CB$4:$JS$4,U$4,$CB27:$JS27)</f>
        <v/>
      </c>
      <c r="V27" s="53">
        <f>SUMIF($CB$4:$JS$4,V$4,$CB27:$JS27)</f>
        <v/>
      </c>
      <c r="W27" s="53">
        <f>SUMIF($CB$4:$JS$4,W$4,$CB27:$JS27)</f>
        <v/>
      </c>
      <c r="X27" s="53">
        <f>SUMIF($CB$4:$JS$4,X$4,$CB27:$JS27)</f>
        <v/>
      </c>
      <c r="Y27" s="53">
        <f>SUMIF($CB$4:$JS$4,Y$4,$CB27:$JS27)</f>
        <v/>
      </c>
      <c r="Z27" s="53">
        <f>SUMIF($CB$4:$JS$4,Z$4,$CB27:$JS27)</f>
        <v/>
      </c>
      <c r="AA27" s="53">
        <f>SUMIF($CB$4:$JS$4,AA$4,$CB27:$JS27)</f>
        <v/>
      </c>
      <c r="AB27" s="53">
        <f>SUMIF($CB$4:$JS$4,AB$4,$CB27:$JS27)</f>
        <v/>
      </c>
      <c r="AC27" s="53">
        <f>SUMIF($CB$4:$JS$4,AC$4,$CB27:$JS27)</f>
        <v/>
      </c>
      <c r="AD27" s="53">
        <f>SUMIF($CB$4:$JS$4,AD$4,$CB27:$JS27)</f>
        <v/>
      </c>
      <c r="AE27" s="53">
        <f>SUMIF($CB$4:$JS$4,AE$4,$CB27:$JS27)</f>
        <v/>
      </c>
      <c r="AF27" s="53">
        <f>SUMIF($CB$4:$JS$4,AF$4,$CB27:$JS27)</f>
        <v/>
      </c>
      <c r="AG27" s="53">
        <f>SUMIF($CB$4:$JS$4,AG$4,$CB27:$JS27)</f>
        <v/>
      </c>
      <c r="AH27" s="53">
        <f>SUMIF($CB$4:$JS$4,AH$4,$CB27:$JS27)</f>
        <v/>
      </c>
      <c r="AI27" s="53">
        <f>SUMIF($CB$4:$JS$4,AI$4,$CB27:$JS27)</f>
        <v/>
      </c>
      <c r="AJ27" s="53">
        <f>SUMIF($CB$4:$JS$4,AJ$4,$CB27:$JS27)</f>
        <v/>
      </c>
      <c r="AK27" s="53">
        <f>SUMIF($CB$4:$JS$4,AK$4,$CB27:$JS27)</f>
        <v/>
      </c>
      <c r="AL27" s="53">
        <f>SUMIF($CB$4:$JS$4,AL$4,$CB27:$JS27)</f>
        <v/>
      </c>
      <c r="AM27" s="53">
        <f>SUMIF($CB$4:$JS$4,AM$4,$CB27:$JS27)</f>
        <v/>
      </c>
      <c r="AN27" s="53">
        <f>SUMIF($CB$4:$JS$4,AN$4,$CB27:$JS27)</f>
        <v/>
      </c>
      <c r="AO27" s="53">
        <f>SUMIF($CB$4:$JS$4,AO$4,$CB27:$JS27)</f>
        <v/>
      </c>
      <c r="AP27" s="53">
        <f>SUMIF($CB$4:$JS$4,AP$4,$CB27:$JS27)</f>
        <v/>
      </c>
      <c r="AQ27" s="53">
        <f>SUMIF($CB$4:$JS$4,AQ$4,$CB27:$JS27)</f>
        <v/>
      </c>
      <c r="AR27" s="53">
        <f>SUMIF($CB$4:$JS$4,AR$4,$CB27:$JS27)</f>
        <v/>
      </c>
      <c r="AS27" s="53">
        <f>SUMIF($CB$4:$JS$4,AS$4,$CB27:$JS27)</f>
        <v/>
      </c>
      <c r="AT27" s="53">
        <f>SUMIF($CB$4:$JS$4,AT$4,$CB27:$JS27)</f>
        <v/>
      </c>
      <c r="AU27" s="53">
        <f>SUMIF($CB$4:$JS$4,AU$4,$CB27:$JS27)</f>
        <v/>
      </c>
      <c r="AV27" s="53">
        <f>SUMIF($CB$4:$JS$4,AV$4,$CB27:$JS27)</f>
        <v/>
      </c>
      <c r="AW27" s="53">
        <f>SUMIF($CB$4:$JS$4,AW$4,$CB27:$JS27)</f>
        <v/>
      </c>
      <c r="AX27" s="53">
        <f>SUMIF($CB$4:$JS$4,AX$4,$CB27:$JS27)</f>
        <v/>
      </c>
      <c r="AY27" s="53">
        <f>SUMIF($CB$4:$JS$4,AY$4,$CB27:$JS27)</f>
        <v/>
      </c>
      <c r="AZ27" s="53">
        <f>SUMIF($CB$4:$JS$4,AZ$4,$CB27:$JS27)</f>
        <v/>
      </c>
      <c r="BA27" s="53">
        <f>SUMIF($CB$4:$JS$4,BA$4,$CB27:$JS27)</f>
        <v/>
      </c>
      <c r="BB27" s="53">
        <f>SUMIF($CB$4:$JS$4,BB$4,$CB27:$JS27)</f>
        <v/>
      </c>
      <c r="BC27" s="53">
        <f>SUMIF($CB$4:$JS$4,BC$4,$CB27:$JS27)</f>
        <v/>
      </c>
      <c r="BD27" s="53">
        <f>SUMIF($CB$4:$JS$4,BD$4,$CB27:$JS27)</f>
        <v/>
      </c>
      <c r="BE27" s="53">
        <f>SUMIF($CB$4:$JS$4,BE$4,$CB27:$JS27)</f>
        <v/>
      </c>
      <c r="BF27" s="53">
        <f>SUMIF($CB$4:$JS$4,BF$4,$CB27:$JS27)</f>
        <v/>
      </c>
      <c r="BG27" s="53">
        <f>SUMIF($CB$4:$JS$4,BG$4,$CB27:$JS27)</f>
        <v/>
      </c>
      <c r="BH27" s="53">
        <f>SUMIF($CB$4:$JS$4,BH$4,$CB27:$JS27)</f>
        <v/>
      </c>
      <c r="BI27" s="53">
        <f>SUMIF($CB$4:$JS$4,BI$4,$CB27:$JS27)</f>
        <v/>
      </c>
      <c r="BJ27" s="53">
        <f>SUMIF($CB$4:$JS$4,BJ$4,$CB27:$JS27)</f>
        <v/>
      </c>
      <c r="BK27" s="53">
        <f>SUMIF($CB$4:$JS$4,BK$4,$CB27:$JS27)</f>
        <v/>
      </c>
      <c r="BL27" s="53">
        <f>SUMIF($CB$4:$JS$4,BL$4,$CB27:$JS27)</f>
        <v/>
      </c>
      <c r="BM27" s="53">
        <f>SUMIF($CB$4:$JS$4,BM$4,$CB27:$JS27)</f>
        <v/>
      </c>
      <c r="BN27" s="53">
        <f>SUMIF($CB$4:$JS$4,BN$4,$CB27:$JS27)</f>
        <v/>
      </c>
      <c r="BO27" s="53">
        <f>SUMIF($CB$4:$JS$4,BO$4,$CB27:$JS27)</f>
        <v/>
      </c>
      <c r="BP27" s="53">
        <f>SUMIF($CB$4:$JS$4,BP$4,$CB27:$JS27)</f>
        <v/>
      </c>
      <c r="BQ27" s="53">
        <f>SUMIF($CB$4:$JS$4,BQ$4,$CB27:$JS27)</f>
        <v/>
      </c>
      <c r="BR27" s="53">
        <f>SUMIF($CB$4:$JS$4,BR$4,$CB27:$JS27)</f>
        <v/>
      </c>
      <c r="BS27" s="53">
        <f>SUMIF($CB$4:$JS$4,BS$4,$CB27:$JS27)</f>
        <v/>
      </c>
      <c r="BT27" s="53">
        <f>SUMIF($CB$4:$JS$4,BT$4,$CB27:$JS27)</f>
        <v/>
      </c>
      <c r="BU27" s="53">
        <f>SUMIF($CB$4:$JS$4,BU$4,$CB27:$JS27)</f>
        <v/>
      </c>
      <c r="BV27" s="53">
        <f>SUMIF($CB$4:$JS$4,BV$4,$CB27:$JS27)</f>
        <v/>
      </c>
      <c r="BW27" s="53">
        <f>SUMIF($CB$4:$JS$4,BW$4,$CB27:$JS27)</f>
        <v/>
      </c>
      <c r="BX27" s="53">
        <f>SUMIF($CB$4:$JS$4,"&gt;"&amp;'VALOR POR PL'!$P$8,$CB27:$JS27)</f>
        <v/>
      </c>
      <c r="BY27" s="53">
        <f>SUM($CB27:$JS27)</f>
        <v/>
      </c>
      <c r="CB27" s="94">
        <f>IF(OR(CB$4="",$B27=""),0,SUMIF('DADOS BRUTOS'!$A$3:$A$500,$B27,'DADOS BRUTOS'!B$3:B$500)+IF($C27="",0,SUMIF('DADOS BRUTOS'!$A$3:$A$500,$C27,'DADOS BRUTOS'!B$3:B$500)))</f>
        <v/>
      </c>
      <c r="CC27" s="94">
        <f>IF(OR(CC$4="",$B27=""),0,SUMIF('DADOS BRUTOS'!$A$3:$A$500,$B27,'DADOS BRUTOS'!C$3:C$500)+IF($C27="",0,SUMIF('DADOS BRUTOS'!$A$3:$A$500,$C27,'DADOS BRUTOS'!C$3:C$500)))</f>
        <v/>
      </c>
      <c r="CD27" s="94">
        <f>IF(OR(CD$4="",$B27=""),0,SUMIF('DADOS BRUTOS'!$A$3:$A$500,$B27,'DADOS BRUTOS'!D$3:D$500)+IF($C27="",0,SUMIF('DADOS BRUTOS'!$A$3:$A$500,$C27,'DADOS BRUTOS'!D$3:D$500)))</f>
        <v/>
      </c>
      <c r="CE27" s="94">
        <f>IF(OR(CE$4="",$B27=""),0,SUMIF('DADOS BRUTOS'!$A$3:$A$500,$B27,'DADOS BRUTOS'!E$3:E$500)+IF($C27="",0,SUMIF('DADOS BRUTOS'!$A$3:$A$500,$C27,'DADOS BRUTOS'!E$3:E$500)))</f>
        <v/>
      </c>
      <c r="CF27" s="94">
        <f>IF(OR(CF$4="",$B27=""),0,SUMIF('DADOS BRUTOS'!$A$3:$A$500,$B27,'DADOS BRUTOS'!F$3:F$500)+IF($C27="",0,SUMIF('DADOS BRUTOS'!$A$3:$A$500,$C27,'DADOS BRUTOS'!F$3:F$500)))</f>
        <v/>
      </c>
      <c r="CG27" s="94">
        <f>IF(OR(CG$4="",$B27=""),0,SUMIF('DADOS BRUTOS'!$A$3:$A$500,$B27,'DADOS BRUTOS'!G$3:G$500)+IF($C27="",0,SUMIF('DADOS BRUTOS'!$A$3:$A$500,$C27,'DADOS BRUTOS'!G$3:G$500)))</f>
        <v/>
      </c>
      <c r="CH27" s="94">
        <f>IF(OR(CH$4="",$B27=""),0,SUMIF('DADOS BRUTOS'!$A$3:$A$500,$B27,'DADOS BRUTOS'!H$3:H$500)+IF($C27="",0,SUMIF('DADOS BRUTOS'!$A$3:$A$500,$C27,'DADOS BRUTOS'!H$3:H$500)))</f>
        <v/>
      </c>
      <c r="CI27" s="94">
        <f>IF(OR(CI$4="",$B27=""),0,SUMIF('DADOS BRUTOS'!$A$3:$A$500,$B27,'DADOS BRUTOS'!I$3:I$500)+IF($C27="",0,SUMIF('DADOS BRUTOS'!$A$3:$A$500,$C27,'DADOS BRUTOS'!I$3:I$500)))</f>
        <v/>
      </c>
      <c r="CJ27" s="94">
        <f>IF(OR(CJ$4="",$B27=""),0,SUMIF('DADOS BRUTOS'!$A$3:$A$500,$B27,'DADOS BRUTOS'!J$3:J$500)+IF($C27="",0,SUMIF('DADOS BRUTOS'!$A$3:$A$500,$C27,'DADOS BRUTOS'!J$3:J$500)))</f>
        <v/>
      </c>
      <c r="CK27" s="94">
        <f>IF(OR(CK$4="",$B27=""),0,SUMIF('DADOS BRUTOS'!$A$3:$A$500,$B27,'DADOS BRUTOS'!K$3:K$500)+IF($C27="",0,SUMIF('DADOS BRUTOS'!$A$3:$A$500,$C27,'DADOS BRUTOS'!K$3:K$500)))</f>
        <v/>
      </c>
      <c r="CL27" s="94">
        <f>IF(OR(CL$4="",$B27=""),0,SUMIF('DADOS BRUTOS'!$A$3:$A$500,$B27,'DADOS BRUTOS'!L$3:L$500)+IF($C27="",0,SUMIF('DADOS BRUTOS'!$A$3:$A$500,$C27,'DADOS BRUTOS'!L$3:L$500)))</f>
        <v/>
      </c>
      <c r="CM27" s="94">
        <f>IF(OR(CM$4="",$B27=""),0,SUMIF('DADOS BRUTOS'!$A$3:$A$500,$B27,'DADOS BRUTOS'!M$3:M$500)+IF($C27="",0,SUMIF('DADOS BRUTOS'!$A$3:$A$500,$C27,'DADOS BRUTOS'!M$3:M$500)))</f>
        <v/>
      </c>
      <c r="CN27" s="94">
        <f>IF(OR(CN$4="",$B27=""),0,SUMIF('DADOS BRUTOS'!$A$3:$A$500,$B27,'DADOS BRUTOS'!N$3:N$500)+IF($C27="",0,SUMIF('DADOS BRUTOS'!$A$3:$A$500,$C27,'DADOS BRUTOS'!N$3:N$500)))</f>
        <v/>
      </c>
      <c r="CO27" s="94">
        <f>IF(OR(CO$4="",$B27=""),0,SUMIF('DADOS BRUTOS'!$A$3:$A$500,$B27,'DADOS BRUTOS'!O$3:O$500)+IF($C27="",0,SUMIF('DADOS BRUTOS'!$A$3:$A$500,$C27,'DADOS BRUTOS'!O$3:O$500)))</f>
        <v/>
      </c>
      <c r="CP27" s="94">
        <f>IF(OR(CP$4="",$B27=""),0,SUMIF('DADOS BRUTOS'!$A$3:$A$500,$B27,'DADOS BRUTOS'!P$3:P$500)+IF($C27="",0,SUMIF('DADOS BRUTOS'!$A$3:$A$500,$C27,'DADOS BRUTOS'!P$3:P$500)))</f>
        <v/>
      </c>
      <c r="CQ27" s="94">
        <f>IF(OR(CQ$4="",$B27=""),0,SUMIF('DADOS BRUTOS'!$A$3:$A$500,$B27,'DADOS BRUTOS'!Q$3:Q$500)+IF($C27="",0,SUMIF('DADOS BRUTOS'!$A$3:$A$500,$C27,'DADOS BRUTOS'!Q$3:Q$500)))</f>
        <v/>
      </c>
      <c r="CR27" s="94">
        <f>IF(OR(CR$4="",$B27=""),0,SUMIF('DADOS BRUTOS'!$A$3:$A$500,$B27,'DADOS BRUTOS'!R$3:R$500)+IF($C27="",0,SUMIF('DADOS BRUTOS'!$A$3:$A$500,$C27,'DADOS BRUTOS'!R$3:R$500)))</f>
        <v/>
      </c>
      <c r="CS27" s="94">
        <f>IF(OR(CS$4="",$B27=""),0,SUMIF('DADOS BRUTOS'!$A$3:$A$500,$B27,'DADOS BRUTOS'!S$3:S$500)+IF($C27="",0,SUMIF('DADOS BRUTOS'!$A$3:$A$500,$C27,'DADOS BRUTOS'!S$3:S$500)))</f>
        <v/>
      </c>
      <c r="CT27" s="94">
        <f>IF(OR(CT$4="",$B27=""),0,SUMIF('DADOS BRUTOS'!$A$3:$A$500,$B27,'DADOS BRUTOS'!T$3:T$500)+IF($C27="",0,SUMIF('DADOS BRUTOS'!$A$3:$A$500,$C27,'DADOS BRUTOS'!T$3:T$500)))</f>
        <v/>
      </c>
      <c r="CU27" s="94">
        <f>IF(OR(CU$4="",$B27=""),0,SUMIF('DADOS BRUTOS'!$A$3:$A$500,$B27,'DADOS BRUTOS'!U$3:U$500)+IF($C27="",0,SUMIF('DADOS BRUTOS'!$A$3:$A$500,$C27,'DADOS BRUTOS'!U$3:U$500)))</f>
        <v/>
      </c>
      <c r="CV27" s="94">
        <f>IF(OR(CV$4="",$B27=""),0,SUMIF('DADOS BRUTOS'!$A$3:$A$500,$B27,'DADOS BRUTOS'!V$3:V$500)+IF($C27="",0,SUMIF('DADOS BRUTOS'!$A$3:$A$500,$C27,'DADOS BRUTOS'!V$3:V$500)))</f>
        <v/>
      </c>
      <c r="CW27" s="94">
        <f>IF(OR(CW$4="",$B27=""),0,SUMIF('DADOS BRUTOS'!$A$3:$A$500,$B27,'DADOS BRUTOS'!W$3:W$500)+IF($C27="",0,SUMIF('DADOS BRUTOS'!$A$3:$A$500,$C27,'DADOS BRUTOS'!W$3:W$500)))</f>
        <v/>
      </c>
      <c r="CX27" s="94">
        <f>IF(OR(CX$4="",$B27=""),0,SUMIF('DADOS BRUTOS'!$A$3:$A$500,$B27,'DADOS BRUTOS'!X$3:X$500)+IF($C27="",0,SUMIF('DADOS BRUTOS'!$A$3:$A$500,$C27,'DADOS BRUTOS'!X$3:X$500)))</f>
        <v/>
      </c>
      <c r="CY27" s="94">
        <f>IF(OR(CY$4="",$B27=""),0,SUMIF('DADOS BRUTOS'!$A$3:$A$500,$B27,'DADOS BRUTOS'!Y$3:Y$500)+IF($C27="",0,SUMIF('DADOS BRUTOS'!$A$3:$A$500,$C27,'DADOS BRUTOS'!Y$3:Y$500)))</f>
        <v/>
      </c>
      <c r="CZ27" s="94">
        <f>IF(OR(CZ$4="",$B27=""),0,SUMIF('DADOS BRUTOS'!$A$3:$A$500,$B27,'DADOS BRUTOS'!Z$3:Z$500)+IF($C27="",0,SUMIF('DADOS BRUTOS'!$A$3:$A$500,$C27,'DADOS BRUTOS'!Z$3:Z$500)))</f>
        <v/>
      </c>
      <c r="DA27" s="94">
        <f>IF(OR(DA$4="",$B27=""),0,SUMIF('DADOS BRUTOS'!$A$3:$A$500,$B27,'DADOS BRUTOS'!AA$3:AA$500)+IF($C27="",0,SUMIF('DADOS BRUTOS'!$A$3:$A$500,$C27,'DADOS BRUTOS'!AA$3:AA$500)))</f>
        <v/>
      </c>
      <c r="DB27" s="94">
        <f>IF(OR(DB$4="",$B27=""),0,SUMIF('DADOS BRUTOS'!$A$3:$A$500,$B27,'DADOS BRUTOS'!AB$3:AB$500)+IF($C27="",0,SUMIF('DADOS BRUTOS'!$A$3:$A$500,$C27,'DADOS BRUTOS'!AB$3:AB$500)))</f>
        <v/>
      </c>
      <c r="DC27" s="94">
        <f>IF(OR(DC$4="",$B27=""),0,SUMIF('DADOS BRUTOS'!$A$3:$A$500,$B27,'DADOS BRUTOS'!AC$3:AC$500)+IF($C27="",0,SUMIF('DADOS BRUTOS'!$A$3:$A$500,$C27,'DADOS BRUTOS'!AC$3:AC$500)))</f>
        <v/>
      </c>
      <c r="DD27" s="94">
        <f>IF(OR(DD$4="",$B27=""),0,SUMIF('DADOS BRUTOS'!$A$3:$A$500,$B27,'DADOS BRUTOS'!AD$3:AD$500)+IF($C27="",0,SUMIF('DADOS BRUTOS'!$A$3:$A$500,$C27,'DADOS BRUTOS'!AD$3:AD$500)))</f>
        <v/>
      </c>
      <c r="DE27" s="94">
        <f>IF(OR(DE$4="",$B27=""),0,SUMIF('DADOS BRUTOS'!$A$3:$A$500,$B27,'DADOS BRUTOS'!AE$3:AE$500)+IF($C27="",0,SUMIF('DADOS BRUTOS'!$A$3:$A$500,$C27,'DADOS BRUTOS'!AE$3:AE$500)))</f>
        <v/>
      </c>
      <c r="DF27" s="94">
        <f>IF(OR(DF$4="",$B27=""),0,SUMIF('DADOS BRUTOS'!$A$3:$A$500,$B27,'DADOS BRUTOS'!AF$3:AF$500)+IF($C27="",0,SUMIF('DADOS BRUTOS'!$A$3:$A$500,$C27,'DADOS BRUTOS'!AF$3:AF$500)))</f>
        <v/>
      </c>
      <c r="DG27" s="94">
        <f>IF(OR(DG$4="",$B27=""),0,SUMIF('DADOS BRUTOS'!$A$3:$A$500,$B27,'DADOS BRUTOS'!AG$3:AG$500)+IF($C27="",0,SUMIF('DADOS BRUTOS'!$A$3:$A$500,$C27,'DADOS BRUTOS'!AG$3:AG$500)))</f>
        <v/>
      </c>
      <c r="DH27" s="94">
        <f>IF(OR(DH$4="",$B27=""),0,SUMIF('DADOS BRUTOS'!$A$3:$A$500,$B27,'DADOS BRUTOS'!AH$3:AH$500)+IF($C27="",0,SUMIF('DADOS BRUTOS'!$A$3:$A$500,$C27,'DADOS BRUTOS'!AH$3:AH$500)))</f>
        <v/>
      </c>
      <c r="DI27" s="94">
        <f>IF(OR(DI$4="",$B27=""),0,SUMIF('DADOS BRUTOS'!$A$3:$A$500,$B27,'DADOS BRUTOS'!AI$3:AI$500)+IF($C27="",0,SUMIF('DADOS BRUTOS'!$A$3:$A$500,$C27,'DADOS BRUTOS'!AI$3:AI$500)))</f>
        <v/>
      </c>
      <c r="DJ27" s="94">
        <f>IF(OR(DJ$4="",$B27=""),0,SUMIF('DADOS BRUTOS'!$A$3:$A$500,$B27,'DADOS BRUTOS'!AJ$3:AJ$500)+IF($C27="",0,SUMIF('DADOS BRUTOS'!$A$3:$A$500,$C27,'DADOS BRUTOS'!AJ$3:AJ$500)))</f>
        <v/>
      </c>
      <c r="DK27" s="94">
        <f>IF(OR(DK$4="",$B27=""),0,SUMIF('DADOS BRUTOS'!$A$3:$A$500,$B27,'DADOS BRUTOS'!AK$3:AK$500)+IF($C27="",0,SUMIF('DADOS BRUTOS'!$A$3:$A$500,$C27,'DADOS BRUTOS'!AK$3:AK$500)))</f>
        <v/>
      </c>
      <c r="DL27" s="94">
        <f>IF(OR(DL$4="",$B27=""),0,SUMIF('DADOS BRUTOS'!$A$3:$A$500,$B27,'DADOS BRUTOS'!AL$3:AL$500)+IF($C27="",0,SUMIF('DADOS BRUTOS'!$A$3:$A$500,$C27,'DADOS BRUTOS'!AL$3:AL$500)))</f>
        <v/>
      </c>
      <c r="DM27" s="94">
        <f>IF(OR(DM$4="",$B27=""),0,SUMIF('DADOS BRUTOS'!$A$3:$A$500,$B27,'DADOS BRUTOS'!AM$3:AM$500)+IF($C27="",0,SUMIF('DADOS BRUTOS'!$A$3:$A$500,$C27,'DADOS BRUTOS'!AM$3:AM$500)))</f>
        <v/>
      </c>
      <c r="DN27" s="94">
        <f>IF(OR(DN$4="",$B27=""),0,SUMIF('DADOS BRUTOS'!$A$3:$A$500,$B27,'DADOS BRUTOS'!AN$3:AN$500)+IF($C27="",0,SUMIF('DADOS BRUTOS'!$A$3:$A$500,$C27,'DADOS BRUTOS'!AN$3:AN$500)))</f>
        <v/>
      </c>
      <c r="DO27" s="94">
        <f>IF(OR(DO$4="",$B27=""),0,SUMIF('DADOS BRUTOS'!$A$3:$A$500,$B27,'DADOS BRUTOS'!AO$3:AO$500)+IF($C27="",0,SUMIF('DADOS BRUTOS'!$A$3:$A$500,$C27,'DADOS BRUTOS'!AO$3:AO$500)))</f>
        <v/>
      </c>
      <c r="DP27" s="94">
        <f>IF(OR(DP$4="",$B27=""),0,SUMIF('DADOS BRUTOS'!$A$3:$A$500,$B27,'DADOS BRUTOS'!AP$3:AP$500)+IF($C27="",0,SUMIF('DADOS BRUTOS'!$A$3:$A$500,$C27,'DADOS BRUTOS'!AP$3:AP$500)))</f>
        <v/>
      </c>
      <c r="DQ27" s="94">
        <f>IF(OR(DQ$4="",$B27=""),0,SUMIF('DADOS BRUTOS'!$A$3:$A$500,$B27,'DADOS BRUTOS'!AQ$3:AQ$500)+IF($C27="",0,SUMIF('DADOS BRUTOS'!$A$3:$A$500,$C27,'DADOS BRUTOS'!AQ$3:AQ$500)))</f>
        <v/>
      </c>
      <c r="DR27" s="94">
        <f>IF(OR(DR$4="",$B27=""),0,SUMIF('DADOS BRUTOS'!$A$3:$A$500,$B27,'DADOS BRUTOS'!AR$3:AR$500)+IF($C27="",0,SUMIF('DADOS BRUTOS'!$A$3:$A$500,$C27,'DADOS BRUTOS'!AR$3:AR$500)))</f>
        <v/>
      </c>
      <c r="DS27" s="94">
        <f>IF(OR(DS$4="",$B27=""),0,SUMIF('DADOS BRUTOS'!$A$3:$A$500,$B27,'DADOS BRUTOS'!AS$3:AS$500)+IF($C27="",0,SUMIF('DADOS BRUTOS'!$A$3:$A$500,$C27,'DADOS BRUTOS'!AS$3:AS$500)))</f>
        <v/>
      </c>
      <c r="DT27" s="94">
        <f>IF(OR(DT$4="",$B27=""),0,SUMIF('DADOS BRUTOS'!$A$3:$A$500,$B27,'DADOS BRUTOS'!AT$3:AT$500)+IF($C27="",0,SUMIF('DADOS BRUTOS'!$A$3:$A$500,$C27,'DADOS BRUTOS'!AT$3:AT$500)))</f>
        <v/>
      </c>
      <c r="DU27" s="94">
        <f>IF(OR(DU$4="",$B27=""),0,SUMIF('DADOS BRUTOS'!$A$3:$A$500,$B27,'DADOS BRUTOS'!AU$3:AU$500)+IF($C27="",0,SUMIF('DADOS BRUTOS'!$A$3:$A$500,$C27,'DADOS BRUTOS'!AU$3:AU$500)))</f>
        <v/>
      </c>
      <c r="DV27" s="94">
        <f>IF(OR(DV$4="",$B27=""),0,SUMIF('DADOS BRUTOS'!$A$3:$A$500,$B27,'DADOS BRUTOS'!AV$3:AV$500)+IF($C27="",0,SUMIF('DADOS BRUTOS'!$A$3:$A$500,$C27,'DADOS BRUTOS'!AV$3:AV$500)))</f>
        <v/>
      </c>
      <c r="DW27" s="94">
        <f>IF(OR(DW$4="",$B27=""),0,SUMIF('DADOS BRUTOS'!$A$3:$A$500,$B27,'DADOS BRUTOS'!AW$3:AW$500)+IF($C27="",0,SUMIF('DADOS BRUTOS'!$A$3:$A$500,$C27,'DADOS BRUTOS'!AW$3:AW$500)))</f>
        <v/>
      </c>
      <c r="DX27" s="94">
        <f>IF(OR(DX$4="",$B27=""),0,SUMIF('DADOS BRUTOS'!$A$3:$A$500,$B27,'DADOS BRUTOS'!AX$3:AX$500)+IF($C27="",0,SUMIF('DADOS BRUTOS'!$A$3:$A$500,$C27,'DADOS BRUTOS'!AX$3:AX$500)))</f>
        <v/>
      </c>
      <c r="DY27" s="94">
        <f>IF(OR(DY$4="",$B27=""),0,SUMIF('DADOS BRUTOS'!$A$3:$A$500,$B27,'DADOS BRUTOS'!AY$3:AY$500)+IF($C27="",0,SUMIF('DADOS BRUTOS'!$A$3:$A$500,$C27,'DADOS BRUTOS'!AY$3:AY$500)))</f>
        <v/>
      </c>
      <c r="DZ27" s="94">
        <f>IF(OR(DZ$4="",$B27=""),0,SUMIF('DADOS BRUTOS'!$A$3:$A$500,$B27,'DADOS BRUTOS'!AZ$3:AZ$500)+IF($C27="",0,SUMIF('DADOS BRUTOS'!$A$3:$A$500,$C27,'DADOS BRUTOS'!AZ$3:AZ$500)))</f>
        <v/>
      </c>
      <c r="EA27" s="94">
        <f>IF(OR(EA$4="",$B27=""),0,SUMIF('DADOS BRUTOS'!$A$3:$A$500,$B27,'DADOS BRUTOS'!BA$3:BA$500)+IF($C27="",0,SUMIF('DADOS BRUTOS'!$A$3:$A$500,$C27,'DADOS BRUTOS'!BA$3:BA$500)))</f>
        <v/>
      </c>
      <c r="EB27" s="94">
        <f>IF(OR(EB$4="",$B27=""),0,SUMIF('DADOS BRUTOS'!$A$3:$A$500,$B27,'DADOS BRUTOS'!BB$3:BB$500)+IF($C27="",0,SUMIF('DADOS BRUTOS'!$A$3:$A$500,$C27,'DADOS BRUTOS'!BB$3:BB$500)))</f>
        <v/>
      </c>
      <c r="EC27" s="94">
        <f>IF(OR(EC$4="",$B27=""),0,SUMIF('DADOS BRUTOS'!$A$3:$A$500,$B27,'DADOS BRUTOS'!BC$3:BC$500)+IF($C27="",0,SUMIF('DADOS BRUTOS'!$A$3:$A$500,$C27,'DADOS BRUTOS'!BC$3:BC$500)))</f>
        <v/>
      </c>
      <c r="ED27" s="94">
        <f>IF(OR(ED$4="",$B27=""),0,SUMIF('DADOS BRUTOS'!$A$3:$A$500,$B27,'DADOS BRUTOS'!BD$3:BD$500)+IF($C27="",0,SUMIF('DADOS BRUTOS'!$A$3:$A$500,$C27,'DADOS BRUTOS'!BD$3:BD$500)))</f>
        <v/>
      </c>
      <c r="EE27" s="94">
        <f>IF(OR(EE$4="",$B27=""),0,SUMIF('DADOS BRUTOS'!$A$3:$A$500,$B27,'DADOS BRUTOS'!BE$3:BE$500)+IF($C27="",0,SUMIF('DADOS BRUTOS'!$A$3:$A$500,$C27,'DADOS BRUTOS'!BE$3:BE$500)))</f>
        <v/>
      </c>
      <c r="EF27" s="94">
        <f>IF(OR(EF$4="",$B27=""),0,SUMIF('DADOS BRUTOS'!$A$3:$A$500,$B27,'DADOS BRUTOS'!BF$3:BF$500)+IF($C27="",0,SUMIF('DADOS BRUTOS'!$A$3:$A$500,$C27,'DADOS BRUTOS'!BF$3:BF$500)))</f>
        <v/>
      </c>
      <c r="EG27" s="94">
        <f>IF(OR(EG$4="",$B27=""),0,SUMIF('DADOS BRUTOS'!$A$3:$A$500,$B27,'DADOS BRUTOS'!BG$3:BG$500)+IF($C27="",0,SUMIF('DADOS BRUTOS'!$A$3:$A$500,$C27,'DADOS BRUTOS'!BG$3:BG$500)))</f>
        <v/>
      </c>
      <c r="EH27" s="94">
        <f>IF(OR(EH$4="",$B27=""),0,SUMIF('DADOS BRUTOS'!$A$3:$A$500,$B27,'DADOS BRUTOS'!BH$3:BH$500)+IF($C27="",0,SUMIF('DADOS BRUTOS'!$A$3:$A$500,$C27,'DADOS BRUTOS'!BH$3:BH$500)))</f>
        <v/>
      </c>
      <c r="EI27" s="94">
        <f>IF(OR(EI$4="",$B27=""),0,SUMIF('DADOS BRUTOS'!$A$3:$A$500,$B27,'DADOS BRUTOS'!BI$3:BI$500)+IF($C27="",0,SUMIF('DADOS BRUTOS'!$A$3:$A$500,$C27,'DADOS BRUTOS'!BI$3:BI$500)))</f>
        <v/>
      </c>
      <c r="EJ27" s="94">
        <f>IF(OR(EJ$4="",$B27=""),0,SUMIF('DADOS BRUTOS'!$A$3:$A$500,$B27,'DADOS BRUTOS'!BJ$3:BJ$500)+IF($C27="",0,SUMIF('DADOS BRUTOS'!$A$3:$A$500,$C27,'DADOS BRUTOS'!BJ$3:BJ$500)))</f>
        <v/>
      </c>
      <c r="EK27" s="94">
        <f>IF(OR(EK$4="",$B27=""),0,SUMIF('DADOS BRUTOS'!$A$3:$A$500,$B27,'DADOS BRUTOS'!BK$3:BK$500)+IF($C27="",0,SUMIF('DADOS BRUTOS'!$A$3:$A$500,$C27,'DADOS BRUTOS'!BK$3:BK$500)))</f>
        <v/>
      </c>
      <c r="EL27" s="94">
        <f>IF(OR(EL$4="",$B27=""),0,SUMIF('DADOS BRUTOS'!$A$3:$A$500,$B27,'DADOS BRUTOS'!BL$3:BL$500)+IF($C27="",0,SUMIF('DADOS BRUTOS'!$A$3:$A$500,$C27,'DADOS BRUTOS'!BL$3:BL$500)))</f>
        <v/>
      </c>
      <c r="EM27" s="94">
        <f>IF(OR(EM$4="",$B27=""),0,SUMIF('DADOS BRUTOS'!$A$3:$A$500,$B27,'DADOS BRUTOS'!BM$3:BM$500)+IF($C27="",0,SUMIF('DADOS BRUTOS'!$A$3:$A$500,$C27,'DADOS BRUTOS'!BM$3:BM$500)))</f>
        <v/>
      </c>
      <c r="EN27" s="94">
        <f>IF(OR(EN$4="",$B27=""),0,SUMIF('DADOS BRUTOS'!$A$3:$A$500,$B27,'DADOS BRUTOS'!BN$3:BN$500)+IF($C27="",0,SUMIF('DADOS BRUTOS'!$A$3:$A$500,$C27,'DADOS BRUTOS'!BN$3:BN$500)))</f>
        <v/>
      </c>
      <c r="EO27" s="94">
        <f>IF(OR(EO$4="",$B27=""),0,SUMIF('DADOS BRUTOS'!$A$3:$A$500,$B27,'DADOS BRUTOS'!BO$3:BO$500)+IF($C27="",0,SUMIF('DADOS BRUTOS'!$A$3:$A$500,$C27,'DADOS BRUTOS'!BO$3:BO$500)))</f>
        <v/>
      </c>
      <c r="EP27" s="94">
        <f>IF(OR(EP$4="",$B27=""),0,SUMIF('DADOS BRUTOS'!$A$3:$A$500,$B27,'DADOS BRUTOS'!BP$3:BP$500)+IF($C27="",0,SUMIF('DADOS BRUTOS'!$A$3:$A$500,$C27,'DADOS BRUTOS'!BP$3:BP$500)))</f>
        <v/>
      </c>
      <c r="EQ27" s="94">
        <f>IF(OR(EQ$4="",$B27=""),0,SUMIF('DADOS BRUTOS'!$A$3:$A$500,$B27,'DADOS BRUTOS'!BQ$3:BQ$500)+IF($C27="",0,SUMIF('DADOS BRUTOS'!$A$3:$A$500,$C27,'DADOS BRUTOS'!BQ$3:BQ$500)))</f>
        <v/>
      </c>
      <c r="ER27" s="94">
        <f>IF(OR(ER$4="",$B27=""),0,SUMIF('DADOS BRUTOS'!$A$3:$A$500,$B27,'DADOS BRUTOS'!BR$3:BR$500)+IF($C27="",0,SUMIF('DADOS BRUTOS'!$A$3:$A$500,$C27,'DADOS BRUTOS'!BR$3:BR$500)))</f>
        <v/>
      </c>
      <c r="ES27" s="94">
        <f>IF(OR(ES$4="",$B27=""),0,SUMIF('DADOS BRUTOS'!$A$3:$A$500,$B27,'DADOS BRUTOS'!BS$3:BS$500)+IF($C27="",0,SUMIF('DADOS BRUTOS'!$A$3:$A$500,$C27,'DADOS BRUTOS'!BS$3:BS$500)))</f>
        <v/>
      </c>
      <c r="ET27" s="94">
        <f>IF(OR(ET$4="",$B27=""),0,SUMIF('DADOS BRUTOS'!$A$3:$A$500,$B27,'DADOS BRUTOS'!BT$3:BT$500)+IF($C27="",0,SUMIF('DADOS BRUTOS'!$A$3:$A$500,$C27,'DADOS BRUTOS'!BT$3:BT$500)))</f>
        <v/>
      </c>
      <c r="EU27" s="94">
        <f>IF(OR(EU$4="",$B27=""),0,SUMIF('DADOS BRUTOS'!$A$3:$A$500,$B27,'DADOS BRUTOS'!BU$3:BU$500)+IF($C27="",0,SUMIF('DADOS BRUTOS'!$A$3:$A$500,$C27,'DADOS BRUTOS'!BU$3:BU$500)))</f>
        <v/>
      </c>
      <c r="EV27" s="94">
        <f>IF(OR(EV$4="",$B27=""),0,SUMIF('DADOS BRUTOS'!$A$3:$A$500,$B27,'DADOS BRUTOS'!BV$3:BV$500)+IF($C27="",0,SUMIF('DADOS BRUTOS'!$A$3:$A$500,$C27,'DADOS BRUTOS'!BV$3:BV$500)))</f>
        <v/>
      </c>
      <c r="EW27" s="94">
        <f>IF(OR(EW$4="",$B27=""),0,SUMIF('DADOS BRUTOS'!$A$3:$A$500,$B27,'DADOS BRUTOS'!BW$3:BW$500)+IF($C27="",0,SUMIF('DADOS BRUTOS'!$A$3:$A$500,$C27,'DADOS BRUTOS'!BW$3:BW$500)))</f>
        <v/>
      </c>
      <c r="EX27" s="94">
        <f>IF(OR(EX$4="",$B27=""),0,SUMIF('DADOS BRUTOS'!$A$3:$A$500,$B27,'DADOS BRUTOS'!BX$3:BX$500)+IF($C27="",0,SUMIF('DADOS BRUTOS'!$A$3:$A$500,$C27,'DADOS BRUTOS'!BX$3:BX$500)))</f>
        <v/>
      </c>
      <c r="EY27" s="94">
        <f>IF(OR(EY$4="",$B27=""),0,SUMIF('DADOS BRUTOS'!$A$3:$A$500,$B27,'DADOS BRUTOS'!BY$3:BY$500)+IF($C27="",0,SUMIF('DADOS BRUTOS'!$A$3:$A$500,$C27,'DADOS BRUTOS'!BY$3:BY$500)))</f>
        <v/>
      </c>
      <c r="EZ27" s="94">
        <f>IF(OR(EZ$4="",$B27=""),0,SUMIF('DADOS BRUTOS'!$A$3:$A$500,$B27,'DADOS BRUTOS'!BZ$3:BZ$500)+IF($C27="",0,SUMIF('DADOS BRUTOS'!$A$3:$A$500,$C27,'DADOS BRUTOS'!BZ$3:BZ$500)))</f>
        <v/>
      </c>
      <c r="FA27" s="94">
        <f>IF(OR(FA$4="",$B27=""),0,SUMIF('DADOS BRUTOS'!$A$3:$A$500,$B27,'DADOS BRUTOS'!CA$3:CA$500)+IF($C27="",0,SUMIF('DADOS BRUTOS'!$A$3:$A$500,$C27,'DADOS BRUTOS'!CA$3:CA$500)))</f>
        <v/>
      </c>
      <c r="FB27" s="94">
        <f>IF(OR(FB$4="",$B27=""),0,SUMIF('DADOS BRUTOS'!$A$3:$A$500,$B27,'DADOS BRUTOS'!CB$3:CB$500)+IF($C27="",0,SUMIF('DADOS BRUTOS'!$A$3:$A$500,$C27,'DADOS BRUTOS'!CB$3:CB$500)))</f>
        <v/>
      </c>
      <c r="FC27" s="94">
        <f>IF(OR(FC$4="",$B27=""),0,SUMIF('DADOS BRUTOS'!$A$3:$A$500,$B27,'DADOS BRUTOS'!CC$3:CC$500)+IF($C27="",0,SUMIF('DADOS BRUTOS'!$A$3:$A$500,$C27,'DADOS BRUTOS'!CC$3:CC$500)))</f>
        <v/>
      </c>
      <c r="FD27" s="94">
        <f>IF(OR(FD$4="",$B27=""),0,SUMIF('DADOS BRUTOS'!$A$3:$A$500,$B27,'DADOS BRUTOS'!CD$3:CD$500)+IF($C27="",0,SUMIF('DADOS BRUTOS'!$A$3:$A$500,$C27,'DADOS BRUTOS'!CD$3:CD$500)))</f>
        <v/>
      </c>
      <c r="FE27" s="94">
        <f>IF(OR(FE$4="",$B27=""),0,SUMIF('DADOS BRUTOS'!$A$3:$A$500,$B27,'DADOS BRUTOS'!CE$3:CE$500)+IF($C27="",0,SUMIF('DADOS BRUTOS'!$A$3:$A$500,$C27,'DADOS BRUTOS'!CE$3:CE$500)))</f>
        <v/>
      </c>
      <c r="FF27" s="94">
        <f>IF(OR(FF$4="",$B27=""),0,SUMIF('DADOS BRUTOS'!$A$3:$A$500,$B27,'DADOS BRUTOS'!CF$3:CF$500)+IF($C27="",0,SUMIF('DADOS BRUTOS'!$A$3:$A$500,$C27,'DADOS BRUTOS'!CF$3:CF$500)))</f>
        <v/>
      </c>
      <c r="FG27" s="94">
        <f>IF(OR(FG$4="",$B27=""),0,SUMIF('DADOS BRUTOS'!$A$3:$A$500,$B27,'DADOS BRUTOS'!CG$3:CG$500)+IF($C27="",0,SUMIF('DADOS BRUTOS'!$A$3:$A$500,$C27,'DADOS BRUTOS'!CG$3:CG$500)))</f>
        <v/>
      </c>
      <c r="FH27" s="94">
        <f>IF(OR(FH$4="",$B27=""),0,SUMIF('DADOS BRUTOS'!$A$3:$A$500,$B27,'DADOS BRUTOS'!CH$3:CH$500)+IF($C27="",0,SUMIF('DADOS BRUTOS'!$A$3:$A$500,$C27,'DADOS BRUTOS'!CH$3:CH$500)))</f>
        <v/>
      </c>
      <c r="FI27" s="94">
        <f>IF(OR(FI$4="",$B27=""),0,SUMIF('DADOS BRUTOS'!$A$3:$A$500,$B27,'DADOS BRUTOS'!CI$3:CI$500)+IF($C27="",0,SUMIF('DADOS BRUTOS'!$A$3:$A$500,$C27,'DADOS BRUTOS'!CI$3:CI$500)))</f>
        <v/>
      </c>
      <c r="FJ27" s="94">
        <f>IF(OR(FJ$4="",$B27=""),0,SUMIF('DADOS BRUTOS'!$A$3:$A$500,$B27,'DADOS BRUTOS'!CJ$3:CJ$500)+IF($C27="",0,SUMIF('DADOS BRUTOS'!$A$3:$A$500,$C27,'DADOS BRUTOS'!CJ$3:CJ$500)))</f>
        <v/>
      </c>
      <c r="FK27" s="94">
        <f>IF(OR(FK$4="",$B27=""),0,SUMIF('DADOS BRUTOS'!$A$3:$A$500,$B27,'DADOS BRUTOS'!CK$3:CK$500)+IF($C27="",0,SUMIF('DADOS BRUTOS'!$A$3:$A$500,$C27,'DADOS BRUTOS'!CK$3:CK$500)))</f>
        <v/>
      </c>
      <c r="FL27" s="94">
        <f>IF(OR(FL$4="",$B27=""),0,SUMIF('DADOS BRUTOS'!$A$3:$A$500,$B27,'DADOS BRUTOS'!CL$3:CL$500)+IF($C27="",0,SUMIF('DADOS BRUTOS'!$A$3:$A$500,$C27,'DADOS BRUTOS'!CL$3:CL$500)))</f>
        <v/>
      </c>
      <c r="FM27" s="94">
        <f>IF(OR(FM$4="",$B27=""),0,SUMIF('DADOS BRUTOS'!$A$3:$A$500,$B27,'DADOS BRUTOS'!CM$3:CM$500)+IF($C27="",0,SUMIF('DADOS BRUTOS'!$A$3:$A$500,$C27,'DADOS BRUTOS'!CM$3:CM$500)))</f>
        <v/>
      </c>
      <c r="FN27" s="94">
        <f>IF(OR(FN$4="",$B27=""),0,SUMIF('DADOS BRUTOS'!$A$3:$A$500,$B27,'DADOS BRUTOS'!CN$3:CN$500)+IF($C27="",0,SUMIF('DADOS BRUTOS'!$A$3:$A$500,$C27,'DADOS BRUTOS'!CN$3:CN$500)))</f>
        <v/>
      </c>
      <c r="FO27" s="94">
        <f>IF(OR(FO$4="",$B27=""),0,SUMIF('DADOS BRUTOS'!$A$3:$A$500,$B27,'DADOS BRUTOS'!CO$3:CO$500)+IF($C27="",0,SUMIF('DADOS BRUTOS'!$A$3:$A$500,$C27,'DADOS BRUTOS'!CO$3:CO$500)))</f>
        <v/>
      </c>
      <c r="FP27" s="94">
        <f>IF(OR(FP$4="",$B27=""),0,SUMIF('DADOS BRUTOS'!$A$3:$A$500,$B27,'DADOS BRUTOS'!CP$3:CP$500)+IF($C27="",0,SUMIF('DADOS BRUTOS'!$A$3:$A$500,$C27,'DADOS BRUTOS'!CP$3:CP$500)))</f>
        <v/>
      </c>
      <c r="FQ27" s="94">
        <f>IF(OR(FQ$4="",$B27=""),0,SUMIF('DADOS BRUTOS'!$A$3:$A$500,$B27,'DADOS BRUTOS'!CQ$3:CQ$500)+IF($C27="",0,SUMIF('DADOS BRUTOS'!$A$3:$A$500,$C27,'DADOS BRUTOS'!CQ$3:CQ$500)))</f>
        <v/>
      </c>
      <c r="FR27" s="94">
        <f>IF(OR(FR$4="",$B27=""),0,SUMIF('DADOS BRUTOS'!$A$3:$A$500,$B27,'DADOS BRUTOS'!CR$3:CR$500)+IF($C27="",0,SUMIF('DADOS BRUTOS'!$A$3:$A$500,$C27,'DADOS BRUTOS'!CR$3:CR$500)))</f>
        <v/>
      </c>
      <c r="FS27" s="94">
        <f>IF(OR(FS$4="",$B27=""),0,SUMIF('DADOS BRUTOS'!$A$3:$A$500,$B27,'DADOS BRUTOS'!CS$3:CS$500)+IF($C27="",0,SUMIF('DADOS BRUTOS'!$A$3:$A$500,$C27,'DADOS BRUTOS'!CS$3:CS$500)))</f>
        <v/>
      </c>
      <c r="FT27" s="94">
        <f>IF(OR(FT$4="",$B27=""),0,SUMIF('DADOS BRUTOS'!$A$3:$A$500,$B27,'DADOS BRUTOS'!CT$3:CT$500)+IF($C27="",0,SUMIF('DADOS BRUTOS'!$A$3:$A$500,$C27,'DADOS BRUTOS'!CT$3:CT$500)))</f>
        <v/>
      </c>
      <c r="FU27" s="94">
        <f>IF(OR(FU$4="",$B27=""),0,SUMIF('DADOS BRUTOS'!$A$3:$A$500,$B27,'DADOS BRUTOS'!CU$3:CU$500)+IF($C27="",0,SUMIF('DADOS BRUTOS'!$A$3:$A$500,$C27,'DADOS BRUTOS'!CU$3:CU$500)))</f>
        <v/>
      </c>
      <c r="FV27" s="94">
        <f>IF(OR(FV$4="",$B27=""),0,SUMIF('DADOS BRUTOS'!$A$3:$A$500,$B27,'DADOS BRUTOS'!CV$3:CV$500)+IF($C27="",0,SUMIF('DADOS BRUTOS'!$A$3:$A$500,$C27,'DADOS BRUTOS'!CV$3:CV$500)))</f>
        <v/>
      </c>
      <c r="FW27" s="94">
        <f>IF(OR(FW$4="",$B27=""),0,SUMIF('DADOS BRUTOS'!$A$3:$A$500,$B27,'DADOS BRUTOS'!CW$3:CW$500)+IF($C27="",0,SUMIF('DADOS BRUTOS'!$A$3:$A$500,$C27,'DADOS BRUTOS'!CW$3:CW$500)))</f>
        <v/>
      </c>
      <c r="FX27" s="94">
        <f>IF(OR(FX$4="",$B27=""),0,SUMIF('DADOS BRUTOS'!$A$3:$A$500,$B27,'DADOS BRUTOS'!CX$3:CX$500)+IF($C27="",0,SUMIF('DADOS BRUTOS'!$A$3:$A$500,$C27,'DADOS BRUTOS'!CX$3:CX$500)))</f>
        <v/>
      </c>
      <c r="FY27" s="94">
        <f>IF(OR(FY$4="",$B27=""),0,SUMIF('DADOS BRUTOS'!$A$3:$A$500,$B27,'DADOS BRUTOS'!CY$3:CY$500)+IF($C27="",0,SUMIF('DADOS BRUTOS'!$A$3:$A$500,$C27,'DADOS BRUTOS'!CY$3:CY$500)))</f>
        <v/>
      </c>
      <c r="FZ27" s="94">
        <f>IF(OR(FZ$4="",$B27=""),0,SUMIF('DADOS BRUTOS'!$A$3:$A$500,$B27,'DADOS BRUTOS'!CZ$3:CZ$500)+IF($C27="",0,SUMIF('DADOS BRUTOS'!$A$3:$A$500,$C27,'DADOS BRUTOS'!CZ$3:CZ$500)))</f>
        <v/>
      </c>
      <c r="GA27" s="94">
        <f>IF(OR(GA$4="",$B27=""),0,SUMIF('DADOS BRUTOS'!$A$3:$A$500,$B27,'DADOS BRUTOS'!DA$3:DA$500)+IF($C27="",0,SUMIF('DADOS BRUTOS'!$A$3:$A$500,$C27,'DADOS BRUTOS'!DA$3:DA$500)))</f>
        <v/>
      </c>
      <c r="GB27" s="94">
        <f>IF(OR(GB$4="",$B27=""),0,SUMIF('DADOS BRUTOS'!$A$3:$A$500,$B27,'DADOS BRUTOS'!DB$3:DB$500)+IF($C27="",0,SUMIF('DADOS BRUTOS'!$A$3:$A$500,$C27,'DADOS BRUTOS'!DB$3:DB$500)))</f>
        <v/>
      </c>
      <c r="GC27" s="94">
        <f>IF(OR(GC$4="",$B27=""),0,SUMIF('DADOS BRUTOS'!$A$3:$A$500,$B27,'DADOS BRUTOS'!DC$3:DC$500)+IF($C27="",0,SUMIF('DADOS BRUTOS'!$A$3:$A$500,$C27,'DADOS BRUTOS'!DC$3:DC$500)))</f>
        <v/>
      </c>
      <c r="GD27" s="94">
        <f>IF(OR(GD$4="",$B27=""),0,SUMIF('DADOS BRUTOS'!$A$3:$A$500,$B27,'DADOS BRUTOS'!DD$3:DD$500)+IF($C27="",0,SUMIF('DADOS BRUTOS'!$A$3:$A$500,$C27,'DADOS BRUTOS'!DD$3:DD$500)))</f>
        <v/>
      </c>
      <c r="GE27" s="94">
        <f>IF(OR(GE$4="",$B27=""),0,SUMIF('DADOS BRUTOS'!$A$3:$A$500,$B27,'DADOS BRUTOS'!DE$3:DE$500)+IF($C27="",0,SUMIF('DADOS BRUTOS'!$A$3:$A$500,$C27,'DADOS BRUTOS'!DE$3:DE$500)))</f>
        <v/>
      </c>
      <c r="GF27" s="94">
        <f>IF(OR(GF$4="",$B27=""),0,SUMIF('DADOS BRUTOS'!$A$3:$A$500,$B27,'DADOS BRUTOS'!DF$3:DF$500)+IF($C27="",0,SUMIF('DADOS BRUTOS'!$A$3:$A$500,$C27,'DADOS BRUTOS'!DF$3:DF$500)))</f>
        <v/>
      </c>
      <c r="GG27" s="94">
        <f>IF(OR(GG$4="",$B27=""),0,SUMIF('DADOS BRUTOS'!$A$3:$A$500,$B27,'DADOS BRUTOS'!DG$3:DG$500)+IF($C27="",0,SUMIF('DADOS BRUTOS'!$A$3:$A$500,$C27,'DADOS BRUTOS'!DG$3:DG$500)))</f>
        <v/>
      </c>
      <c r="GH27" s="94">
        <f>IF(OR(GH$4="",$B27=""),0,SUMIF('DADOS BRUTOS'!$A$3:$A$500,$B27,'DADOS BRUTOS'!DH$3:DH$500)+IF($C27="",0,SUMIF('DADOS BRUTOS'!$A$3:$A$500,$C27,'DADOS BRUTOS'!DH$3:DH$500)))</f>
        <v/>
      </c>
      <c r="GI27" s="94">
        <f>IF(OR(GI$4="",$B27=""),0,SUMIF('DADOS BRUTOS'!$A$3:$A$500,$B27,'DADOS BRUTOS'!DI$3:DI$500)+IF($C27="",0,SUMIF('DADOS BRUTOS'!$A$3:$A$500,$C27,'DADOS BRUTOS'!DI$3:DI$500)))</f>
        <v/>
      </c>
      <c r="GJ27" s="94">
        <f>IF(OR(GJ$4="",$B27=""),0,SUMIF('DADOS BRUTOS'!$A$3:$A$500,$B27,'DADOS BRUTOS'!DJ$3:DJ$500)+IF($C27="",0,SUMIF('DADOS BRUTOS'!$A$3:$A$500,$C27,'DADOS BRUTOS'!DJ$3:DJ$500)))</f>
        <v/>
      </c>
      <c r="GK27" s="94">
        <f>IF(OR(GK$4="",$B27=""),0,SUMIF('DADOS BRUTOS'!$A$3:$A$500,$B27,'DADOS BRUTOS'!DK$3:DK$500)+IF($C27="",0,SUMIF('DADOS BRUTOS'!$A$3:$A$500,$C27,'DADOS BRUTOS'!DK$3:DK$500)))</f>
        <v/>
      </c>
      <c r="GL27" s="94">
        <f>IF(OR(GL$4="",$B27=""),0,SUMIF('DADOS BRUTOS'!$A$3:$A$500,$B27,'DADOS BRUTOS'!DL$3:DL$500)+IF($C27="",0,SUMIF('DADOS BRUTOS'!$A$3:$A$500,$C27,'DADOS BRUTOS'!DL$3:DL$500)))</f>
        <v/>
      </c>
      <c r="GM27" s="94">
        <f>IF(OR(GM$4="",$B27=""),0,SUMIF('DADOS BRUTOS'!$A$3:$A$500,$B27,'DADOS BRUTOS'!DM$3:DM$500)+IF($C27="",0,SUMIF('DADOS BRUTOS'!$A$3:$A$500,$C27,'DADOS BRUTOS'!DM$3:DM$500)))</f>
        <v/>
      </c>
      <c r="GN27" s="94">
        <f>IF(OR(GN$4="",$B27=""),0,SUMIF('DADOS BRUTOS'!$A$3:$A$500,$B27,'DADOS BRUTOS'!DN$3:DN$500)+IF($C27="",0,SUMIF('DADOS BRUTOS'!$A$3:$A$500,$C27,'DADOS BRUTOS'!DN$3:DN$500)))</f>
        <v/>
      </c>
      <c r="GO27" s="94">
        <f>IF(OR(GO$4="",$B27=""),0,SUMIF('DADOS BRUTOS'!$A$3:$A$500,$B27,'DADOS BRUTOS'!DO$3:DO$500)+IF($C27="",0,SUMIF('DADOS BRUTOS'!$A$3:$A$500,$C27,'DADOS BRUTOS'!DO$3:DO$500)))</f>
        <v/>
      </c>
      <c r="GP27" s="94">
        <f>IF(OR(GP$4="",$B27=""),0,SUMIF('DADOS BRUTOS'!$A$3:$A$500,$B27,'DADOS BRUTOS'!DP$3:DP$500)+IF($C27="",0,SUMIF('DADOS BRUTOS'!$A$3:$A$500,$C27,'DADOS BRUTOS'!DP$3:DP$500)))</f>
        <v/>
      </c>
      <c r="GQ27" s="94">
        <f>IF(OR(GQ$4="",$B27=""),0,SUMIF('DADOS BRUTOS'!$A$3:$A$500,$B27,'DADOS BRUTOS'!DQ$3:DQ$500)+IF($C27="",0,SUMIF('DADOS BRUTOS'!$A$3:$A$500,$C27,'DADOS BRUTOS'!DQ$3:DQ$500)))</f>
        <v/>
      </c>
      <c r="GR27" s="94">
        <f>IF(OR(GR$4="",$B27=""),0,SUMIF('DADOS BRUTOS'!$A$3:$A$500,$B27,'DADOS BRUTOS'!DR$3:DR$500)+IF($C27="",0,SUMIF('DADOS BRUTOS'!$A$3:$A$500,$C27,'DADOS BRUTOS'!DR$3:DR$500)))</f>
        <v/>
      </c>
      <c r="GS27" s="94">
        <f>IF(OR(GS$4="",$B27=""),0,SUMIF('DADOS BRUTOS'!$A$3:$A$500,$B27,'DADOS BRUTOS'!DS$3:DS$500)+IF($C27="",0,SUMIF('DADOS BRUTOS'!$A$3:$A$500,$C27,'DADOS BRUTOS'!DS$3:DS$500)))</f>
        <v/>
      </c>
      <c r="GT27" s="94">
        <f>IF(OR(GT$4="",$B27=""),0,SUMIF('DADOS BRUTOS'!$A$3:$A$500,$B27,'DADOS BRUTOS'!DT$3:DT$500)+IF($C27="",0,SUMIF('DADOS BRUTOS'!$A$3:$A$500,$C27,'DADOS BRUTOS'!DT$3:DT$500)))</f>
        <v/>
      </c>
      <c r="GU27" s="94">
        <f>IF(OR(GU$4="",$B27=""),0,SUMIF('DADOS BRUTOS'!$A$3:$A$500,$B27,'DADOS BRUTOS'!DU$3:DU$500)+IF($C27="",0,SUMIF('DADOS BRUTOS'!$A$3:$A$500,$C27,'DADOS BRUTOS'!DU$3:DU$500)))</f>
        <v/>
      </c>
      <c r="GV27" s="94">
        <f>IF(OR(GV$4="",$B27=""),0,SUMIF('DADOS BRUTOS'!$A$3:$A$500,$B27,'DADOS BRUTOS'!DV$3:DV$500)+IF($C27="",0,SUMIF('DADOS BRUTOS'!$A$3:$A$500,$C27,'DADOS BRUTOS'!DV$3:DV$500)))</f>
        <v/>
      </c>
      <c r="GW27" s="94">
        <f>IF(OR(GW$4="",$B27=""),0,SUMIF('DADOS BRUTOS'!$A$3:$A$500,$B27,'DADOS BRUTOS'!DW$3:DW$500)+IF($C27="",0,SUMIF('DADOS BRUTOS'!$A$3:$A$500,$C27,'DADOS BRUTOS'!DW$3:DW$500)))</f>
        <v/>
      </c>
      <c r="GX27" s="94">
        <f>IF(OR(GX$4="",$B27=""),0,SUMIF('DADOS BRUTOS'!$A$3:$A$500,$B27,'DADOS BRUTOS'!DX$3:DX$500)+IF($C27="",0,SUMIF('DADOS BRUTOS'!$A$3:$A$500,$C27,'DADOS BRUTOS'!DX$3:DX$500)))</f>
        <v/>
      </c>
      <c r="GY27" s="94">
        <f>IF(OR(GY$4="",$B27=""),0,SUMIF('DADOS BRUTOS'!$A$3:$A$500,$B27,'DADOS BRUTOS'!DY$3:DY$500)+IF($C27="",0,SUMIF('DADOS BRUTOS'!$A$3:$A$500,$C27,'DADOS BRUTOS'!DY$3:DY$500)))</f>
        <v/>
      </c>
      <c r="GZ27" s="94">
        <f>IF(OR(GZ$4="",$B27=""),0,SUMIF('DADOS BRUTOS'!$A$3:$A$500,$B27,'DADOS BRUTOS'!DZ$3:DZ$500)+IF($C27="",0,SUMIF('DADOS BRUTOS'!$A$3:$A$500,$C27,'DADOS BRUTOS'!DZ$3:DZ$500)))</f>
        <v/>
      </c>
      <c r="HA27" s="94">
        <f>IF(OR(HA$4="",$B27=""),0,SUMIF('DADOS BRUTOS'!$A$3:$A$500,$B27,'DADOS BRUTOS'!EA$3:EA$500)+IF($C27="",0,SUMIF('DADOS BRUTOS'!$A$3:$A$500,$C27,'DADOS BRUTOS'!EA$3:EA$500)))</f>
        <v/>
      </c>
      <c r="HB27" s="94">
        <f>IF(OR(HB$4="",$B27=""),0,SUMIF('DADOS BRUTOS'!$A$3:$A$500,$B27,'DADOS BRUTOS'!EB$3:EB$500)+IF($C27="",0,SUMIF('DADOS BRUTOS'!$A$3:$A$500,$C27,'DADOS BRUTOS'!EB$3:EB$500)))</f>
        <v/>
      </c>
      <c r="HC27" s="94">
        <f>IF(OR(HC$4="",$B27=""),0,SUMIF('DADOS BRUTOS'!$A$3:$A$500,$B27,'DADOS BRUTOS'!EC$3:EC$500)+IF($C27="",0,SUMIF('DADOS BRUTOS'!$A$3:$A$500,$C27,'DADOS BRUTOS'!EC$3:EC$500)))</f>
        <v/>
      </c>
      <c r="HD27" s="94">
        <f>IF(OR(HD$4="",$B27=""),0,SUMIF('DADOS BRUTOS'!$A$3:$A$500,$B27,'DADOS BRUTOS'!ED$3:ED$500)+IF($C27="",0,SUMIF('DADOS BRUTOS'!$A$3:$A$500,$C27,'DADOS BRUTOS'!ED$3:ED$500)))</f>
        <v/>
      </c>
      <c r="HE27" s="94">
        <f>IF(OR(HE$4="",$B27=""),0,SUMIF('DADOS BRUTOS'!$A$3:$A$500,$B27,'DADOS BRUTOS'!EE$3:EE$500)+IF($C27="",0,SUMIF('DADOS BRUTOS'!$A$3:$A$500,$C27,'DADOS BRUTOS'!EE$3:EE$500)))</f>
        <v/>
      </c>
      <c r="HF27" s="94">
        <f>IF(OR(HF$4="",$B27=""),0,SUMIF('DADOS BRUTOS'!$A$3:$A$500,$B27,'DADOS BRUTOS'!EF$3:EF$500)+IF($C27="",0,SUMIF('DADOS BRUTOS'!$A$3:$A$500,$C27,'DADOS BRUTOS'!EF$3:EF$500)))</f>
        <v/>
      </c>
      <c r="HG27" s="94">
        <f>IF(OR(HG$4="",$B27=""),0,SUMIF('DADOS BRUTOS'!$A$3:$A$500,$B27,'DADOS BRUTOS'!EG$3:EG$500)+IF($C27="",0,SUMIF('DADOS BRUTOS'!$A$3:$A$500,$C27,'DADOS BRUTOS'!EG$3:EG$500)))</f>
        <v/>
      </c>
      <c r="HH27" s="94">
        <f>IF(OR(HH$4="",$B27=""),0,SUMIF('DADOS BRUTOS'!$A$3:$A$500,$B27,'DADOS BRUTOS'!EH$3:EH$500)+IF($C27="",0,SUMIF('DADOS BRUTOS'!$A$3:$A$500,$C27,'DADOS BRUTOS'!EH$3:EH$500)))</f>
        <v/>
      </c>
      <c r="HI27" s="94">
        <f>IF(OR(HI$4="",$B27=""),0,SUMIF('DADOS BRUTOS'!$A$3:$A$500,$B27,'DADOS BRUTOS'!EI$3:EI$500)+IF($C27="",0,SUMIF('DADOS BRUTOS'!$A$3:$A$500,$C27,'DADOS BRUTOS'!EI$3:EI$500)))</f>
        <v/>
      </c>
      <c r="HJ27" s="94">
        <f>IF(OR(HJ$4="",$B27=""),0,SUMIF('DADOS BRUTOS'!$A$3:$A$500,$B27,'DADOS BRUTOS'!EJ$3:EJ$500)+IF($C27="",0,SUMIF('DADOS BRUTOS'!$A$3:$A$500,$C27,'DADOS BRUTOS'!EJ$3:EJ$500)))</f>
        <v/>
      </c>
      <c r="HK27" s="94">
        <f>IF(OR(HK$4="",$B27=""),0,SUMIF('DADOS BRUTOS'!$A$3:$A$500,$B27,'DADOS BRUTOS'!EK$3:EK$500)+IF($C27="",0,SUMIF('DADOS BRUTOS'!$A$3:$A$500,$C27,'DADOS BRUTOS'!EK$3:EK$500)))</f>
        <v/>
      </c>
      <c r="HL27" s="94">
        <f>IF(OR(HL$4="",$B27=""),0,SUMIF('DADOS BRUTOS'!$A$3:$A$500,$B27,'DADOS BRUTOS'!EL$3:EL$500)+IF($C27="",0,SUMIF('DADOS BRUTOS'!$A$3:$A$500,$C27,'DADOS BRUTOS'!EL$3:EL$500)))</f>
        <v/>
      </c>
      <c r="HM27" s="94">
        <f>IF(OR(HM$4="",$B27=""),0,SUMIF('DADOS BRUTOS'!$A$3:$A$500,$B27,'DADOS BRUTOS'!EM$3:EM$500)+IF($C27="",0,SUMIF('DADOS BRUTOS'!$A$3:$A$500,$C27,'DADOS BRUTOS'!EM$3:EM$500)))</f>
        <v/>
      </c>
      <c r="HN27" s="94">
        <f>IF(OR(HN$4="",$B27=""),0,SUMIF('DADOS BRUTOS'!$A$3:$A$500,$B27,'DADOS BRUTOS'!EN$3:EN$500)+IF($C27="",0,SUMIF('DADOS BRUTOS'!$A$3:$A$500,$C27,'DADOS BRUTOS'!EN$3:EN$500)))</f>
        <v/>
      </c>
      <c r="HO27" s="94">
        <f>IF(OR(HO$4="",$B27=""),0,SUMIF('DADOS BRUTOS'!$A$3:$A$500,$B27,'DADOS BRUTOS'!EO$3:EO$500)+IF($C27="",0,SUMIF('DADOS BRUTOS'!$A$3:$A$500,$C27,'DADOS BRUTOS'!EO$3:EO$500)))</f>
        <v/>
      </c>
      <c r="HP27" s="94">
        <f>IF(OR(HP$4="",$B27=""),0,SUMIF('DADOS BRUTOS'!$A$3:$A$500,$B27,'DADOS BRUTOS'!EP$3:EP$500)+IF($C27="",0,SUMIF('DADOS BRUTOS'!$A$3:$A$500,$C27,'DADOS BRUTOS'!EP$3:EP$500)))</f>
        <v/>
      </c>
      <c r="HQ27" s="94">
        <f>IF(OR(HQ$4="",$B27=""),0,SUMIF('DADOS BRUTOS'!$A$3:$A$500,$B27,'DADOS BRUTOS'!EQ$3:EQ$500)+IF($C27="",0,SUMIF('DADOS BRUTOS'!$A$3:$A$500,$C27,'DADOS BRUTOS'!EQ$3:EQ$500)))</f>
        <v/>
      </c>
      <c r="HR27" s="94">
        <f>IF(OR(HR$4="",$B27=""),0,SUMIF('DADOS BRUTOS'!$A$3:$A$500,$B27,'DADOS BRUTOS'!ER$3:ER$500)+IF($C27="",0,SUMIF('DADOS BRUTOS'!$A$3:$A$500,$C27,'DADOS BRUTOS'!ER$3:ER$500)))</f>
        <v/>
      </c>
      <c r="HS27" s="94">
        <f>IF(OR(HS$4="",$B27=""),0,SUMIF('DADOS BRUTOS'!$A$3:$A$500,$B27,'DADOS BRUTOS'!ES$3:ES$500)+IF($C27="",0,SUMIF('DADOS BRUTOS'!$A$3:$A$500,$C27,'DADOS BRUTOS'!ES$3:ES$500)))</f>
        <v/>
      </c>
      <c r="HT27" s="94">
        <f>IF(OR(HT$4="",$B27=""),0,SUMIF('DADOS BRUTOS'!$A$3:$A$500,$B27,'DADOS BRUTOS'!ET$3:ET$500)+IF($C27="",0,SUMIF('DADOS BRUTOS'!$A$3:$A$500,$C27,'DADOS BRUTOS'!ET$3:ET$500)))</f>
        <v/>
      </c>
      <c r="HU27" s="94">
        <f>IF(OR(HU$4="",$B27=""),0,SUMIF('DADOS BRUTOS'!$A$3:$A$500,$B27,'DADOS BRUTOS'!EU$3:EU$500)+IF($C27="",0,SUMIF('DADOS BRUTOS'!$A$3:$A$500,$C27,'DADOS BRUTOS'!EU$3:EU$500)))</f>
        <v/>
      </c>
      <c r="HV27" s="94">
        <f>IF(OR(HV$4="",$B27=""),0,SUMIF('DADOS BRUTOS'!$A$3:$A$500,$B27,'DADOS BRUTOS'!EV$3:EV$500)+IF($C27="",0,SUMIF('DADOS BRUTOS'!$A$3:$A$500,$C27,'DADOS BRUTOS'!EV$3:EV$500)))</f>
        <v/>
      </c>
      <c r="HW27" s="94">
        <f>IF(OR(HW$4="",$B27=""),0,SUMIF('DADOS BRUTOS'!$A$3:$A$500,$B27,'DADOS BRUTOS'!EW$3:EW$500)+IF($C27="",0,SUMIF('DADOS BRUTOS'!$A$3:$A$500,$C27,'DADOS BRUTOS'!EW$3:EW$500)))</f>
        <v/>
      </c>
      <c r="HX27" s="94">
        <f>IF(OR(HX$4="",$B27=""),0,SUMIF('DADOS BRUTOS'!$A$3:$A$500,$B27,'DADOS BRUTOS'!EX$3:EX$500)+IF($C27="",0,SUMIF('DADOS BRUTOS'!$A$3:$A$500,$C27,'DADOS BRUTOS'!EX$3:EX$500)))</f>
        <v/>
      </c>
      <c r="HY27" s="94">
        <f>IF(OR(HY$4="",$B27=""),0,SUMIF('DADOS BRUTOS'!$A$3:$A$500,$B27,'DADOS BRUTOS'!EY$3:EY$500)+IF($C27="",0,SUMIF('DADOS BRUTOS'!$A$3:$A$500,$C27,'DADOS BRUTOS'!EY$3:EY$500)))</f>
        <v/>
      </c>
      <c r="HZ27" s="94">
        <f>IF(OR(HZ$4="",$B27=""),0,SUMIF('DADOS BRUTOS'!$A$3:$A$500,$B27,'DADOS BRUTOS'!EZ$3:EZ$500)+IF($C27="",0,SUMIF('DADOS BRUTOS'!$A$3:$A$500,$C27,'DADOS BRUTOS'!EZ$3:EZ$500)))</f>
        <v/>
      </c>
      <c r="IA27" s="94">
        <f>IF(OR(IA$4="",$B27=""),0,SUMIF('DADOS BRUTOS'!$A$3:$A$500,$B27,'DADOS BRUTOS'!FA$3:FA$500)+IF($C27="",0,SUMIF('DADOS BRUTOS'!$A$3:$A$500,$C27,'DADOS BRUTOS'!FA$3:FA$500)))</f>
        <v/>
      </c>
      <c r="IB27" s="94">
        <f>IF(OR(IB$4="",$B27=""),0,SUMIF('DADOS BRUTOS'!$A$3:$A$500,$B27,'DADOS BRUTOS'!FB$3:FB$500)+IF($C27="",0,SUMIF('DADOS BRUTOS'!$A$3:$A$500,$C27,'DADOS BRUTOS'!FB$3:FB$500)))</f>
        <v/>
      </c>
      <c r="IC27" s="94">
        <f>IF(OR(IC$4="",$B27=""),0,SUMIF('DADOS BRUTOS'!$A$3:$A$500,$B27,'DADOS BRUTOS'!FC$3:FC$500)+IF($C27="",0,SUMIF('DADOS BRUTOS'!$A$3:$A$500,$C27,'DADOS BRUTOS'!FC$3:FC$500)))</f>
        <v/>
      </c>
      <c r="ID27" s="94">
        <f>IF(OR(ID$4="",$B27=""),0,SUMIF('DADOS BRUTOS'!$A$3:$A$500,$B27,'DADOS BRUTOS'!FD$3:FD$500)+IF($C27="",0,SUMIF('DADOS BRUTOS'!$A$3:$A$500,$C27,'DADOS BRUTOS'!FD$3:FD$500)))</f>
        <v/>
      </c>
      <c r="IE27" s="94">
        <f>IF(OR(IE$4="",$B27=""),0,SUMIF('DADOS BRUTOS'!$A$3:$A$500,$B27,'DADOS BRUTOS'!FE$3:FE$500)+IF($C27="",0,SUMIF('DADOS BRUTOS'!$A$3:$A$500,$C27,'DADOS BRUTOS'!FE$3:FE$500)))</f>
        <v/>
      </c>
      <c r="IF27" s="94">
        <f>IF(OR(IF$4="",$B27=""),0,SUMIF('DADOS BRUTOS'!$A$3:$A$500,$B27,'DADOS BRUTOS'!FF$3:FF$500)+IF($C27="",0,SUMIF('DADOS BRUTOS'!$A$3:$A$500,$C27,'DADOS BRUTOS'!FF$3:FF$500)))</f>
        <v/>
      </c>
      <c r="IG27" s="94">
        <f>IF(OR(IG$4="",$B27=""),0,SUMIF('DADOS BRUTOS'!$A$3:$A$500,$B27,'DADOS BRUTOS'!FG$3:FG$500)+IF($C27="",0,SUMIF('DADOS BRUTOS'!$A$3:$A$500,$C27,'DADOS BRUTOS'!FG$3:FG$500)))</f>
        <v/>
      </c>
      <c r="IH27" s="94">
        <f>IF(OR(IH$4="",$B27=""),0,SUMIF('DADOS BRUTOS'!$A$3:$A$500,$B27,'DADOS BRUTOS'!FH$3:FH$500)+IF($C27="",0,SUMIF('DADOS BRUTOS'!$A$3:$A$500,$C27,'DADOS BRUTOS'!FH$3:FH$500)))</f>
        <v/>
      </c>
      <c r="II27" s="94">
        <f>IF(OR(II$4="",$B27=""),0,SUMIF('DADOS BRUTOS'!$A$3:$A$500,$B27,'DADOS BRUTOS'!FI$3:FI$500)+IF($C27="",0,SUMIF('DADOS BRUTOS'!$A$3:$A$500,$C27,'DADOS BRUTOS'!FI$3:FI$500)))</f>
        <v/>
      </c>
      <c r="IJ27" s="94">
        <f>IF(OR(IJ$4="",$B27=""),0,SUMIF('DADOS BRUTOS'!$A$3:$A$500,$B27,'DADOS BRUTOS'!FJ$3:FJ$500)+IF($C27="",0,SUMIF('DADOS BRUTOS'!$A$3:$A$500,$C27,'DADOS BRUTOS'!FJ$3:FJ$500)))</f>
        <v/>
      </c>
      <c r="IK27" s="94">
        <f>IF(OR(IK$4="",$B27=""),0,SUMIF('DADOS BRUTOS'!$A$3:$A$500,$B27,'DADOS BRUTOS'!FK$3:FK$500)+IF($C27="",0,SUMIF('DADOS BRUTOS'!$A$3:$A$500,$C27,'DADOS BRUTOS'!FK$3:FK$500)))</f>
        <v/>
      </c>
      <c r="IL27" s="94">
        <f>IF(OR(IL$4="",$B27=""),0,SUMIF('DADOS BRUTOS'!$A$3:$A$500,$B27,'DADOS BRUTOS'!FL$3:FL$500)+IF($C27="",0,SUMIF('DADOS BRUTOS'!$A$3:$A$500,$C27,'DADOS BRUTOS'!FL$3:FL$500)))</f>
        <v/>
      </c>
      <c r="IM27" s="94">
        <f>IF(OR(IM$4="",$B27=""),0,SUMIF('DADOS BRUTOS'!$A$3:$A$500,$B27,'DADOS BRUTOS'!FM$3:FM$500)+IF($C27="",0,SUMIF('DADOS BRUTOS'!$A$3:$A$500,$C27,'DADOS BRUTOS'!FM$3:FM$500)))</f>
        <v/>
      </c>
      <c r="IN27" s="94">
        <f>IF(OR(IN$4="",$B27=""),0,SUMIF('DADOS BRUTOS'!$A$3:$A$500,$B27,'DADOS BRUTOS'!FN$3:FN$500)+IF($C27="",0,SUMIF('DADOS BRUTOS'!$A$3:$A$500,$C27,'DADOS BRUTOS'!FN$3:FN$500)))</f>
        <v/>
      </c>
      <c r="IO27" s="94">
        <f>IF(OR(IO$4="",$B27=""),0,SUMIF('DADOS BRUTOS'!$A$3:$A$500,$B27,'DADOS BRUTOS'!FO$3:FO$500)+IF($C27="",0,SUMIF('DADOS BRUTOS'!$A$3:$A$500,$C27,'DADOS BRUTOS'!FO$3:FO$500)))</f>
        <v/>
      </c>
      <c r="IP27" s="94">
        <f>IF(OR(IP$4="",$B27=""),0,SUMIF('DADOS BRUTOS'!$A$3:$A$500,$B27,'DADOS BRUTOS'!FP$3:FP$500)+IF($C27="",0,SUMIF('DADOS BRUTOS'!$A$3:$A$500,$C27,'DADOS BRUTOS'!FP$3:FP$500)))</f>
        <v/>
      </c>
      <c r="IQ27" s="94">
        <f>IF(OR(IQ$4="",$B27=""),0,SUMIF('DADOS BRUTOS'!$A$3:$A$500,$B27,'DADOS BRUTOS'!FQ$3:FQ$500)+IF($C27="",0,SUMIF('DADOS BRUTOS'!$A$3:$A$500,$C27,'DADOS BRUTOS'!FQ$3:FQ$500)))</f>
        <v/>
      </c>
      <c r="IR27" s="94">
        <f>IF(OR(IR$4="",$B27=""),0,SUMIF('DADOS BRUTOS'!$A$3:$A$500,$B27,'DADOS BRUTOS'!FR$3:FR$500)+IF($C27="",0,SUMIF('DADOS BRUTOS'!$A$3:$A$500,$C27,'DADOS BRUTOS'!FR$3:FR$500)))</f>
        <v/>
      </c>
      <c r="IS27" s="94">
        <f>IF(OR(IS$4="",$B27=""),0,SUMIF('DADOS BRUTOS'!$A$3:$A$500,$B27,'DADOS BRUTOS'!FS$3:FS$500)+IF($C27="",0,SUMIF('DADOS BRUTOS'!$A$3:$A$500,$C27,'DADOS BRUTOS'!FS$3:FS$500)))</f>
        <v/>
      </c>
      <c r="IT27" s="94">
        <f>IF(OR(IT$4="",$B27=""),0,SUMIF('DADOS BRUTOS'!$A$3:$A$500,$B27,'DADOS BRUTOS'!FT$3:FT$500)+IF($C27="",0,SUMIF('DADOS BRUTOS'!$A$3:$A$500,$C27,'DADOS BRUTOS'!FT$3:FT$500)))</f>
        <v/>
      </c>
      <c r="IU27" s="94">
        <f>IF(OR(IU$4="",$B27=""),0,SUMIF('DADOS BRUTOS'!$A$3:$A$500,$B27,'DADOS BRUTOS'!FU$3:FU$500)+IF($C27="",0,SUMIF('DADOS BRUTOS'!$A$3:$A$500,$C27,'DADOS BRUTOS'!FU$3:FU$500)))</f>
        <v/>
      </c>
      <c r="IV27" s="94">
        <f>IF(OR(IV$4="",$B27=""),0,SUMIF('DADOS BRUTOS'!$A$3:$A$500,$B27,'DADOS BRUTOS'!FV$3:FV$500)+IF($C27="",0,SUMIF('DADOS BRUTOS'!$A$3:$A$500,$C27,'DADOS BRUTOS'!FV$3:FV$500)))</f>
        <v/>
      </c>
      <c r="IW27" s="94">
        <f>IF(OR(IW$4="",$B27=""),0,SUMIF('DADOS BRUTOS'!$A$3:$A$500,$B27,'DADOS BRUTOS'!FW$3:FW$500)+IF($C27="",0,SUMIF('DADOS BRUTOS'!$A$3:$A$500,$C27,'DADOS BRUTOS'!FW$3:FW$500)))</f>
        <v/>
      </c>
      <c r="IX27" s="94">
        <f>IF(OR(IX$4="",$B27=""),0,SUMIF('DADOS BRUTOS'!$A$3:$A$500,$B27,'DADOS BRUTOS'!FX$3:FX$500)+IF($C27="",0,SUMIF('DADOS BRUTOS'!$A$3:$A$500,$C27,'DADOS BRUTOS'!FX$3:FX$500)))</f>
        <v/>
      </c>
      <c r="IY27" s="94">
        <f>IF(OR(IY$4="",$B27=""),0,SUMIF('DADOS BRUTOS'!$A$3:$A$500,$B27,'DADOS BRUTOS'!FY$3:FY$500)+IF($C27="",0,SUMIF('DADOS BRUTOS'!$A$3:$A$500,$C27,'DADOS BRUTOS'!FY$3:FY$500)))</f>
        <v/>
      </c>
      <c r="IZ27" s="94">
        <f>IF(OR(IZ$4="",$B27=""),0,SUMIF('DADOS BRUTOS'!$A$3:$A$500,$B27,'DADOS BRUTOS'!FZ$3:FZ$500)+IF($C27="",0,SUMIF('DADOS BRUTOS'!$A$3:$A$500,$C27,'DADOS BRUTOS'!FZ$3:FZ$500)))</f>
        <v/>
      </c>
      <c r="JA27" s="94">
        <f>IF(OR(JA$4="",$B27=""),0,SUMIF('DADOS BRUTOS'!$A$3:$A$500,$B27,'DADOS BRUTOS'!GA$3:GA$500)+IF($C27="",0,SUMIF('DADOS BRUTOS'!$A$3:$A$500,$C27,'DADOS BRUTOS'!GA$3:GA$500)))</f>
        <v/>
      </c>
      <c r="JB27" s="94">
        <f>IF(OR(JB$4="",$B27=""),0,SUMIF('DADOS BRUTOS'!$A$3:$A$500,$B27,'DADOS BRUTOS'!GB$3:GB$500)+IF($C27="",0,SUMIF('DADOS BRUTOS'!$A$3:$A$500,$C27,'DADOS BRUTOS'!GB$3:GB$500)))</f>
        <v/>
      </c>
      <c r="JC27" s="94">
        <f>IF(OR(JC$4="",$B27=""),0,SUMIF('DADOS BRUTOS'!$A$3:$A$500,$B27,'DADOS BRUTOS'!GC$3:GC$500)+IF($C27="",0,SUMIF('DADOS BRUTOS'!$A$3:$A$500,$C27,'DADOS BRUTOS'!GC$3:GC$500)))</f>
        <v/>
      </c>
      <c r="JD27" s="94">
        <f>IF(OR(JD$4="",$B27=""),0,SUMIF('DADOS BRUTOS'!$A$3:$A$500,$B27,'DADOS BRUTOS'!GD$3:GD$500)+IF($C27="",0,SUMIF('DADOS BRUTOS'!$A$3:$A$500,$C27,'DADOS BRUTOS'!GD$3:GD$500)))</f>
        <v/>
      </c>
      <c r="JE27" s="94">
        <f>IF(OR(JE$4="",$B27=""),0,SUMIF('DADOS BRUTOS'!$A$3:$A$500,$B27,'DADOS BRUTOS'!GE$3:GE$500)+IF($C27="",0,SUMIF('DADOS BRUTOS'!$A$3:$A$500,$C27,'DADOS BRUTOS'!GE$3:GE$500)))</f>
        <v/>
      </c>
      <c r="JF27" s="94">
        <f>IF(OR(JF$4="",$B27=""),0,SUMIF('DADOS BRUTOS'!$A$3:$A$500,$B27,'DADOS BRUTOS'!GF$3:GF$500)+IF($C27="",0,SUMIF('DADOS BRUTOS'!$A$3:$A$500,$C27,'DADOS BRUTOS'!GF$3:GF$500)))</f>
        <v/>
      </c>
      <c r="JG27" s="94">
        <f>IF(OR(JG$4="",$B27=""),0,SUMIF('DADOS BRUTOS'!$A$3:$A$500,$B27,'DADOS BRUTOS'!GG$3:GG$500)+IF($C27="",0,SUMIF('DADOS BRUTOS'!$A$3:$A$500,$C27,'DADOS BRUTOS'!GG$3:GG$500)))</f>
        <v/>
      </c>
      <c r="JH27" s="94">
        <f>IF(OR(JH$4="",$B27=""),0,SUMIF('DADOS BRUTOS'!$A$3:$A$500,$B27,'DADOS BRUTOS'!GH$3:GH$500)+IF($C27="",0,SUMIF('DADOS BRUTOS'!$A$3:$A$500,$C27,'DADOS BRUTOS'!GH$3:GH$500)))</f>
        <v/>
      </c>
      <c r="JI27" s="94">
        <f>IF(OR(JI$4="",$B27=""),0,SUMIF('DADOS BRUTOS'!$A$3:$A$500,$B27,'DADOS BRUTOS'!GI$3:GI$500)+IF($C27="",0,SUMIF('DADOS BRUTOS'!$A$3:$A$500,$C27,'DADOS BRUTOS'!GI$3:GI$500)))</f>
        <v/>
      </c>
      <c r="JJ27" s="94">
        <f>IF(OR(JJ$4="",$B27=""),0,SUMIF('DADOS BRUTOS'!$A$3:$A$500,$B27,'DADOS BRUTOS'!GJ$3:GJ$500)+IF($C27="",0,SUMIF('DADOS BRUTOS'!$A$3:$A$500,$C27,'DADOS BRUTOS'!GJ$3:GJ$500)))</f>
        <v/>
      </c>
      <c r="JK27" s="94">
        <f>IF(OR(JK$4="",$B27=""),0,SUMIF('DADOS BRUTOS'!$A$3:$A$500,$B27,'DADOS BRUTOS'!GK$3:GK$500)+IF($C27="",0,SUMIF('DADOS BRUTOS'!$A$3:$A$500,$C27,'DADOS BRUTOS'!GK$3:GK$500)))</f>
        <v/>
      </c>
      <c r="JL27" s="94">
        <f>IF(OR(JL$4="",$B27=""),0,SUMIF('DADOS BRUTOS'!$A$3:$A$500,$B27,'DADOS BRUTOS'!GL$3:GL$500)+IF($C27="",0,SUMIF('DADOS BRUTOS'!$A$3:$A$500,$C27,'DADOS BRUTOS'!GL$3:GL$500)))</f>
        <v/>
      </c>
      <c r="JM27" s="94">
        <f>IF(OR(JM$4="",$B27=""),0,SUMIF('DADOS BRUTOS'!$A$3:$A$500,$B27,'DADOS BRUTOS'!GM$3:GM$500)+IF($C27="",0,SUMIF('DADOS BRUTOS'!$A$3:$A$500,$C27,'DADOS BRUTOS'!GM$3:GM$500)))</f>
        <v/>
      </c>
      <c r="JN27" s="94">
        <f>IF(OR(JN$4="",$B27=""),0,SUMIF('DADOS BRUTOS'!$A$3:$A$500,$B27,'DADOS BRUTOS'!GN$3:GN$500)+IF($C27="",0,SUMIF('DADOS BRUTOS'!$A$3:$A$500,$C27,'DADOS BRUTOS'!GN$3:GN$500)))</f>
        <v/>
      </c>
      <c r="JO27" s="94">
        <f>IF(OR(JO$4="",$B27=""),0,SUMIF('DADOS BRUTOS'!$A$3:$A$500,$B27,'DADOS BRUTOS'!GO$3:GO$500)+IF($C27="",0,SUMIF('DADOS BRUTOS'!$A$3:$A$500,$C27,'DADOS BRUTOS'!GO$3:GO$500)))</f>
        <v/>
      </c>
      <c r="JP27" s="94">
        <f>IF(OR(JP$4="",$B27=""),0,SUMIF('DADOS BRUTOS'!$A$3:$A$500,$B27,'DADOS BRUTOS'!GP$3:GP$500)+IF($C27="",0,SUMIF('DADOS BRUTOS'!$A$3:$A$500,$C27,'DADOS BRUTOS'!GP$3:GP$500)))</f>
        <v/>
      </c>
      <c r="JQ27" s="94">
        <f>IF(OR(JQ$4="",$B27=""),0,SUMIF('DADOS BRUTOS'!$A$3:$A$500,$B27,'DADOS BRUTOS'!GQ$3:GQ$500)+IF($C27="",0,SUMIF('DADOS BRUTOS'!$A$3:$A$500,$C27,'DADOS BRUTOS'!GQ$3:GQ$500)))</f>
        <v/>
      </c>
      <c r="JR27" s="94">
        <f>IF(OR(JR$4="",$B27=""),0,SUMIF('DADOS BRUTOS'!$A$3:$A$500,$B27,'DADOS BRUTOS'!GR$3:GR$500)+IF($C27="",0,SUMIF('DADOS BRUTOS'!$A$3:$A$500,$C27,'DADOS BRUTOS'!GR$3:GR$500)))</f>
        <v/>
      </c>
      <c r="JS27" s="94">
        <f>IF(OR(JS$4="",$B27=""),0,SUMIF('DADOS BRUTOS'!$A$3:$A$500,$B27,'DADOS BRUTOS'!GS$3:GS$500)+IF($C27="",0,SUMIF('DADOS BRUTOS'!$A$3:$A$500,$C27,'DADOS BRUTOS'!GS$3:GS$500)))</f>
        <v/>
      </c>
    </row>
    <row r="28">
      <c r="A28" s="59">
        <f>'VALOR POR PL'!D34</f>
        <v/>
      </c>
      <c r="B28" s="58" t="inlineStr">
        <is>
          <t>ELEVADORES</t>
        </is>
      </c>
      <c r="C28" s="58" t="n"/>
      <c r="D28" s="53">
        <f>SUMIF($CB$4:$JS$4,"&lt;="&amp;D$4,$CB28:$JS28)</f>
        <v/>
      </c>
      <c r="E28" s="53">
        <f>SUMIF($CB$4:$JS$4,E$4,$CB28:$JS28)</f>
        <v/>
      </c>
      <c r="F28" s="53">
        <f>SUMIF($CB$4:$JS$4,F$4,$CB28:$JS28)</f>
        <v/>
      </c>
      <c r="G28" s="53">
        <f>SUMIF($CB$4:$JS$4,G$4,$CB28:$JS28)</f>
        <v/>
      </c>
      <c r="H28" s="53">
        <f>SUMIF($CB$4:$JS$4,H$4,$CB28:$JS28)</f>
        <v/>
      </c>
      <c r="I28" s="53">
        <f>SUMIF($CB$4:$JS$4,I$4,$CB28:$JS28)</f>
        <v/>
      </c>
      <c r="J28" s="53">
        <f>SUMIF($CB$4:$JS$4,J$4,$CB28:$JS28)</f>
        <v/>
      </c>
      <c r="K28" s="53">
        <f>SUMIF($CB$4:$JS$4,K$4,$CB28:$JS28)</f>
        <v/>
      </c>
      <c r="L28" s="53">
        <f>SUMIF($CB$4:$JS$4,L$4,$CB28:$JS28)</f>
        <v/>
      </c>
      <c r="M28" s="53">
        <f>SUMIF($CB$4:$JS$4,M$4,$CB28:$JS28)</f>
        <v/>
      </c>
      <c r="N28" s="53">
        <f>SUMIF($CB$4:$JS$4,N$4,$CB28:$JS28)</f>
        <v/>
      </c>
      <c r="O28" s="53">
        <f>SUMIF($CB$4:$JS$4,O$4,$CB28:$JS28)</f>
        <v/>
      </c>
      <c r="P28" s="53">
        <f>SUMIF($CB$4:$JS$4,P$4,$CB28:$JS28)</f>
        <v/>
      </c>
      <c r="Q28" s="53">
        <f>SUMIF($CB$4:$JS$4,Q$4,$CB28:$JS28)</f>
        <v/>
      </c>
      <c r="R28" s="53">
        <f>SUMIF($CB$4:$JS$4,R$4,$CB28:$JS28)</f>
        <v/>
      </c>
      <c r="S28" s="53">
        <f>SUMIF($CB$4:$JS$4,S$4,$CB28:$JS28)</f>
        <v/>
      </c>
      <c r="T28" s="53">
        <f>SUMIF($CB$4:$JS$4,T$4,$CB28:$JS28)</f>
        <v/>
      </c>
      <c r="U28" s="53">
        <f>SUMIF($CB$4:$JS$4,U$4,$CB28:$JS28)</f>
        <v/>
      </c>
      <c r="V28" s="53">
        <f>SUMIF($CB$4:$JS$4,V$4,$CB28:$JS28)</f>
        <v/>
      </c>
      <c r="W28" s="53">
        <f>SUMIF($CB$4:$JS$4,W$4,$CB28:$JS28)</f>
        <v/>
      </c>
      <c r="X28" s="53">
        <f>SUMIF($CB$4:$JS$4,X$4,$CB28:$JS28)</f>
        <v/>
      </c>
      <c r="Y28" s="53">
        <f>SUMIF($CB$4:$JS$4,Y$4,$CB28:$JS28)</f>
        <v/>
      </c>
      <c r="Z28" s="53">
        <f>SUMIF($CB$4:$JS$4,Z$4,$CB28:$JS28)</f>
        <v/>
      </c>
      <c r="AA28" s="53">
        <f>SUMIF($CB$4:$JS$4,AA$4,$CB28:$JS28)</f>
        <v/>
      </c>
      <c r="AB28" s="53">
        <f>SUMIF($CB$4:$JS$4,AB$4,$CB28:$JS28)</f>
        <v/>
      </c>
      <c r="AC28" s="53">
        <f>SUMIF($CB$4:$JS$4,AC$4,$CB28:$JS28)</f>
        <v/>
      </c>
      <c r="AD28" s="53">
        <f>SUMIF($CB$4:$JS$4,AD$4,$CB28:$JS28)</f>
        <v/>
      </c>
      <c r="AE28" s="53">
        <f>SUMIF($CB$4:$JS$4,AE$4,$CB28:$JS28)</f>
        <v/>
      </c>
      <c r="AF28" s="53">
        <f>SUMIF($CB$4:$JS$4,AF$4,$CB28:$JS28)</f>
        <v/>
      </c>
      <c r="AG28" s="53">
        <f>SUMIF($CB$4:$JS$4,AG$4,$CB28:$JS28)</f>
        <v/>
      </c>
      <c r="AH28" s="53">
        <f>SUMIF($CB$4:$JS$4,AH$4,$CB28:$JS28)</f>
        <v/>
      </c>
      <c r="AI28" s="53">
        <f>SUMIF($CB$4:$JS$4,AI$4,$CB28:$JS28)</f>
        <v/>
      </c>
      <c r="AJ28" s="53">
        <f>SUMIF($CB$4:$JS$4,AJ$4,$CB28:$JS28)</f>
        <v/>
      </c>
      <c r="AK28" s="53">
        <f>SUMIF($CB$4:$JS$4,AK$4,$CB28:$JS28)</f>
        <v/>
      </c>
      <c r="AL28" s="53">
        <f>SUMIF($CB$4:$JS$4,AL$4,$CB28:$JS28)</f>
        <v/>
      </c>
      <c r="AM28" s="53">
        <f>SUMIF($CB$4:$JS$4,AM$4,$CB28:$JS28)</f>
        <v/>
      </c>
      <c r="AN28" s="53">
        <f>SUMIF($CB$4:$JS$4,AN$4,$CB28:$JS28)</f>
        <v/>
      </c>
      <c r="AO28" s="53">
        <f>SUMIF($CB$4:$JS$4,AO$4,$CB28:$JS28)</f>
        <v/>
      </c>
      <c r="AP28" s="53">
        <f>SUMIF($CB$4:$JS$4,AP$4,$CB28:$JS28)</f>
        <v/>
      </c>
      <c r="AQ28" s="53">
        <f>SUMIF($CB$4:$JS$4,AQ$4,$CB28:$JS28)</f>
        <v/>
      </c>
      <c r="AR28" s="53">
        <f>SUMIF($CB$4:$JS$4,AR$4,$CB28:$JS28)</f>
        <v/>
      </c>
      <c r="AS28" s="53">
        <f>SUMIF($CB$4:$JS$4,AS$4,$CB28:$JS28)</f>
        <v/>
      </c>
      <c r="AT28" s="53">
        <f>SUMIF($CB$4:$JS$4,AT$4,$CB28:$JS28)</f>
        <v/>
      </c>
      <c r="AU28" s="53">
        <f>SUMIF($CB$4:$JS$4,AU$4,$CB28:$JS28)</f>
        <v/>
      </c>
      <c r="AV28" s="53">
        <f>SUMIF($CB$4:$JS$4,AV$4,$CB28:$JS28)</f>
        <v/>
      </c>
      <c r="AW28" s="53">
        <f>SUMIF($CB$4:$JS$4,AW$4,$CB28:$JS28)</f>
        <v/>
      </c>
      <c r="AX28" s="53">
        <f>SUMIF($CB$4:$JS$4,AX$4,$CB28:$JS28)</f>
        <v/>
      </c>
      <c r="AY28" s="53">
        <f>SUMIF($CB$4:$JS$4,AY$4,$CB28:$JS28)</f>
        <v/>
      </c>
      <c r="AZ28" s="53">
        <f>SUMIF($CB$4:$JS$4,AZ$4,$CB28:$JS28)</f>
        <v/>
      </c>
      <c r="BA28" s="53">
        <f>SUMIF($CB$4:$JS$4,BA$4,$CB28:$JS28)</f>
        <v/>
      </c>
      <c r="BB28" s="53">
        <f>SUMIF($CB$4:$JS$4,BB$4,$CB28:$JS28)</f>
        <v/>
      </c>
      <c r="BC28" s="53">
        <f>SUMIF($CB$4:$JS$4,BC$4,$CB28:$JS28)</f>
        <v/>
      </c>
      <c r="BD28" s="53">
        <f>SUMIF($CB$4:$JS$4,BD$4,$CB28:$JS28)</f>
        <v/>
      </c>
      <c r="BE28" s="53">
        <f>SUMIF($CB$4:$JS$4,BE$4,$CB28:$JS28)</f>
        <v/>
      </c>
      <c r="BF28" s="53">
        <f>SUMIF($CB$4:$JS$4,BF$4,$CB28:$JS28)</f>
        <v/>
      </c>
      <c r="BG28" s="53">
        <f>SUMIF($CB$4:$JS$4,BG$4,$CB28:$JS28)</f>
        <v/>
      </c>
      <c r="BH28" s="53">
        <f>SUMIF($CB$4:$JS$4,BH$4,$CB28:$JS28)</f>
        <v/>
      </c>
      <c r="BI28" s="53">
        <f>SUMIF($CB$4:$JS$4,BI$4,$CB28:$JS28)</f>
        <v/>
      </c>
      <c r="BJ28" s="53">
        <f>SUMIF($CB$4:$JS$4,BJ$4,$CB28:$JS28)</f>
        <v/>
      </c>
      <c r="BK28" s="53">
        <f>SUMIF($CB$4:$JS$4,BK$4,$CB28:$JS28)</f>
        <v/>
      </c>
      <c r="BL28" s="53">
        <f>SUMIF($CB$4:$JS$4,BL$4,$CB28:$JS28)</f>
        <v/>
      </c>
      <c r="BM28" s="53">
        <f>SUMIF($CB$4:$JS$4,BM$4,$CB28:$JS28)</f>
        <v/>
      </c>
      <c r="BN28" s="53">
        <f>SUMIF($CB$4:$JS$4,BN$4,$CB28:$JS28)</f>
        <v/>
      </c>
      <c r="BO28" s="53">
        <f>SUMIF($CB$4:$JS$4,BO$4,$CB28:$JS28)</f>
        <v/>
      </c>
      <c r="BP28" s="53">
        <f>SUMIF($CB$4:$JS$4,BP$4,$CB28:$JS28)</f>
        <v/>
      </c>
      <c r="BQ28" s="53">
        <f>SUMIF($CB$4:$JS$4,BQ$4,$CB28:$JS28)</f>
        <v/>
      </c>
      <c r="BR28" s="53">
        <f>SUMIF($CB$4:$JS$4,BR$4,$CB28:$JS28)</f>
        <v/>
      </c>
      <c r="BS28" s="53">
        <f>SUMIF($CB$4:$JS$4,BS$4,$CB28:$JS28)</f>
        <v/>
      </c>
      <c r="BT28" s="53">
        <f>SUMIF($CB$4:$JS$4,BT$4,$CB28:$JS28)</f>
        <v/>
      </c>
      <c r="BU28" s="53">
        <f>SUMIF($CB$4:$JS$4,BU$4,$CB28:$JS28)</f>
        <v/>
      </c>
      <c r="BV28" s="53">
        <f>SUMIF($CB$4:$JS$4,BV$4,$CB28:$JS28)</f>
        <v/>
      </c>
      <c r="BW28" s="53">
        <f>SUMIF($CB$4:$JS$4,BW$4,$CB28:$JS28)</f>
        <v/>
      </c>
      <c r="BX28" s="53">
        <f>SUMIF($CB$4:$JS$4,"&gt;"&amp;'VALOR POR PL'!$P$8,$CB28:$JS28)</f>
        <v/>
      </c>
      <c r="BY28" s="53">
        <f>SUM($CB28:$JS28)</f>
        <v/>
      </c>
      <c r="CB28" s="94">
        <f>IF(OR(CB$4="",$B28=""),0,SUMIF('DADOS BRUTOS'!$A$3:$A$500,$B28,'DADOS BRUTOS'!B$3:B$500)+IF($C28="",0,SUMIF('DADOS BRUTOS'!$A$3:$A$500,$C28,'DADOS BRUTOS'!B$3:B$500)))</f>
        <v/>
      </c>
      <c r="CC28" s="94">
        <f>IF(OR(CC$4="",$B28=""),0,SUMIF('DADOS BRUTOS'!$A$3:$A$500,$B28,'DADOS BRUTOS'!C$3:C$500)+IF($C28="",0,SUMIF('DADOS BRUTOS'!$A$3:$A$500,$C28,'DADOS BRUTOS'!C$3:C$500)))</f>
        <v/>
      </c>
      <c r="CD28" s="94">
        <f>IF(OR(CD$4="",$B28=""),0,SUMIF('DADOS BRUTOS'!$A$3:$A$500,$B28,'DADOS BRUTOS'!D$3:D$500)+IF($C28="",0,SUMIF('DADOS BRUTOS'!$A$3:$A$500,$C28,'DADOS BRUTOS'!D$3:D$500)))</f>
        <v/>
      </c>
      <c r="CE28" s="94">
        <f>IF(OR(CE$4="",$B28=""),0,SUMIF('DADOS BRUTOS'!$A$3:$A$500,$B28,'DADOS BRUTOS'!E$3:E$500)+IF($C28="",0,SUMIF('DADOS BRUTOS'!$A$3:$A$500,$C28,'DADOS BRUTOS'!E$3:E$500)))</f>
        <v/>
      </c>
      <c r="CF28" s="94">
        <f>IF(OR(CF$4="",$B28=""),0,SUMIF('DADOS BRUTOS'!$A$3:$A$500,$B28,'DADOS BRUTOS'!F$3:F$500)+IF($C28="",0,SUMIF('DADOS BRUTOS'!$A$3:$A$500,$C28,'DADOS BRUTOS'!F$3:F$500)))</f>
        <v/>
      </c>
      <c r="CG28" s="94">
        <f>IF(OR(CG$4="",$B28=""),0,SUMIF('DADOS BRUTOS'!$A$3:$A$500,$B28,'DADOS BRUTOS'!G$3:G$500)+IF($C28="",0,SUMIF('DADOS BRUTOS'!$A$3:$A$500,$C28,'DADOS BRUTOS'!G$3:G$500)))</f>
        <v/>
      </c>
      <c r="CH28" s="94">
        <f>IF(OR(CH$4="",$B28=""),0,SUMIF('DADOS BRUTOS'!$A$3:$A$500,$B28,'DADOS BRUTOS'!H$3:H$500)+IF($C28="",0,SUMIF('DADOS BRUTOS'!$A$3:$A$500,$C28,'DADOS BRUTOS'!H$3:H$500)))</f>
        <v/>
      </c>
      <c r="CI28" s="94">
        <f>IF(OR(CI$4="",$B28=""),0,SUMIF('DADOS BRUTOS'!$A$3:$A$500,$B28,'DADOS BRUTOS'!I$3:I$500)+IF($C28="",0,SUMIF('DADOS BRUTOS'!$A$3:$A$500,$C28,'DADOS BRUTOS'!I$3:I$500)))</f>
        <v/>
      </c>
      <c r="CJ28" s="94">
        <f>IF(OR(CJ$4="",$B28=""),0,SUMIF('DADOS BRUTOS'!$A$3:$A$500,$B28,'DADOS BRUTOS'!J$3:J$500)+IF($C28="",0,SUMIF('DADOS BRUTOS'!$A$3:$A$500,$C28,'DADOS BRUTOS'!J$3:J$500)))</f>
        <v/>
      </c>
      <c r="CK28" s="94">
        <f>IF(OR(CK$4="",$B28=""),0,SUMIF('DADOS BRUTOS'!$A$3:$A$500,$B28,'DADOS BRUTOS'!K$3:K$500)+IF($C28="",0,SUMIF('DADOS BRUTOS'!$A$3:$A$500,$C28,'DADOS BRUTOS'!K$3:K$500)))</f>
        <v/>
      </c>
      <c r="CL28" s="94">
        <f>IF(OR(CL$4="",$B28=""),0,SUMIF('DADOS BRUTOS'!$A$3:$A$500,$B28,'DADOS BRUTOS'!L$3:L$500)+IF($C28="",0,SUMIF('DADOS BRUTOS'!$A$3:$A$500,$C28,'DADOS BRUTOS'!L$3:L$500)))</f>
        <v/>
      </c>
      <c r="CM28" s="94">
        <f>IF(OR(CM$4="",$B28=""),0,SUMIF('DADOS BRUTOS'!$A$3:$A$500,$B28,'DADOS BRUTOS'!M$3:M$500)+IF($C28="",0,SUMIF('DADOS BRUTOS'!$A$3:$A$500,$C28,'DADOS BRUTOS'!M$3:M$500)))</f>
        <v/>
      </c>
      <c r="CN28" s="94">
        <f>IF(OR(CN$4="",$B28=""),0,SUMIF('DADOS BRUTOS'!$A$3:$A$500,$B28,'DADOS BRUTOS'!N$3:N$500)+IF($C28="",0,SUMIF('DADOS BRUTOS'!$A$3:$A$500,$C28,'DADOS BRUTOS'!N$3:N$500)))</f>
        <v/>
      </c>
      <c r="CO28" s="94">
        <f>IF(OR(CO$4="",$B28=""),0,SUMIF('DADOS BRUTOS'!$A$3:$A$500,$B28,'DADOS BRUTOS'!O$3:O$500)+IF($C28="",0,SUMIF('DADOS BRUTOS'!$A$3:$A$500,$C28,'DADOS BRUTOS'!O$3:O$500)))</f>
        <v/>
      </c>
      <c r="CP28" s="94">
        <f>IF(OR(CP$4="",$B28=""),0,SUMIF('DADOS BRUTOS'!$A$3:$A$500,$B28,'DADOS BRUTOS'!P$3:P$500)+IF($C28="",0,SUMIF('DADOS BRUTOS'!$A$3:$A$500,$C28,'DADOS BRUTOS'!P$3:P$500)))</f>
        <v/>
      </c>
      <c r="CQ28" s="94">
        <f>IF(OR(CQ$4="",$B28=""),0,SUMIF('DADOS BRUTOS'!$A$3:$A$500,$B28,'DADOS BRUTOS'!Q$3:Q$500)+IF($C28="",0,SUMIF('DADOS BRUTOS'!$A$3:$A$500,$C28,'DADOS BRUTOS'!Q$3:Q$500)))</f>
        <v/>
      </c>
      <c r="CR28" s="94">
        <f>IF(OR(CR$4="",$B28=""),0,SUMIF('DADOS BRUTOS'!$A$3:$A$500,$B28,'DADOS BRUTOS'!R$3:R$500)+IF($C28="",0,SUMIF('DADOS BRUTOS'!$A$3:$A$500,$C28,'DADOS BRUTOS'!R$3:R$500)))</f>
        <v/>
      </c>
      <c r="CS28" s="94">
        <f>IF(OR(CS$4="",$B28=""),0,SUMIF('DADOS BRUTOS'!$A$3:$A$500,$B28,'DADOS BRUTOS'!S$3:S$500)+IF($C28="",0,SUMIF('DADOS BRUTOS'!$A$3:$A$500,$C28,'DADOS BRUTOS'!S$3:S$500)))</f>
        <v/>
      </c>
      <c r="CT28" s="94">
        <f>IF(OR(CT$4="",$B28=""),0,SUMIF('DADOS BRUTOS'!$A$3:$A$500,$B28,'DADOS BRUTOS'!T$3:T$500)+IF($C28="",0,SUMIF('DADOS BRUTOS'!$A$3:$A$500,$C28,'DADOS BRUTOS'!T$3:T$500)))</f>
        <v/>
      </c>
      <c r="CU28" s="94">
        <f>IF(OR(CU$4="",$B28=""),0,SUMIF('DADOS BRUTOS'!$A$3:$A$500,$B28,'DADOS BRUTOS'!U$3:U$500)+IF($C28="",0,SUMIF('DADOS BRUTOS'!$A$3:$A$500,$C28,'DADOS BRUTOS'!U$3:U$500)))</f>
        <v/>
      </c>
      <c r="CV28" s="94">
        <f>IF(OR(CV$4="",$B28=""),0,SUMIF('DADOS BRUTOS'!$A$3:$A$500,$B28,'DADOS BRUTOS'!V$3:V$500)+IF($C28="",0,SUMIF('DADOS BRUTOS'!$A$3:$A$500,$C28,'DADOS BRUTOS'!V$3:V$500)))</f>
        <v/>
      </c>
      <c r="CW28" s="94">
        <f>IF(OR(CW$4="",$B28=""),0,SUMIF('DADOS BRUTOS'!$A$3:$A$500,$B28,'DADOS BRUTOS'!W$3:W$500)+IF($C28="",0,SUMIF('DADOS BRUTOS'!$A$3:$A$500,$C28,'DADOS BRUTOS'!W$3:W$500)))</f>
        <v/>
      </c>
      <c r="CX28" s="94">
        <f>IF(OR(CX$4="",$B28=""),0,SUMIF('DADOS BRUTOS'!$A$3:$A$500,$B28,'DADOS BRUTOS'!X$3:X$500)+IF($C28="",0,SUMIF('DADOS BRUTOS'!$A$3:$A$500,$C28,'DADOS BRUTOS'!X$3:X$500)))</f>
        <v/>
      </c>
      <c r="CY28" s="94">
        <f>IF(OR(CY$4="",$B28=""),0,SUMIF('DADOS BRUTOS'!$A$3:$A$500,$B28,'DADOS BRUTOS'!Y$3:Y$500)+IF($C28="",0,SUMIF('DADOS BRUTOS'!$A$3:$A$500,$C28,'DADOS BRUTOS'!Y$3:Y$500)))</f>
        <v/>
      </c>
      <c r="CZ28" s="94">
        <f>IF(OR(CZ$4="",$B28=""),0,SUMIF('DADOS BRUTOS'!$A$3:$A$500,$B28,'DADOS BRUTOS'!Z$3:Z$500)+IF($C28="",0,SUMIF('DADOS BRUTOS'!$A$3:$A$500,$C28,'DADOS BRUTOS'!Z$3:Z$500)))</f>
        <v/>
      </c>
      <c r="DA28" s="94">
        <f>IF(OR(DA$4="",$B28=""),0,SUMIF('DADOS BRUTOS'!$A$3:$A$500,$B28,'DADOS BRUTOS'!AA$3:AA$500)+IF($C28="",0,SUMIF('DADOS BRUTOS'!$A$3:$A$500,$C28,'DADOS BRUTOS'!AA$3:AA$500)))</f>
        <v/>
      </c>
      <c r="DB28" s="94">
        <f>IF(OR(DB$4="",$B28=""),0,SUMIF('DADOS BRUTOS'!$A$3:$A$500,$B28,'DADOS BRUTOS'!AB$3:AB$500)+IF($C28="",0,SUMIF('DADOS BRUTOS'!$A$3:$A$500,$C28,'DADOS BRUTOS'!AB$3:AB$500)))</f>
        <v/>
      </c>
      <c r="DC28" s="94">
        <f>IF(OR(DC$4="",$B28=""),0,SUMIF('DADOS BRUTOS'!$A$3:$A$500,$B28,'DADOS BRUTOS'!AC$3:AC$500)+IF($C28="",0,SUMIF('DADOS BRUTOS'!$A$3:$A$500,$C28,'DADOS BRUTOS'!AC$3:AC$500)))</f>
        <v/>
      </c>
      <c r="DD28" s="94">
        <f>IF(OR(DD$4="",$B28=""),0,SUMIF('DADOS BRUTOS'!$A$3:$A$500,$B28,'DADOS BRUTOS'!AD$3:AD$500)+IF($C28="",0,SUMIF('DADOS BRUTOS'!$A$3:$A$500,$C28,'DADOS BRUTOS'!AD$3:AD$500)))</f>
        <v/>
      </c>
      <c r="DE28" s="94">
        <f>IF(OR(DE$4="",$B28=""),0,SUMIF('DADOS BRUTOS'!$A$3:$A$500,$B28,'DADOS BRUTOS'!AE$3:AE$500)+IF($C28="",0,SUMIF('DADOS BRUTOS'!$A$3:$A$500,$C28,'DADOS BRUTOS'!AE$3:AE$500)))</f>
        <v/>
      </c>
      <c r="DF28" s="94">
        <f>IF(OR(DF$4="",$B28=""),0,SUMIF('DADOS BRUTOS'!$A$3:$A$500,$B28,'DADOS BRUTOS'!AF$3:AF$500)+IF($C28="",0,SUMIF('DADOS BRUTOS'!$A$3:$A$500,$C28,'DADOS BRUTOS'!AF$3:AF$500)))</f>
        <v/>
      </c>
      <c r="DG28" s="94">
        <f>IF(OR(DG$4="",$B28=""),0,SUMIF('DADOS BRUTOS'!$A$3:$A$500,$B28,'DADOS BRUTOS'!AG$3:AG$500)+IF($C28="",0,SUMIF('DADOS BRUTOS'!$A$3:$A$500,$C28,'DADOS BRUTOS'!AG$3:AG$500)))</f>
        <v/>
      </c>
      <c r="DH28" s="94">
        <f>IF(OR(DH$4="",$B28=""),0,SUMIF('DADOS BRUTOS'!$A$3:$A$500,$B28,'DADOS BRUTOS'!AH$3:AH$500)+IF($C28="",0,SUMIF('DADOS BRUTOS'!$A$3:$A$500,$C28,'DADOS BRUTOS'!AH$3:AH$500)))</f>
        <v/>
      </c>
      <c r="DI28" s="94">
        <f>IF(OR(DI$4="",$B28=""),0,SUMIF('DADOS BRUTOS'!$A$3:$A$500,$B28,'DADOS BRUTOS'!AI$3:AI$500)+IF($C28="",0,SUMIF('DADOS BRUTOS'!$A$3:$A$500,$C28,'DADOS BRUTOS'!AI$3:AI$500)))</f>
        <v/>
      </c>
      <c r="DJ28" s="94">
        <f>IF(OR(DJ$4="",$B28=""),0,SUMIF('DADOS BRUTOS'!$A$3:$A$500,$B28,'DADOS BRUTOS'!AJ$3:AJ$500)+IF($C28="",0,SUMIF('DADOS BRUTOS'!$A$3:$A$500,$C28,'DADOS BRUTOS'!AJ$3:AJ$500)))</f>
        <v/>
      </c>
      <c r="DK28" s="94">
        <f>IF(OR(DK$4="",$B28=""),0,SUMIF('DADOS BRUTOS'!$A$3:$A$500,$B28,'DADOS BRUTOS'!AK$3:AK$500)+IF($C28="",0,SUMIF('DADOS BRUTOS'!$A$3:$A$500,$C28,'DADOS BRUTOS'!AK$3:AK$500)))</f>
        <v/>
      </c>
      <c r="DL28" s="94">
        <f>IF(OR(DL$4="",$B28=""),0,SUMIF('DADOS BRUTOS'!$A$3:$A$500,$B28,'DADOS BRUTOS'!AL$3:AL$500)+IF($C28="",0,SUMIF('DADOS BRUTOS'!$A$3:$A$500,$C28,'DADOS BRUTOS'!AL$3:AL$500)))</f>
        <v/>
      </c>
      <c r="DM28" s="94">
        <f>IF(OR(DM$4="",$B28=""),0,SUMIF('DADOS BRUTOS'!$A$3:$A$500,$B28,'DADOS BRUTOS'!AM$3:AM$500)+IF($C28="",0,SUMIF('DADOS BRUTOS'!$A$3:$A$500,$C28,'DADOS BRUTOS'!AM$3:AM$500)))</f>
        <v/>
      </c>
      <c r="DN28" s="94">
        <f>IF(OR(DN$4="",$B28=""),0,SUMIF('DADOS BRUTOS'!$A$3:$A$500,$B28,'DADOS BRUTOS'!AN$3:AN$500)+IF($C28="",0,SUMIF('DADOS BRUTOS'!$A$3:$A$500,$C28,'DADOS BRUTOS'!AN$3:AN$500)))</f>
        <v/>
      </c>
      <c r="DO28" s="94">
        <f>IF(OR(DO$4="",$B28=""),0,SUMIF('DADOS BRUTOS'!$A$3:$A$500,$B28,'DADOS BRUTOS'!AO$3:AO$500)+IF($C28="",0,SUMIF('DADOS BRUTOS'!$A$3:$A$500,$C28,'DADOS BRUTOS'!AO$3:AO$500)))</f>
        <v/>
      </c>
      <c r="DP28" s="94">
        <f>IF(OR(DP$4="",$B28=""),0,SUMIF('DADOS BRUTOS'!$A$3:$A$500,$B28,'DADOS BRUTOS'!AP$3:AP$500)+IF($C28="",0,SUMIF('DADOS BRUTOS'!$A$3:$A$500,$C28,'DADOS BRUTOS'!AP$3:AP$500)))</f>
        <v/>
      </c>
      <c r="DQ28" s="94">
        <f>IF(OR(DQ$4="",$B28=""),0,SUMIF('DADOS BRUTOS'!$A$3:$A$500,$B28,'DADOS BRUTOS'!AQ$3:AQ$500)+IF($C28="",0,SUMIF('DADOS BRUTOS'!$A$3:$A$500,$C28,'DADOS BRUTOS'!AQ$3:AQ$500)))</f>
        <v/>
      </c>
      <c r="DR28" s="94">
        <f>IF(OR(DR$4="",$B28=""),0,SUMIF('DADOS BRUTOS'!$A$3:$A$500,$B28,'DADOS BRUTOS'!AR$3:AR$500)+IF($C28="",0,SUMIF('DADOS BRUTOS'!$A$3:$A$500,$C28,'DADOS BRUTOS'!AR$3:AR$500)))</f>
        <v/>
      </c>
      <c r="DS28" s="94">
        <f>IF(OR(DS$4="",$B28=""),0,SUMIF('DADOS BRUTOS'!$A$3:$A$500,$B28,'DADOS BRUTOS'!AS$3:AS$500)+IF($C28="",0,SUMIF('DADOS BRUTOS'!$A$3:$A$500,$C28,'DADOS BRUTOS'!AS$3:AS$500)))</f>
        <v/>
      </c>
      <c r="DT28" s="94">
        <f>IF(OR(DT$4="",$B28=""),0,SUMIF('DADOS BRUTOS'!$A$3:$A$500,$B28,'DADOS BRUTOS'!AT$3:AT$500)+IF($C28="",0,SUMIF('DADOS BRUTOS'!$A$3:$A$500,$C28,'DADOS BRUTOS'!AT$3:AT$500)))</f>
        <v/>
      </c>
      <c r="DU28" s="94">
        <f>IF(OR(DU$4="",$B28=""),0,SUMIF('DADOS BRUTOS'!$A$3:$A$500,$B28,'DADOS BRUTOS'!AU$3:AU$500)+IF($C28="",0,SUMIF('DADOS BRUTOS'!$A$3:$A$500,$C28,'DADOS BRUTOS'!AU$3:AU$500)))</f>
        <v/>
      </c>
      <c r="DV28" s="94">
        <f>IF(OR(DV$4="",$B28=""),0,SUMIF('DADOS BRUTOS'!$A$3:$A$500,$B28,'DADOS BRUTOS'!AV$3:AV$500)+IF($C28="",0,SUMIF('DADOS BRUTOS'!$A$3:$A$500,$C28,'DADOS BRUTOS'!AV$3:AV$500)))</f>
        <v/>
      </c>
      <c r="DW28" s="94">
        <f>IF(OR(DW$4="",$B28=""),0,SUMIF('DADOS BRUTOS'!$A$3:$A$500,$B28,'DADOS BRUTOS'!AW$3:AW$500)+IF($C28="",0,SUMIF('DADOS BRUTOS'!$A$3:$A$500,$C28,'DADOS BRUTOS'!AW$3:AW$500)))</f>
        <v/>
      </c>
      <c r="DX28" s="94">
        <f>IF(OR(DX$4="",$B28=""),0,SUMIF('DADOS BRUTOS'!$A$3:$A$500,$B28,'DADOS BRUTOS'!AX$3:AX$500)+IF($C28="",0,SUMIF('DADOS BRUTOS'!$A$3:$A$500,$C28,'DADOS BRUTOS'!AX$3:AX$500)))</f>
        <v/>
      </c>
      <c r="DY28" s="94">
        <f>IF(OR(DY$4="",$B28=""),0,SUMIF('DADOS BRUTOS'!$A$3:$A$500,$B28,'DADOS BRUTOS'!AY$3:AY$500)+IF($C28="",0,SUMIF('DADOS BRUTOS'!$A$3:$A$500,$C28,'DADOS BRUTOS'!AY$3:AY$500)))</f>
        <v/>
      </c>
      <c r="DZ28" s="94">
        <f>IF(OR(DZ$4="",$B28=""),0,SUMIF('DADOS BRUTOS'!$A$3:$A$500,$B28,'DADOS BRUTOS'!AZ$3:AZ$500)+IF($C28="",0,SUMIF('DADOS BRUTOS'!$A$3:$A$500,$C28,'DADOS BRUTOS'!AZ$3:AZ$500)))</f>
        <v/>
      </c>
      <c r="EA28" s="94">
        <f>IF(OR(EA$4="",$B28=""),0,SUMIF('DADOS BRUTOS'!$A$3:$A$500,$B28,'DADOS BRUTOS'!BA$3:BA$500)+IF($C28="",0,SUMIF('DADOS BRUTOS'!$A$3:$A$500,$C28,'DADOS BRUTOS'!BA$3:BA$500)))</f>
        <v/>
      </c>
      <c r="EB28" s="94">
        <f>IF(OR(EB$4="",$B28=""),0,SUMIF('DADOS BRUTOS'!$A$3:$A$500,$B28,'DADOS BRUTOS'!BB$3:BB$500)+IF($C28="",0,SUMIF('DADOS BRUTOS'!$A$3:$A$500,$C28,'DADOS BRUTOS'!BB$3:BB$500)))</f>
        <v/>
      </c>
      <c r="EC28" s="94">
        <f>IF(OR(EC$4="",$B28=""),0,SUMIF('DADOS BRUTOS'!$A$3:$A$500,$B28,'DADOS BRUTOS'!BC$3:BC$500)+IF($C28="",0,SUMIF('DADOS BRUTOS'!$A$3:$A$500,$C28,'DADOS BRUTOS'!BC$3:BC$500)))</f>
        <v/>
      </c>
      <c r="ED28" s="94">
        <f>IF(OR(ED$4="",$B28=""),0,SUMIF('DADOS BRUTOS'!$A$3:$A$500,$B28,'DADOS BRUTOS'!BD$3:BD$500)+IF($C28="",0,SUMIF('DADOS BRUTOS'!$A$3:$A$500,$C28,'DADOS BRUTOS'!BD$3:BD$500)))</f>
        <v/>
      </c>
      <c r="EE28" s="94">
        <f>IF(OR(EE$4="",$B28=""),0,SUMIF('DADOS BRUTOS'!$A$3:$A$500,$B28,'DADOS BRUTOS'!BE$3:BE$500)+IF($C28="",0,SUMIF('DADOS BRUTOS'!$A$3:$A$500,$C28,'DADOS BRUTOS'!BE$3:BE$500)))</f>
        <v/>
      </c>
      <c r="EF28" s="94">
        <f>IF(OR(EF$4="",$B28=""),0,SUMIF('DADOS BRUTOS'!$A$3:$A$500,$B28,'DADOS BRUTOS'!BF$3:BF$500)+IF($C28="",0,SUMIF('DADOS BRUTOS'!$A$3:$A$500,$C28,'DADOS BRUTOS'!BF$3:BF$500)))</f>
        <v/>
      </c>
      <c r="EG28" s="94">
        <f>IF(OR(EG$4="",$B28=""),0,SUMIF('DADOS BRUTOS'!$A$3:$A$500,$B28,'DADOS BRUTOS'!BG$3:BG$500)+IF($C28="",0,SUMIF('DADOS BRUTOS'!$A$3:$A$500,$C28,'DADOS BRUTOS'!BG$3:BG$500)))</f>
        <v/>
      </c>
      <c r="EH28" s="94">
        <f>IF(OR(EH$4="",$B28=""),0,SUMIF('DADOS BRUTOS'!$A$3:$A$500,$B28,'DADOS BRUTOS'!BH$3:BH$500)+IF($C28="",0,SUMIF('DADOS BRUTOS'!$A$3:$A$500,$C28,'DADOS BRUTOS'!BH$3:BH$500)))</f>
        <v/>
      </c>
      <c r="EI28" s="94">
        <f>IF(OR(EI$4="",$B28=""),0,SUMIF('DADOS BRUTOS'!$A$3:$A$500,$B28,'DADOS BRUTOS'!BI$3:BI$500)+IF($C28="",0,SUMIF('DADOS BRUTOS'!$A$3:$A$500,$C28,'DADOS BRUTOS'!BI$3:BI$500)))</f>
        <v/>
      </c>
      <c r="EJ28" s="94">
        <f>IF(OR(EJ$4="",$B28=""),0,SUMIF('DADOS BRUTOS'!$A$3:$A$500,$B28,'DADOS BRUTOS'!BJ$3:BJ$500)+IF($C28="",0,SUMIF('DADOS BRUTOS'!$A$3:$A$500,$C28,'DADOS BRUTOS'!BJ$3:BJ$500)))</f>
        <v/>
      </c>
      <c r="EK28" s="94">
        <f>IF(OR(EK$4="",$B28=""),0,SUMIF('DADOS BRUTOS'!$A$3:$A$500,$B28,'DADOS BRUTOS'!BK$3:BK$500)+IF($C28="",0,SUMIF('DADOS BRUTOS'!$A$3:$A$500,$C28,'DADOS BRUTOS'!BK$3:BK$500)))</f>
        <v/>
      </c>
      <c r="EL28" s="94">
        <f>IF(OR(EL$4="",$B28=""),0,SUMIF('DADOS BRUTOS'!$A$3:$A$500,$B28,'DADOS BRUTOS'!BL$3:BL$500)+IF($C28="",0,SUMIF('DADOS BRUTOS'!$A$3:$A$500,$C28,'DADOS BRUTOS'!BL$3:BL$500)))</f>
        <v/>
      </c>
      <c r="EM28" s="94">
        <f>IF(OR(EM$4="",$B28=""),0,SUMIF('DADOS BRUTOS'!$A$3:$A$500,$B28,'DADOS BRUTOS'!BM$3:BM$500)+IF($C28="",0,SUMIF('DADOS BRUTOS'!$A$3:$A$500,$C28,'DADOS BRUTOS'!BM$3:BM$500)))</f>
        <v/>
      </c>
      <c r="EN28" s="94">
        <f>IF(OR(EN$4="",$B28=""),0,SUMIF('DADOS BRUTOS'!$A$3:$A$500,$B28,'DADOS BRUTOS'!BN$3:BN$500)+IF($C28="",0,SUMIF('DADOS BRUTOS'!$A$3:$A$500,$C28,'DADOS BRUTOS'!BN$3:BN$500)))</f>
        <v/>
      </c>
      <c r="EO28" s="94">
        <f>IF(OR(EO$4="",$B28=""),0,SUMIF('DADOS BRUTOS'!$A$3:$A$500,$B28,'DADOS BRUTOS'!BO$3:BO$500)+IF($C28="",0,SUMIF('DADOS BRUTOS'!$A$3:$A$500,$C28,'DADOS BRUTOS'!BO$3:BO$500)))</f>
        <v/>
      </c>
      <c r="EP28" s="94">
        <f>IF(OR(EP$4="",$B28=""),0,SUMIF('DADOS BRUTOS'!$A$3:$A$500,$B28,'DADOS BRUTOS'!BP$3:BP$500)+IF($C28="",0,SUMIF('DADOS BRUTOS'!$A$3:$A$500,$C28,'DADOS BRUTOS'!BP$3:BP$500)))</f>
        <v/>
      </c>
      <c r="EQ28" s="94">
        <f>IF(OR(EQ$4="",$B28=""),0,SUMIF('DADOS BRUTOS'!$A$3:$A$500,$B28,'DADOS BRUTOS'!BQ$3:BQ$500)+IF($C28="",0,SUMIF('DADOS BRUTOS'!$A$3:$A$500,$C28,'DADOS BRUTOS'!BQ$3:BQ$500)))</f>
        <v/>
      </c>
      <c r="ER28" s="94">
        <f>IF(OR(ER$4="",$B28=""),0,SUMIF('DADOS BRUTOS'!$A$3:$A$500,$B28,'DADOS BRUTOS'!BR$3:BR$500)+IF($C28="",0,SUMIF('DADOS BRUTOS'!$A$3:$A$500,$C28,'DADOS BRUTOS'!BR$3:BR$500)))</f>
        <v/>
      </c>
      <c r="ES28" s="94">
        <f>IF(OR(ES$4="",$B28=""),0,SUMIF('DADOS BRUTOS'!$A$3:$A$500,$B28,'DADOS BRUTOS'!BS$3:BS$500)+IF($C28="",0,SUMIF('DADOS BRUTOS'!$A$3:$A$500,$C28,'DADOS BRUTOS'!BS$3:BS$500)))</f>
        <v/>
      </c>
      <c r="ET28" s="94">
        <f>IF(OR(ET$4="",$B28=""),0,SUMIF('DADOS BRUTOS'!$A$3:$A$500,$B28,'DADOS BRUTOS'!BT$3:BT$500)+IF($C28="",0,SUMIF('DADOS BRUTOS'!$A$3:$A$500,$C28,'DADOS BRUTOS'!BT$3:BT$500)))</f>
        <v/>
      </c>
      <c r="EU28" s="94">
        <f>IF(OR(EU$4="",$B28=""),0,SUMIF('DADOS BRUTOS'!$A$3:$A$500,$B28,'DADOS BRUTOS'!BU$3:BU$500)+IF($C28="",0,SUMIF('DADOS BRUTOS'!$A$3:$A$500,$C28,'DADOS BRUTOS'!BU$3:BU$500)))</f>
        <v/>
      </c>
      <c r="EV28" s="94">
        <f>IF(OR(EV$4="",$B28=""),0,SUMIF('DADOS BRUTOS'!$A$3:$A$500,$B28,'DADOS BRUTOS'!BV$3:BV$500)+IF($C28="",0,SUMIF('DADOS BRUTOS'!$A$3:$A$500,$C28,'DADOS BRUTOS'!BV$3:BV$500)))</f>
        <v/>
      </c>
      <c r="EW28" s="94">
        <f>IF(OR(EW$4="",$B28=""),0,SUMIF('DADOS BRUTOS'!$A$3:$A$500,$B28,'DADOS BRUTOS'!BW$3:BW$500)+IF($C28="",0,SUMIF('DADOS BRUTOS'!$A$3:$A$500,$C28,'DADOS BRUTOS'!BW$3:BW$500)))</f>
        <v/>
      </c>
      <c r="EX28" s="94">
        <f>IF(OR(EX$4="",$B28=""),0,SUMIF('DADOS BRUTOS'!$A$3:$A$500,$B28,'DADOS BRUTOS'!BX$3:BX$500)+IF($C28="",0,SUMIF('DADOS BRUTOS'!$A$3:$A$500,$C28,'DADOS BRUTOS'!BX$3:BX$500)))</f>
        <v/>
      </c>
      <c r="EY28" s="94">
        <f>IF(OR(EY$4="",$B28=""),0,SUMIF('DADOS BRUTOS'!$A$3:$A$500,$B28,'DADOS BRUTOS'!BY$3:BY$500)+IF($C28="",0,SUMIF('DADOS BRUTOS'!$A$3:$A$500,$C28,'DADOS BRUTOS'!BY$3:BY$500)))</f>
        <v/>
      </c>
      <c r="EZ28" s="94">
        <f>IF(OR(EZ$4="",$B28=""),0,SUMIF('DADOS BRUTOS'!$A$3:$A$500,$B28,'DADOS BRUTOS'!BZ$3:BZ$500)+IF($C28="",0,SUMIF('DADOS BRUTOS'!$A$3:$A$500,$C28,'DADOS BRUTOS'!BZ$3:BZ$500)))</f>
        <v/>
      </c>
      <c r="FA28" s="94">
        <f>IF(OR(FA$4="",$B28=""),0,SUMIF('DADOS BRUTOS'!$A$3:$A$500,$B28,'DADOS BRUTOS'!CA$3:CA$500)+IF($C28="",0,SUMIF('DADOS BRUTOS'!$A$3:$A$500,$C28,'DADOS BRUTOS'!CA$3:CA$500)))</f>
        <v/>
      </c>
      <c r="FB28" s="94">
        <f>IF(OR(FB$4="",$B28=""),0,SUMIF('DADOS BRUTOS'!$A$3:$A$500,$B28,'DADOS BRUTOS'!CB$3:CB$500)+IF($C28="",0,SUMIF('DADOS BRUTOS'!$A$3:$A$500,$C28,'DADOS BRUTOS'!CB$3:CB$500)))</f>
        <v/>
      </c>
      <c r="FC28" s="94">
        <f>IF(OR(FC$4="",$B28=""),0,SUMIF('DADOS BRUTOS'!$A$3:$A$500,$B28,'DADOS BRUTOS'!CC$3:CC$500)+IF($C28="",0,SUMIF('DADOS BRUTOS'!$A$3:$A$500,$C28,'DADOS BRUTOS'!CC$3:CC$500)))</f>
        <v/>
      </c>
      <c r="FD28" s="94">
        <f>IF(OR(FD$4="",$B28=""),0,SUMIF('DADOS BRUTOS'!$A$3:$A$500,$B28,'DADOS BRUTOS'!CD$3:CD$500)+IF($C28="",0,SUMIF('DADOS BRUTOS'!$A$3:$A$500,$C28,'DADOS BRUTOS'!CD$3:CD$500)))</f>
        <v/>
      </c>
      <c r="FE28" s="94">
        <f>IF(OR(FE$4="",$B28=""),0,SUMIF('DADOS BRUTOS'!$A$3:$A$500,$B28,'DADOS BRUTOS'!CE$3:CE$500)+IF($C28="",0,SUMIF('DADOS BRUTOS'!$A$3:$A$500,$C28,'DADOS BRUTOS'!CE$3:CE$500)))</f>
        <v/>
      </c>
      <c r="FF28" s="94">
        <f>IF(OR(FF$4="",$B28=""),0,SUMIF('DADOS BRUTOS'!$A$3:$A$500,$B28,'DADOS BRUTOS'!CF$3:CF$500)+IF($C28="",0,SUMIF('DADOS BRUTOS'!$A$3:$A$500,$C28,'DADOS BRUTOS'!CF$3:CF$500)))</f>
        <v/>
      </c>
      <c r="FG28" s="94">
        <f>IF(OR(FG$4="",$B28=""),0,SUMIF('DADOS BRUTOS'!$A$3:$A$500,$B28,'DADOS BRUTOS'!CG$3:CG$500)+IF($C28="",0,SUMIF('DADOS BRUTOS'!$A$3:$A$500,$C28,'DADOS BRUTOS'!CG$3:CG$500)))</f>
        <v/>
      </c>
      <c r="FH28" s="94">
        <f>IF(OR(FH$4="",$B28=""),0,SUMIF('DADOS BRUTOS'!$A$3:$A$500,$B28,'DADOS BRUTOS'!CH$3:CH$500)+IF($C28="",0,SUMIF('DADOS BRUTOS'!$A$3:$A$500,$C28,'DADOS BRUTOS'!CH$3:CH$500)))</f>
        <v/>
      </c>
      <c r="FI28" s="94">
        <f>IF(OR(FI$4="",$B28=""),0,SUMIF('DADOS BRUTOS'!$A$3:$A$500,$B28,'DADOS BRUTOS'!CI$3:CI$500)+IF($C28="",0,SUMIF('DADOS BRUTOS'!$A$3:$A$500,$C28,'DADOS BRUTOS'!CI$3:CI$500)))</f>
        <v/>
      </c>
      <c r="FJ28" s="94">
        <f>IF(OR(FJ$4="",$B28=""),0,SUMIF('DADOS BRUTOS'!$A$3:$A$500,$B28,'DADOS BRUTOS'!CJ$3:CJ$500)+IF($C28="",0,SUMIF('DADOS BRUTOS'!$A$3:$A$500,$C28,'DADOS BRUTOS'!CJ$3:CJ$500)))</f>
        <v/>
      </c>
      <c r="FK28" s="94">
        <f>IF(OR(FK$4="",$B28=""),0,SUMIF('DADOS BRUTOS'!$A$3:$A$500,$B28,'DADOS BRUTOS'!CK$3:CK$500)+IF($C28="",0,SUMIF('DADOS BRUTOS'!$A$3:$A$500,$C28,'DADOS BRUTOS'!CK$3:CK$500)))</f>
        <v/>
      </c>
      <c r="FL28" s="94">
        <f>IF(OR(FL$4="",$B28=""),0,SUMIF('DADOS BRUTOS'!$A$3:$A$500,$B28,'DADOS BRUTOS'!CL$3:CL$500)+IF($C28="",0,SUMIF('DADOS BRUTOS'!$A$3:$A$500,$C28,'DADOS BRUTOS'!CL$3:CL$500)))</f>
        <v/>
      </c>
      <c r="FM28" s="94">
        <f>IF(OR(FM$4="",$B28=""),0,SUMIF('DADOS BRUTOS'!$A$3:$A$500,$B28,'DADOS BRUTOS'!CM$3:CM$500)+IF($C28="",0,SUMIF('DADOS BRUTOS'!$A$3:$A$500,$C28,'DADOS BRUTOS'!CM$3:CM$500)))</f>
        <v/>
      </c>
      <c r="FN28" s="94">
        <f>IF(OR(FN$4="",$B28=""),0,SUMIF('DADOS BRUTOS'!$A$3:$A$500,$B28,'DADOS BRUTOS'!CN$3:CN$500)+IF($C28="",0,SUMIF('DADOS BRUTOS'!$A$3:$A$500,$C28,'DADOS BRUTOS'!CN$3:CN$500)))</f>
        <v/>
      </c>
      <c r="FO28" s="94">
        <f>IF(OR(FO$4="",$B28=""),0,SUMIF('DADOS BRUTOS'!$A$3:$A$500,$B28,'DADOS BRUTOS'!CO$3:CO$500)+IF($C28="",0,SUMIF('DADOS BRUTOS'!$A$3:$A$500,$C28,'DADOS BRUTOS'!CO$3:CO$500)))</f>
        <v/>
      </c>
      <c r="FP28" s="94">
        <f>IF(OR(FP$4="",$B28=""),0,SUMIF('DADOS BRUTOS'!$A$3:$A$500,$B28,'DADOS BRUTOS'!CP$3:CP$500)+IF($C28="",0,SUMIF('DADOS BRUTOS'!$A$3:$A$500,$C28,'DADOS BRUTOS'!CP$3:CP$500)))</f>
        <v/>
      </c>
      <c r="FQ28" s="94">
        <f>IF(OR(FQ$4="",$B28=""),0,SUMIF('DADOS BRUTOS'!$A$3:$A$500,$B28,'DADOS BRUTOS'!CQ$3:CQ$500)+IF($C28="",0,SUMIF('DADOS BRUTOS'!$A$3:$A$500,$C28,'DADOS BRUTOS'!CQ$3:CQ$500)))</f>
        <v/>
      </c>
      <c r="FR28" s="94">
        <f>IF(OR(FR$4="",$B28=""),0,SUMIF('DADOS BRUTOS'!$A$3:$A$500,$B28,'DADOS BRUTOS'!CR$3:CR$500)+IF($C28="",0,SUMIF('DADOS BRUTOS'!$A$3:$A$500,$C28,'DADOS BRUTOS'!CR$3:CR$500)))</f>
        <v/>
      </c>
      <c r="FS28" s="94">
        <f>IF(OR(FS$4="",$B28=""),0,SUMIF('DADOS BRUTOS'!$A$3:$A$500,$B28,'DADOS BRUTOS'!CS$3:CS$500)+IF($C28="",0,SUMIF('DADOS BRUTOS'!$A$3:$A$500,$C28,'DADOS BRUTOS'!CS$3:CS$500)))</f>
        <v/>
      </c>
      <c r="FT28" s="94">
        <f>IF(OR(FT$4="",$B28=""),0,SUMIF('DADOS BRUTOS'!$A$3:$A$500,$B28,'DADOS BRUTOS'!CT$3:CT$500)+IF($C28="",0,SUMIF('DADOS BRUTOS'!$A$3:$A$500,$C28,'DADOS BRUTOS'!CT$3:CT$500)))</f>
        <v/>
      </c>
      <c r="FU28" s="94">
        <f>IF(OR(FU$4="",$B28=""),0,SUMIF('DADOS BRUTOS'!$A$3:$A$500,$B28,'DADOS BRUTOS'!CU$3:CU$500)+IF($C28="",0,SUMIF('DADOS BRUTOS'!$A$3:$A$500,$C28,'DADOS BRUTOS'!CU$3:CU$500)))</f>
        <v/>
      </c>
      <c r="FV28" s="94">
        <f>IF(OR(FV$4="",$B28=""),0,SUMIF('DADOS BRUTOS'!$A$3:$A$500,$B28,'DADOS BRUTOS'!CV$3:CV$500)+IF($C28="",0,SUMIF('DADOS BRUTOS'!$A$3:$A$500,$C28,'DADOS BRUTOS'!CV$3:CV$500)))</f>
        <v/>
      </c>
      <c r="FW28" s="94">
        <f>IF(OR(FW$4="",$B28=""),0,SUMIF('DADOS BRUTOS'!$A$3:$A$500,$B28,'DADOS BRUTOS'!CW$3:CW$500)+IF($C28="",0,SUMIF('DADOS BRUTOS'!$A$3:$A$500,$C28,'DADOS BRUTOS'!CW$3:CW$500)))</f>
        <v/>
      </c>
      <c r="FX28" s="94">
        <f>IF(OR(FX$4="",$B28=""),0,SUMIF('DADOS BRUTOS'!$A$3:$A$500,$B28,'DADOS BRUTOS'!CX$3:CX$500)+IF($C28="",0,SUMIF('DADOS BRUTOS'!$A$3:$A$500,$C28,'DADOS BRUTOS'!CX$3:CX$500)))</f>
        <v/>
      </c>
      <c r="FY28" s="94">
        <f>IF(OR(FY$4="",$B28=""),0,SUMIF('DADOS BRUTOS'!$A$3:$A$500,$B28,'DADOS BRUTOS'!CY$3:CY$500)+IF($C28="",0,SUMIF('DADOS BRUTOS'!$A$3:$A$500,$C28,'DADOS BRUTOS'!CY$3:CY$500)))</f>
        <v/>
      </c>
      <c r="FZ28" s="94">
        <f>IF(OR(FZ$4="",$B28=""),0,SUMIF('DADOS BRUTOS'!$A$3:$A$500,$B28,'DADOS BRUTOS'!CZ$3:CZ$500)+IF($C28="",0,SUMIF('DADOS BRUTOS'!$A$3:$A$500,$C28,'DADOS BRUTOS'!CZ$3:CZ$500)))</f>
        <v/>
      </c>
      <c r="GA28" s="94">
        <f>IF(OR(GA$4="",$B28=""),0,SUMIF('DADOS BRUTOS'!$A$3:$A$500,$B28,'DADOS BRUTOS'!DA$3:DA$500)+IF($C28="",0,SUMIF('DADOS BRUTOS'!$A$3:$A$500,$C28,'DADOS BRUTOS'!DA$3:DA$500)))</f>
        <v/>
      </c>
      <c r="GB28" s="94">
        <f>IF(OR(GB$4="",$B28=""),0,SUMIF('DADOS BRUTOS'!$A$3:$A$500,$B28,'DADOS BRUTOS'!DB$3:DB$500)+IF($C28="",0,SUMIF('DADOS BRUTOS'!$A$3:$A$500,$C28,'DADOS BRUTOS'!DB$3:DB$500)))</f>
        <v/>
      </c>
      <c r="GC28" s="94">
        <f>IF(OR(GC$4="",$B28=""),0,SUMIF('DADOS BRUTOS'!$A$3:$A$500,$B28,'DADOS BRUTOS'!DC$3:DC$500)+IF($C28="",0,SUMIF('DADOS BRUTOS'!$A$3:$A$500,$C28,'DADOS BRUTOS'!DC$3:DC$500)))</f>
        <v/>
      </c>
      <c r="GD28" s="94">
        <f>IF(OR(GD$4="",$B28=""),0,SUMIF('DADOS BRUTOS'!$A$3:$A$500,$B28,'DADOS BRUTOS'!DD$3:DD$500)+IF($C28="",0,SUMIF('DADOS BRUTOS'!$A$3:$A$500,$C28,'DADOS BRUTOS'!DD$3:DD$500)))</f>
        <v/>
      </c>
      <c r="GE28" s="94">
        <f>IF(OR(GE$4="",$B28=""),0,SUMIF('DADOS BRUTOS'!$A$3:$A$500,$B28,'DADOS BRUTOS'!DE$3:DE$500)+IF($C28="",0,SUMIF('DADOS BRUTOS'!$A$3:$A$500,$C28,'DADOS BRUTOS'!DE$3:DE$500)))</f>
        <v/>
      </c>
      <c r="GF28" s="94">
        <f>IF(OR(GF$4="",$B28=""),0,SUMIF('DADOS BRUTOS'!$A$3:$A$500,$B28,'DADOS BRUTOS'!DF$3:DF$500)+IF($C28="",0,SUMIF('DADOS BRUTOS'!$A$3:$A$500,$C28,'DADOS BRUTOS'!DF$3:DF$500)))</f>
        <v/>
      </c>
      <c r="GG28" s="94">
        <f>IF(OR(GG$4="",$B28=""),0,SUMIF('DADOS BRUTOS'!$A$3:$A$500,$B28,'DADOS BRUTOS'!DG$3:DG$500)+IF($C28="",0,SUMIF('DADOS BRUTOS'!$A$3:$A$500,$C28,'DADOS BRUTOS'!DG$3:DG$500)))</f>
        <v/>
      </c>
      <c r="GH28" s="94">
        <f>IF(OR(GH$4="",$B28=""),0,SUMIF('DADOS BRUTOS'!$A$3:$A$500,$B28,'DADOS BRUTOS'!DH$3:DH$500)+IF($C28="",0,SUMIF('DADOS BRUTOS'!$A$3:$A$500,$C28,'DADOS BRUTOS'!DH$3:DH$500)))</f>
        <v/>
      </c>
      <c r="GI28" s="94">
        <f>IF(OR(GI$4="",$B28=""),0,SUMIF('DADOS BRUTOS'!$A$3:$A$500,$B28,'DADOS BRUTOS'!DI$3:DI$500)+IF($C28="",0,SUMIF('DADOS BRUTOS'!$A$3:$A$500,$C28,'DADOS BRUTOS'!DI$3:DI$500)))</f>
        <v/>
      </c>
      <c r="GJ28" s="94">
        <f>IF(OR(GJ$4="",$B28=""),0,SUMIF('DADOS BRUTOS'!$A$3:$A$500,$B28,'DADOS BRUTOS'!DJ$3:DJ$500)+IF($C28="",0,SUMIF('DADOS BRUTOS'!$A$3:$A$500,$C28,'DADOS BRUTOS'!DJ$3:DJ$500)))</f>
        <v/>
      </c>
      <c r="GK28" s="94">
        <f>IF(OR(GK$4="",$B28=""),0,SUMIF('DADOS BRUTOS'!$A$3:$A$500,$B28,'DADOS BRUTOS'!DK$3:DK$500)+IF($C28="",0,SUMIF('DADOS BRUTOS'!$A$3:$A$500,$C28,'DADOS BRUTOS'!DK$3:DK$500)))</f>
        <v/>
      </c>
      <c r="GL28" s="94">
        <f>IF(OR(GL$4="",$B28=""),0,SUMIF('DADOS BRUTOS'!$A$3:$A$500,$B28,'DADOS BRUTOS'!DL$3:DL$500)+IF($C28="",0,SUMIF('DADOS BRUTOS'!$A$3:$A$500,$C28,'DADOS BRUTOS'!DL$3:DL$500)))</f>
        <v/>
      </c>
      <c r="GM28" s="94">
        <f>IF(OR(GM$4="",$B28=""),0,SUMIF('DADOS BRUTOS'!$A$3:$A$500,$B28,'DADOS BRUTOS'!DM$3:DM$500)+IF($C28="",0,SUMIF('DADOS BRUTOS'!$A$3:$A$500,$C28,'DADOS BRUTOS'!DM$3:DM$500)))</f>
        <v/>
      </c>
      <c r="GN28" s="94">
        <f>IF(OR(GN$4="",$B28=""),0,SUMIF('DADOS BRUTOS'!$A$3:$A$500,$B28,'DADOS BRUTOS'!DN$3:DN$500)+IF($C28="",0,SUMIF('DADOS BRUTOS'!$A$3:$A$500,$C28,'DADOS BRUTOS'!DN$3:DN$500)))</f>
        <v/>
      </c>
      <c r="GO28" s="94">
        <f>IF(OR(GO$4="",$B28=""),0,SUMIF('DADOS BRUTOS'!$A$3:$A$500,$B28,'DADOS BRUTOS'!DO$3:DO$500)+IF($C28="",0,SUMIF('DADOS BRUTOS'!$A$3:$A$500,$C28,'DADOS BRUTOS'!DO$3:DO$500)))</f>
        <v/>
      </c>
      <c r="GP28" s="94">
        <f>IF(OR(GP$4="",$B28=""),0,SUMIF('DADOS BRUTOS'!$A$3:$A$500,$B28,'DADOS BRUTOS'!DP$3:DP$500)+IF($C28="",0,SUMIF('DADOS BRUTOS'!$A$3:$A$500,$C28,'DADOS BRUTOS'!DP$3:DP$500)))</f>
        <v/>
      </c>
      <c r="GQ28" s="94">
        <f>IF(OR(GQ$4="",$B28=""),0,SUMIF('DADOS BRUTOS'!$A$3:$A$500,$B28,'DADOS BRUTOS'!DQ$3:DQ$500)+IF($C28="",0,SUMIF('DADOS BRUTOS'!$A$3:$A$500,$C28,'DADOS BRUTOS'!DQ$3:DQ$500)))</f>
        <v/>
      </c>
      <c r="GR28" s="94">
        <f>IF(OR(GR$4="",$B28=""),0,SUMIF('DADOS BRUTOS'!$A$3:$A$500,$B28,'DADOS BRUTOS'!DR$3:DR$500)+IF($C28="",0,SUMIF('DADOS BRUTOS'!$A$3:$A$500,$C28,'DADOS BRUTOS'!DR$3:DR$500)))</f>
        <v/>
      </c>
      <c r="GS28" s="94">
        <f>IF(OR(GS$4="",$B28=""),0,SUMIF('DADOS BRUTOS'!$A$3:$A$500,$B28,'DADOS BRUTOS'!DS$3:DS$500)+IF($C28="",0,SUMIF('DADOS BRUTOS'!$A$3:$A$500,$C28,'DADOS BRUTOS'!DS$3:DS$500)))</f>
        <v/>
      </c>
      <c r="GT28" s="94">
        <f>IF(OR(GT$4="",$B28=""),0,SUMIF('DADOS BRUTOS'!$A$3:$A$500,$B28,'DADOS BRUTOS'!DT$3:DT$500)+IF($C28="",0,SUMIF('DADOS BRUTOS'!$A$3:$A$500,$C28,'DADOS BRUTOS'!DT$3:DT$500)))</f>
        <v/>
      </c>
      <c r="GU28" s="94">
        <f>IF(OR(GU$4="",$B28=""),0,SUMIF('DADOS BRUTOS'!$A$3:$A$500,$B28,'DADOS BRUTOS'!DU$3:DU$500)+IF($C28="",0,SUMIF('DADOS BRUTOS'!$A$3:$A$500,$C28,'DADOS BRUTOS'!DU$3:DU$500)))</f>
        <v/>
      </c>
      <c r="GV28" s="94">
        <f>IF(OR(GV$4="",$B28=""),0,SUMIF('DADOS BRUTOS'!$A$3:$A$500,$B28,'DADOS BRUTOS'!DV$3:DV$500)+IF($C28="",0,SUMIF('DADOS BRUTOS'!$A$3:$A$500,$C28,'DADOS BRUTOS'!DV$3:DV$500)))</f>
        <v/>
      </c>
      <c r="GW28" s="94">
        <f>IF(OR(GW$4="",$B28=""),0,SUMIF('DADOS BRUTOS'!$A$3:$A$500,$B28,'DADOS BRUTOS'!DW$3:DW$500)+IF($C28="",0,SUMIF('DADOS BRUTOS'!$A$3:$A$500,$C28,'DADOS BRUTOS'!DW$3:DW$500)))</f>
        <v/>
      </c>
      <c r="GX28" s="94">
        <f>IF(OR(GX$4="",$B28=""),0,SUMIF('DADOS BRUTOS'!$A$3:$A$500,$B28,'DADOS BRUTOS'!DX$3:DX$500)+IF($C28="",0,SUMIF('DADOS BRUTOS'!$A$3:$A$500,$C28,'DADOS BRUTOS'!DX$3:DX$500)))</f>
        <v/>
      </c>
      <c r="GY28" s="94">
        <f>IF(OR(GY$4="",$B28=""),0,SUMIF('DADOS BRUTOS'!$A$3:$A$500,$B28,'DADOS BRUTOS'!DY$3:DY$500)+IF($C28="",0,SUMIF('DADOS BRUTOS'!$A$3:$A$500,$C28,'DADOS BRUTOS'!DY$3:DY$500)))</f>
        <v/>
      </c>
      <c r="GZ28" s="94">
        <f>IF(OR(GZ$4="",$B28=""),0,SUMIF('DADOS BRUTOS'!$A$3:$A$500,$B28,'DADOS BRUTOS'!DZ$3:DZ$500)+IF($C28="",0,SUMIF('DADOS BRUTOS'!$A$3:$A$500,$C28,'DADOS BRUTOS'!DZ$3:DZ$500)))</f>
        <v/>
      </c>
      <c r="HA28" s="94">
        <f>IF(OR(HA$4="",$B28=""),0,SUMIF('DADOS BRUTOS'!$A$3:$A$500,$B28,'DADOS BRUTOS'!EA$3:EA$500)+IF($C28="",0,SUMIF('DADOS BRUTOS'!$A$3:$A$500,$C28,'DADOS BRUTOS'!EA$3:EA$500)))</f>
        <v/>
      </c>
      <c r="HB28" s="94">
        <f>IF(OR(HB$4="",$B28=""),0,SUMIF('DADOS BRUTOS'!$A$3:$A$500,$B28,'DADOS BRUTOS'!EB$3:EB$500)+IF($C28="",0,SUMIF('DADOS BRUTOS'!$A$3:$A$500,$C28,'DADOS BRUTOS'!EB$3:EB$500)))</f>
        <v/>
      </c>
      <c r="HC28" s="94">
        <f>IF(OR(HC$4="",$B28=""),0,SUMIF('DADOS BRUTOS'!$A$3:$A$500,$B28,'DADOS BRUTOS'!EC$3:EC$500)+IF($C28="",0,SUMIF('DADOS BRUTOS'!$A$3:$A$500,$C28,'DADOS BRUTOS'!EC$3:EC$500)))</f>
        <v/>
      </c>
      <c r="HD28" s="94">
        <f>IF(OR(HD$4="",$B28=""),0,SUMIF('DADOS BRUTOS'!$A$3:$A$500,$B28,'DADOS BRUTOS'!ED$3:ED$500)+IF($C28="",0,SUMIF('DADOS BRUTOS'!$A$3:$A$500,$C28,'DADOS BRUTOS'!ED$3:ED$500)))</f>
        <v/>
      </c>
      <c r="HE28" s="94">
        <f>IF(OR(HE$4="",$B28=""),0,SUMIF('DADOS BRUTOS'!$A$3:$A$500,$B28,'DADOS BRUTOS'!EE$3:EE$500)+IF($C28="",0,SUMIF('DADOS BRUTOS'!$A$3:$A$500,$C28,'DADOS BRUTOS'!EE$3:EE$500)))</f>
        <v/>
      </c>
      <c r="HF28" s="94">
        <f>IF(OR(HF$4="",$B28=""),0,SUMIF('DADOS BRUTOS'!$A$3:$A$500,$B28,'DADOS BRUTOS'!EF$3:EF$500)+IF($C28="",0,SUMIF('DADOS BRUTOS'!$A$3:$A$500,$C28,'DADOS BRUTOS'!EF$3:EF$500)))</f>
        <v/>
      </c>
      <c r="HG28" s="94">
        <f>IF(OR(HG$4="",$B28=""),0,SUMIF('DADOS BRUTOS'!$A$3:$A$500,$B28,'DADOS BRUTOS'!EG$3:EG$500)+IF($C28="",0,SUMIF('DADOS BRUTOS'!$A$3:$A$500,$C28,'DADOS BRUTOS'!EG$3:EG$500)))</f>
        <v/>
      </c>
      <c r="HH28" s="94">
        <f>IF(OR(HH$4="",$B28=""),0,SUMIF('DADOS BRUTOS'!$A$3:$A$500,$B28,'DADOS BRUTOS'!EH$3:EH$500)+IF($C28="",0,SUMIF('DADOS BRUTOS'!$A$3:$A$500,$C28,'DADOS BRUTOS'!EH$3:EH$500)))</f>
        <v/>
      </c>
      <c r="HI28" s="94">
        <f>IF(OR(HI$4="",$B28=""),0,SUMIF('DADOS BRUTOS'!$A$3:$A$500,$B28,'DADOS BRUTOS'!EI$3:EI$500)+IF($C28="",0,SUMIF('DADOS BRUTOS'!$A$3:$A$500,$C28,'DADOS BRUTOS'!EI$3:EI$500)))</f>
        <v/>
      </c>
      <c r="HJ28" s="94">
        <f>IF(OR(HJ$4="",$B28=""),0,SUMIF('DADOS BRUTOS'!$A$3:$A$500,$B28,'DADOS BRUTOS'!EJ$3:EJ$500)+IF($C28="",0,SUMIF('DADOS BRUTOS'!$A$3:$A$500,$C28,'DADOS BRUTOS'!EJ$3:EJ$500)))</f>
        <v/>
      </c>
      <c r="HK28" s="94">
        <f>IF(OR(HK$4="",$B28=""),0,SUMIF('DADOS BRUTOS'!$A$3:$A$500,$B28,'DADOS BRUTOS'!EK$3:EK$500)+IF($C28="",0,SUMIF('DADOS BRUTOS'!$A$3:$A$500,$C28,'DADOS BRUTOS'!EK$3:EK$500)))</f>
        <v/>
      </c>
      <c r="HL28" s="94">
        <f>IF(OR(HL$4="",$B28=""),0,SUMIF('DADOS BRUTOS'!$A$3:$A$500,$B28,'DADOS BRUTOS'!EL$3:EL$500)+IF($C28="",0,SUMIF('DADOS BRUTOS'!$A$3:$A$500,$C28,'DADOS BRUTOS'!EL$3:EL$500)))</f>
        <v/>
      </c>
      <c r="HM28" s="94">
        <f>IF(OR(HM$4="",$B28=""),0,SUMIF('DADOS BRUTOS'!$A$3:$A$500,$B28,'DADOS BRUTOS'!EM$3:EM$500)+IF($C28="",0,SUMIF('DADOS BRUTOS'!$A$3:$A$500,$C28,'DADOS BRUTOS'!EM$3:EM$500)))</f>
        <v/>
      </c>
      <c r="HN28" s="94">
        <f>IF(OR(HN$4="",$B28=""),0,SUMIF('DADOS BRUTOS'!$A$3:$A$500,$B28,'DADOS BRUTOS'!EN$3:EN$500)+IF($C28="",0,SUMIF('DADOS BRUTOS'!$A$3:$A$500,$C28,'DADOS BRUTOS'!EN$3:EN$500)))</f>
        <v/>
      </c>
      <c r="HO28" s="94">
        <f>IF(OR(HO$4="",$B28=""),0,SUMIF('DADOS BRUTOS'!$A$3:$A$500,$B28,'DADOS BRUTOS'!EO$3:EO$500)+IF($C28="",0,SUMIF('DADOS BRUTOS'!$A$3:$A$500,$C28,'DADOS BRUTOS'!EO$3:EO$500)))</f>
        <v/>
      </c>
      <c r="HP28" s="94">
        <f>IF(OR(HP$4="",$B28=""),0,SUMIF('DADOS BRUTOS'!$A$3:$A$500,$B28,'DADOS BRUTOS'!EP$3:EP$500)+IF($C28="",0,SUMIF('DADOS BRUTOS'!$A$3:$A$500,$C28,'DADOS BRUTOS'!EP$3:EP$500)))</f>
        <v/>
      </c>
      <c r="HQ28" s="94">
        <f>IF(OR(HQ$4="",$B28=""),0,SUMIF('DADOS BRUTOS'!$A$3:$A$500,$B28,'DADOS BRUTOS'!EQ$3:EQ$500)+IF($C28="",0,SUMIF('DADOS BRUTOS'!$A$3:$A$500,$C28,'DADOS BRUTOS'!EQ$3:EQ$500)))</f>
        <v/>
      </c>
      <c r="HR28" s="94">
        <f>IF(OR(HR$4="",$B28=""),0,SUMIF('DADOS BRUTOS'!$A$3:$A$500,$B28,'DADOS BRUTOS'!ER$3:ER$500)+IF($C28="",0,SUMIF('DADOS BRUTOS'!$A$3:$A$500,$C28,'DADOS BRUTOS'!ER$3:ER$500)))</f>
        <v/>
      </c>
      <c r="HS28" s="94">
        <f>IF(OR(HS$4="",$B28=""),0,SUMIF('DADOS BRUTOS'!$A$3:$A$500,$B28,'DADOS BRUTOS'!ES$3:ES$500)+IF($C28="",0,SUMIF('DADOS BRUTOS'!$A$3:$A$500,$C28,'DADOS BRUTOS'!ES$3:ES$500)))</f>
        <v/>
      </c>
      <c r="HT28" s="94">
        <f>IF(OR(HT$4="",$B28=""),0,SUMIF('DADOS BRUTOS'!$A$3:$A$500,$B28,'DADOS BRUTOS'!ET$3:ET$500)+IF($C28="",0,SUMIF('DADOS BRUTOS'!$A$3:$A$500,$C28,'DADOS BRUTOS'!ET$3:ET$500)))</f>
        <v/>
      </c>
      <c r="HU28" s="94">
        <f>IF(OR(HU$4="",$B28=""),0,SUMIF('DADOS BRUTOS'!$A$3:$A$500,$B28,'DADOS BRUTOS'!EU$3:EU$500)+IF($C28="",0,SUMIF('DADOS BRUTOS'!$A$3:$A$500,$C28,'DADOS BRUTOS'!EU$3:EU$500)))</f>
        <v/>
      </c>
      <c r="HV28" s="94">
        <f>IF(OR(HV$4="",$B28=""),0,SUMIF('DADOS BRUTOS'!$A$3:$A$500,$B28,'DADOS BRUTOS'!EV$3:EV$500)+IF($C28="",0,SUMIF('DADOS BRUTOS'!$A$3:$A$500,$C28,'DADOS BRUTOS'!EV$3:EV$500)))</f>
        <v/>
      </c>
      <c r="HW28" s="94">
        <f>IF(OR(HW$4="",$B28=""),0,SUMIF('DADOS BRUTOS'!$A$3:$A$500,$B28,'DADOS BRUTOS'!EW$3:EW$500)+IF($C28="",0,SUMIF('DADOS BRUTOS'!$A$3:$A$500,$C28,'DADOS BRUTOS'!EW$3:EW$500)))</f>
        <v/>
      </c>
      <c r="HX28" s="94">
        <f>IF(OR(HX$4="",$B28=""),0,SUMIF('DADOS BRUTOS'!$A$3:$A$500,$B28,'DADOS BRUTOS'!EX$3:EX$500)+IF($C28="",0,SUMIF('DADOS BRUTOS'!$A$3:$A$500,$C28,'DADOS BRUTOS'!EX$3:EX$500)))</f>
        <v/>
      </c>
      <c r="HY28" s="94">
        <f>IF(OR(HY$4="",$B28=""),0,SUMIF('DADOS BRUTOS'!$A$3:$A$500,$B28,'DADOS BRUTOS'!EY$3:EY$500)+IF($C28="",0,SUMIF('DADOS BRUTOS'!$A$3:$A$500,$C28,'DADOS BRUTOS'!EY$3:EY$500)))</f>
        <v/>
      </c>
      <c r="HZ28" s="94">
        <f>IF(OR(HZ$4="",$B28=""),0,SUMIF('DADOS BRUTOS'!$A$3:$A$500,$B28,'DADOS BRUTOS'!EZ$3:EZ$500)+IF($C28="",0,SUMIF('DADOS BRUTOS'!$A$3:$A$500,$C28,'DADOS BRUTOS'!EZ$3:EZ$500)))</f>
        <v/>
      </c>
      <c r="IA28" s="94">
        <f>IF(OR(IA$4="",$B28=""),0,SUMIF('DADOS BRUTOS'!$A$3:$A$500,$B28,'DADOS BRUTOS'!FA$3:FA$500)+IF($C28="",0,SUMIF('DADOS BRUTOS'!$A$3:$A$500,$C28,'DADOS BRUTOS'!FA$3:FA$500)))</f>
        <v/>
      </c>
      <c r="IB28" s="94">
        <f>IF(OR(IB$4="",$B28=""),0,SUMIF('DADOS BRUTOS'!$A$3:$A$500,$B28,'DADOS BRUTOS'!FB$3:FB$500)+IF($C28="",0,SUMIF('DADOS BRUTOS'!$A$3:$A$500,$C28,'DADOS BRUTOS'!FB$3:FB$500)))</f>
        <v/>
      </c>
      <c r="IC28" s="94">
        <f>IF(OR(IC$4="",$B28=""),0,SUMIF('DADOS BRUTOS'!$A$3:$A$500,$B28,'DADOS BRUTOS'!FC$3:FC$500)+IF($C28="",0,SUMIF('DADOS BRUTOS'!$A$3:$A$500,$C28,'DADOS BRUTOS'!FC$3:FC$500)))</f>
        <v/>
      </c>
      <c r="ID28" s="94">
        <f>IF(OR(ID$4="",$B28=""),0,SUMIF('DADOS BRUTOS'!$A$3:$A$500,$B28,'DADOS BRUTOS'!FD$3:FD$500)+IF($C28="",0,SUMIF('DADOS BRUTOS'!$A$3:$A$500,$C28,'DADOS BRUTOS'!FD$3:FD$500)))</f>
        <v/>
      </c>
      <c r="IE28" s="94">
        <f>IF(OR(IE$4="",$B28=""),0,SUMIF('DADOS BRUTOS'!$A$3:$A$500,$B28,'DADOS BRUTOS'!FE$3:FE$500)+IF($C28="",0,SUMIF('DADOS BRUTOS'!$A$3:$A$500,$C28,'DADOS BRUTOS'!FE$3:FE$500)))</f>
        <v/>
      </c>
      <c r="IF28" s="94">
        <f>IF(OR(IF$4="",$B28=""),0,SUMIF('DADOS BRUTOS'!$A$3:$A$500,$B28,'DADOS BRUTOS'!FF$3:FF$500)+IF($C28="",0,SUMIF('DADOS BRUTOS'!$A$3:$A$500,$C28,'DADOS BRUTOS'!FF$3:FF$500)))</f>
        <v/>
      </c>
      <c r="IG28" s="94">
        <f>IF(OR(IG$4="",$B28=""),0,SUMIF('DADOS BRUTOS'!$A$3:$A$500,$B28,'DADOS BRUTOS'!FG$3:FG$500)+IF($C28="",0,SUMIF('DADOS BRUTOS'!$A$3:$A$500,$C28,'DADOS BRUTOS'!FG$3:FG$500)))</f>
        <v/>
      </c>
      <c r="IH28" s="94">
        <f>IF(OR(IH$4="",$B28=""),0,SUMIF('DADOS BRUTOS'!$A$3:$A$500,$B28,'DADOS BRUTOS'!FH$3:FH$500)+IF($C28="",0,SUMIF('DADOS BRUTOS'!$A$3:$A$500,$C28,'DADOS BRUTOS'!FH$3:FH$500)))</f>
        <v/>
      </c>
      <c r="II28" s="94">
        <f>IF(OR(II$4="",$B28=""),0,SUMIF('DADOS BRUTOS'!$A$3:$A$500,$B28,'DADOS BRUTOS'!FI$3:FI$500)+IF($C28="",0,SUMIF('DADOS BRUTOS'!$A$3:$A$500,$C28,'DADOS BRUTOS'!FI$3:FI$500)))</f>
        <v/>
      </c>
      <c r="IJ28" s="94">
        <f>IF(OR(IJ$4="",$B28=""),0,SUMIF('DADOS BRUTOS'!$A$3:$A$500,$B28,'DADOS BRUTOS'!FJ$3:FJ$500)+IF($C28="",0,SUMIF('DADOS BRUTOS'!$A$3:$A$500,$C28,'DADOS BRUTOS'!FJ$3:FJ$500)))</f>
        <v/>
      </c>
      <c r="IK28" s="94">
        <f>IF(OR(IK$4="",$B28=""),0,SUMIF('DADOS BRUTOS'!$A$3:$A$500,$B28,'DADOS BRUTOS'!FK$3:FK$500)+IF($C28="",0,SUMIF('DADOS BRUTOS'!$A$3:$A$500,$C28,'DADOS BRUTOS'!FK$3:FK$500)))</f>
        <v/>
      </c>
      <c r="IL28" s="94">
        <f>IF(OR(IL$4="",$B28=""),0,SUMIF('DADOS BRUTOS'!$A$3:$A$500,$B28,'DADOS BRUTOS'!FL$3:FL$500)+IF($C28="",0,SUMIF('DADOS BRUTOS'!$A$3:$A$500,$C28,'DADOS BRUTOS'!FL$3:FL$500)))</f>
        <v/>
      </c>
      <c r="IM28" s="94">
        <f>IF(OR(IM$4="",$B28=""),0,SUMIF('DADOS BRUTOS'!$A$3:$A$500,$B28,'DADOS BRUTOS'!FM$3:FM$500)+IF($C28="",0,SUMIF('DADOS BRUTOS'!$A$3:$A$500,$C28,'DADOS BRUTOS'!FM$3:FM$500)))</f>
        <v/>
      </c>
      <c r="IN28" s="94">
        <f>IF(OR(IN$4="",$B28=""),0,SUMIF('DADOS BRUTOS'!$A$3:$A$500,$B28,'DADOS BRUTOS'!FN$3:FN$500)+IF($C28="",0,SUMIF('DADOS BRUTOS'!$A$3:$A$500,$C28,'DADOS BRUTOS'!FN$3:FN$500)))</f>
        <v/>
      </c>
      <c r="IO28" s="94">
        <f>IF(OR(IO$4="",$B28=""),0,SUMIF('DADOS BRUTOS'!$A$3:$A$500,$B28,'DADOS BRUTOS'!FO$3:FO$500)+IF($C28="",0,SUMIF('DADOS BRUTOS'!$A$3:$A$500,$C28,'DADOS BRUTOS'!FO$3:FO$500)))</f>
        <v/>
      </c>
      <c r="IP28" s="94">
        <f>IF(OR(IP$4="",$B28=""),0,SUMIF('DADOS BRUTOS'!$A$3:$A$500,$B28,'DADOS BRUTOS'!FP$3:FP$500)+IF($C28="",0,SUMIF('DADOS BRUTOS'!$A$3:$A$500,$C28,'DADOS BRUTOS'!FP$3:FP$500)))</f>
        <v/>
      </c>
      <c r="IQ28" s="94">
        <f>IF(OR(IQ$4="",$B28=""),0,SUMIF('DADOS BRUTOS'!$A$3:$A$500,$B28,'DADOS BRUTOS'!FQ$3:FQ$500)+IF($C28="",0,SUMIF('DADOS BRUTOS'!$A$3:$A$500,$C28,'DADOS BRUTOS'!FQ$3:FQ$500)))</f>
        <v/>
      </c>
      <c r="IR28" s="94">
        <f>IF(OR(IR$4="",$B28=""),0,SUMIF('DADOS BRUTOS'!$A$3:$A$500,$B28,'DADOS BRUTOS'!FR$3:FR$500)+IF($C28="",0,SUMIF('DADOS BRUTOS'!$A$3:$A$500,$C28,'DADOS BRUTOS'!FR$3:FR$500)))</f>
        <v/>
      </c>
      <c r="IS28" s="94">
        <f>IF(OR(IS$4="",$B28=""),0,SUMIF('DADOS BRUTOS'!$A$3:$A$500,$B28,'DADOS BRUTOS'!FS$3:FS$500)+IF($C28="",0,SUMIF('DADOS BRUTOS'!$A$3:$A$500,$C28,'DADOS BRUTOS'!FS$3:FS$500)))</f>
        <v/>
      </c>
      <c r="IT28" s="94">
        <f>IF(OR(IT$4="",$B28=""),0,SUMIF('DADOS BRUTOS'!$A$3:$A$500,$B28,'DADOS BRUTOS'!FT$3:FT$500)+IF($C28="",0,SUMIF('DADOS BRUTOS'!$A$3:$A$500,$C28,'DADOS BRUTOS'!FT$3:FT$500)))</f>
        <v/>
      </c>
      <c r="IU28" s="94">
        <f>IF(OR(IU$4="",$B28=""),0,SUMIF('DADOS BRUTOS'!$A$3:$A$500,$B28,'DADOS BRUTOS'!FU$3:FU$500)+IF($C28="",0,SUMIF('DADOS BRUTOS'!$A$3:$A$500,$C28,'DADOS BRUTOS'!FU$3:FU$500)))</f>
        <v/>
      </c>
      <c r="IV28" s="94">
        <f>IF(OR(IV$4="",$B28=""),0,SUMIF('DADOS BRUTOS'!$A$3:$A$500,$B28,'DADOS BRUTOS'!FV$3:FV$500)+IF($C28="",0,SUMIF('DADOS BRUTOS'!$A$3:$A$500,$C28,'DADOS BRUTOS'!FV$3:FV$500)))</f>
        <v/>
      </c>
      <c r="IW28" s="94">
        <f>IF(OR(IW$4="",$B28=""),0,SUMIF('DADOS BRUTOS'!$A$3:$A$500,$B28,'DADOS BRUTOS'!FW$3:FW$500)+IF($C28="",0,SUMIF('DADOS BRUTOS'!$A$3:$A$500,$C28,'DADOS BRUTOS'!FW$3:FW$500)))</f>
        <v/>
      </c>
      <c r="IX28" s="94">
        <f>IF(OR(IX$4="",$B28=""),0,SUMIF('DADOS BRUTOS'!$A$3:$A$500,$B28,'DADOS BRUTOS'!FX$3:FX$500)+IF($C28="",0,SUMIF('DADOS BRUTOS'!$A$3:$A$500,$C28,'DADOS BRUTOS'!FX$3:FX$500)))</f>
        <v/>
      </c>
      <c r="IY28" s="94">
        <f>IF(OR(IY$4="",$B28=""),0,SUMIF('DADOS BRUTOS'!$A$3:$A$500,$B28,'DADOS BRUTOS'!FY$3:FY$500)+IF($C28="",0,SUMIF('DADOS BRUTOS'!$A$3:$A$500,$C28,'DADOS BRUTOS'!FY$3:FY$500)))</f>
        <v/>
      </c>
      <c r="IZ28" s="94">
        <f>IF(OR(IZ$4="",$B28=""),0,SUMIF('DADOS BRUTOS'!$A$3:$A$500,$B28,'DADOS BRUTOS'!FZ$3:FZ$500)+IF($C28="",0,SUMIF('DADOS BRUTOS'!$A$3:$A$500,$C28,'DADOS BRUTOS'!FZ$3:FZ$500)))</f>
        <v/>
      </c>
      <c r="JA28" s="94">
        <f>IF(OR(JA$4="",$B28=""),0,SUMIF('DADOS BRUTOS'!$A$3:$A$500,$B28,'DADOS BRUTOS'!GA$3:GA$500)+IF($C28="",0,SUMIF('DADOS BRUTOS'!$A$3:$A$500,$C28,'DADOS BRUTOS'!GA$3:GA$500)))</f>
        <v/>
      </c>
      <c r="JB28" s="94">
        <f>IF(OR(JB$4="",$B28=""),0,SUMIF('DADOS BRUTOS'!$A$3:$A$500,$B28,'DADOS BRUTOS'!GB$3:GB$500)+IF($C28="",0,SUMIF('DADOS BRUTOS'!$A$3:$A$500,$C28,'DADOS BRUTOS'!GB$3:GB$500)))</f>
        <v/>
      </c>
      <c r="JC28" s="94">
        <f>IF(OR(JC$4="",$B28=""),0,SUMIF('DADOS BRUTOS'!$A$3:$A$500,$B28,'DADOS BRUTOS'!GC$3:GC$500)+IF($C28="",0,SUMIF('DADOS BRUTOS'!$A$3:$A$500,$C28,'DADOS BRUTOS'!GC$3:GC$500)))</f>
        <v/>
      </c>
      <c r="JD28" s="94">
        <f>IF(OR(JD$4="",$B28=""),0,SUMIF('DADOS BRUTOS'!$A$3:$A$500,$B28,'DADOS BRUTOS'!GD$3:GD$500)+IF($C28="",0,SUMIF('DADOS BRUTOS'!$A$3:$A$500,$C28,'DADOS BRUTOS'!GD$3:GD$500)))</f>
        <v/>
      </c>
      <c r="JE28" s="94">
        <f>IF(OR(JE$4="",$B28=""),0,SUMIF('DADOS BRUTOS'!$A$3:$A$500,$B28,'DADOS BRUTOS'!GE$3:GE$500)+IF($C28="",0,SUMIF('DADOS BRUTOS'!$A$3:$A$500,$C28,'DADOS BRUTOS'!GE$3:GE$500)))</f>
        <v/>
      </c>
      <c r="JF28" s="94">
        <f>IF(OR(JF$4="",$B28=""),0,SUMIF('DADOS BRUTOS'!$A$3:$A$500,$B28,'DADOS BRUTOS'!GF$3:GF$500)+IF($C28="",0,SUMIF('DADOS BRUTOS'!$A$3:$A$500,$C28,'DADOS BRUTOS'!GF$3:GF$500)))</f>
        <v/>
      </c>
      <c r="JG28" s="94">
        <f>IF(OR(JG$4="",$B28=""),0,SUMIF('DADOS BRUTOS'!$A$3:$A$500,$B28,'DADOS BRUTOS'!GG$3:GG$500)+IF($C28="",0,SUMIF('DADOS BRUTOS'!$A$3:$A$500,$C28,'DADOS BRUTOS'!GG$3:GG$500)))</f>
        <v/>
      </c>
      <c r="JH28" s="94">
        <f>IF(OR(JH$4="",$B28=""),0,SUMIF('DADOS BRUTOS'!$A$3:$A$500,$B28,'DADOS BRUTOS'!GH$3:GH$500)+IF($C28="",0,SUMIF('DADOS BRUTOS'!$A$3:$A$500,$C28,'DADOS BRUTOS'!GH$3:GH$500)))</f>
        <v/>
      </c>
      <c r="JI28" s="94">
        <f>IF(OR(JI$4="",$B28=""),0,SUMIF('DADOS BRUTOS'!$A$3:$A$500,$B28,'DADOS BRUTOS'!GI$3:GI$500)+IF($C28="",0,SUMIF('DADOS BRUTOS'!$A$3:$A$500,$C28,'DADOS BRUTOS'!GI$3:GI$500)))</f>
        <v/>
      </c>
      <c r="JJ28" s="94">
        <f>IF(OR(JJ$4="",$B28=""),0,SUMIF('DADOS BRUTOS'!$A$3:$A$500,$B28,'DADOS BRUTOS'!GJ$3:GJ$500)+IF($C28="",0,SUMIF('DADOS BRUTOS'!$A$3:$A$500,$C28,'DADOS BRUTOS'!GJ$3:GJ$500)))</f>
        <v/>
      </c>
      <c r="JK28" s="94">
        <f>IF(OR(JK$4="",$B28=""),0,SUMIF('DADOS BRUTOS'!$A$3:$A$500,$B28,'DADOS BRUTOS'!GK$3:GK$500)+IF($C28="",0,SUMIF('DADOS BRUTOS'!$A$3:$A$500,$C28,'DADOS BRUTOS'!GK$3:GK$500)))</f>
        <v/>
      </c>
      <c r="JL28" s="94">
        <f>IF(OR(JL$4="",$B28=""),0,SUMIF('DADOS BRUTOS'!$A$3:$A$500,$B28,'DADOS BRUTOS'!GL$3:GL$500)+IF($C28="",0,SUMIF('DADOS BRUTOS'!$A$3:$A$500,$C28,'DADOS BRUTOS'!GL$3:GL$500)))</f>
        <v/>
      </c>
      <c r="JM28" s="94">
        <f>IF(OR(JM$4="",$B28=""),0,SUMIF('DADOS BRUTOS'!$A$3:$A$500,$B28,'DADOS BRUTOS'!GM$3:GM$500)+IF($C28="",0,SUMIF('DADOS BRUTOS'!$A$3:$A$500,$C28,'DADOS BRUTOS'!GM$3:GM$500)))</f>
        <v/>
      </c>
      <c r="JN28" s="94">
        <f>IF(OR(JN$4="",$B28=""),0,SUMIF('DADOS BRUTOS'!$A$3:$A$500,$B28,'DADOS BRUTOS'!GN$3:GN$500)+IF($C28="",0,SUMIF('DADOS BRUTOS'!$A$3:$A$500,$C28,'DADOS BRUTOS'!GN$3:GN$500)))</f>
        <v/>
      </c>
      <c r="JO28" s="94">
        <f>IF(OR(JO$4="",$B28=""),0,SUMIF('DADOS BRUTOS'!$A$3:$A$500,$B28,'DADOS BRUTOS'!GO$3:GO$500)+IF($C28="",0,SUMIF('DADOS BRUTOS'!$A$3:$A$500,$C28,'DADOS BRUTOS'!GO$3:GO$500)))</f>
        <v/>
      </c>
      <c r="JP28" s="94">
        <f>IF(OR(JP$4="",$B28=""),0,SUMIF('DADOS BRUTOS'!$A$3:$A$500,$B28,'DADOS BRUTOS'!GP$3:GP$500)+IF($C28="",0,SUMIF('DADOS BRUTOS'!$A$3:$A$500,$C28,'DADOS BRUTOS'!GP$3:GP$500)))</f>
        <v/>
      </c>
      <c r="JQ28" s="94">
        <f>IF(OR(JQ$4="",$B28=""),0,SUMIF('DADOS BRUTOS'!$A$3:$A$500,$B28,'DADOS BRUTOS'!GQ$3:GQ$500)+IF($C28="",0,SUMIF('DADOS BRUTOS'!$A$3:$A$500,$C28,'DADOS BRUTOS'!GQ$3:GQ$500)))</f>
        <v/>
      </c>
      <c r="JR28" s="94">
        <f>IF(OR(JR$4="",$B28=""),0,SUMIF('DADOS BRUTOS'!$A$3:$A$500,$B28,'DADOS BRUTOS'!GR$3:GR$500)+IF($C28="",0,SUMIF('DADOS BRUTOS'!$A$3:$A$500,$C28,'DADOS BRUTOS'!GR$3:GR$500)))</f>
        <v/>
      </c>
      <c r="JS28" s="94">
        <f>IF(OR(JS$4="",$B28=""),0,SUMIF('DADOS BRUTOS'!$A$3:$A$500,$B28,'DADOS BRUTOS'!GS$3:GS$500)+IF($C28="",0,SUMIF('DADOS BRUTOS'!$A$3:$A$500,$C28,'DADOS BRUTOS'!GS$3:GS$500)))</f>
        <v/>
      </c>
    </row>
    <row r="29">
      <c r="A29" s="59">
        <f>'VALOR POR PL'!D35</f>
        <v/>
      </c>
      <c r="B29" s="58" t="inlineStr">
        <is>
          <t>ESQUADRIAS</t>
        </is>
      </c>
      <c r="C29" s="58" t="n"/>
      <c r="D29" s="53">
        <f>SUMIF($CB$4:$JS$4,"&lt;="&amp;D$4,$CB29:$JS29)</f>
        <v/>
      </c>
      <c r="E29" s="53">
        <f>SUMIF($CB$4:$JS$4,E$4,$CB29:$JS29)</f>
        <v/>
      </c>
      <c r="F29" s="53">
        <f>SUMIF($CB$4:$JS$4,F$4,$CB29:$JS29)</f>
        <v/>
      </c>
      <c r="G29" s="53">
        <f>SUMIF($CB$4:$JS$4,G$4,$CB29:$JS29)</f>
        <v/>
      </c>
      <c r="H29" s="53">
        <f>SUMIF($CB$4:$JS$4,H$4,$CB29:$JS29)</f>
        <v/>
      </c>
      <c r="I29" s="53">
        <f>SUMIF($CB$4:$JS$4,I$4,$CB29:$JS29)</f>
        <v/>
      </c>
      <c r="J29" s="53">
        <f>SUMIF($CB$4:$JS$4,J$4,$CB29:$JS29)</f>
        <v/>
      </c>
      <c r="K29" s="53">
        <f>SUMIF($CB$4:$JS$4,K$4,$CB29:$JS29)</f>
        <v/>
      </c>
      <c r="L29" s="53">
        <f>SUMIF($CB$4:$JS$4,L$4,$CB29:$JS29)</f>
        <v/>
      </c>
      <c r="M29" s="53">
        <f>SUMIF($CB$4:$JS$4,M$4,$CB29:$JS29)</f>
        <v/>
      </c>
      <c r="N29" s="53">
        <f>SUMIF($CB$4:$JS$4,N$4,$CB29:$JS29)</f>
        <v/>
      </c>
      <c r="O29" s="53">
        <f>SUMIF($CB$4:$JS$4,O$4,$CB29:$JS29)</f>
        <v/>
      </c>
      <c r="P29" s="53">
        <f>SUMIF($CB$4:$JS$4,P$4,$CB29:$JS29)</f>
        <v/>
      </c>
      <c r="Q29" s="53">
        <f>SUMIF($CB$4:$JS$4,Q$4,$CB29:$JS29)</f>
        <v/>
      </c>
      <c r="R29" s="53">
        <f>SUMIF($CB$4:$JS$4,R$4,$CB29:$JS29)</f>
        <v/>
      </c>
      <c r="S29" s="53">
        <f>SUMIF($CB$4:$JS$4,S$4,$CB29:$JS29)</f>
        <v/>
      </c>
      <c r="T29" s="53">
        <f>SUMIF($CB$4:$JS$4,T$4,$CB29:$JS29)</f>
        <v/>
      </c>
      <c r="U29" s="53">
        <f>SUMIF($CB$4:$JS$4,U$4,$CB29:$JS29)</f>
        <v/>
      </c>
      <c r="V29" s="53">
        <f>SUMIF($CB$4:$JS$4,V$4,$CB29:$JS29)</f>
        <v/>
      </c>
      <c r="W29" s="53">
        <f>SUMIF($CB$4:$JS$4,W$4,$CB29:$JS29)</f>
        <v/>
      </c>
      <c r="X29" s="53">
        <f>SUMIF($CB$4:$JS$4,X$4,$CB29:$JS29)</f>
        <v/>
      </c>
      <c r="Y29" s="53">
        <f>SUMIF($CB$4:$JS$4,Y$4,$CB29:$JS29)</f>
        <v/>
      </c>
      <c r="Z29" s="53">
        <f>SUMIF($CB$4:$JS$4,Z$4,$CB29:$JS29)</f>
        <v/>
      </c>
      <c r="AA29" s="53">
        <f>SUMIF($CB$4:$JS$4,AA$4,$CB29:$JS29)</f>
        <v/>
      </c>
      <c r="AB29" s="53">
        <f>SUMIF($CB$4:$JS$4,AB$4,$CB29:$JS29)</f>
        <v/>
      </c>
      <c r="AC29" s="53">
        <f>SUMIF($CB$4:$JS$4,AC$4,$CB29:$JS29)</f>
        <v/>
      </c>
      <c r="AD29" s="53">
        <f>SUMIF($CB$4:$JS$4,AD$4,$CB29:$JS29)</f>
        <v/>
      </c>
      <c r="AE29" s="53">
        <f>SUMIF($CB$4:$JS$4,AE$4,$CB29:$JS29)</f>
        <v/>
      </c>
      <c r="AF29" s="53">
        <f>SUMIF($CB$4:$JS$4,AF$4,$CB29:$JS29)</f>
        <v/>
      </c>
      <c r="AG29" s="53">
        <f>SUMIF($CB$4:$JS$4,AG$4,$CB29:$JS29)</f>
        <v/>
      </c>
      <c r="AH29" s="53">
        <f>SUMIF($CB$4:$JS$4,AH$4,$CB29:$JS29)</f>
        <v/>
      </c>
      <c r="AI29" s="53">
        <f>SUMIF($CB$4:$JS$4,AI$4,$CB29:$JS29)</f>
        <v/>
      </c>
      <c r="AJ29" s="53">
        <f>SUMIF($CB$4:$JS$4,AJ$4,$CB29:$JS29)</f>
        <v/>
      </c>
      <c r="AK29" s="53">
        <f>SUMIF($CB$4:$JS$4,AK$4,$CB29:$JS29)</f>
        <v/>
      </c>
      <c r="AL29" s="53">
        <f>SUMIF($CB$4:$JS$4,AL$4,$CB29:$JS29)</f>
        <v/>
      </c>
      <c r="AM29" s="53">
        <f>SUMIF($CB$4:$JS$4,AM$4,$CB29:$JS29)</f>
        <v/>
      </c>
      <c r="AN29" s="53">
        <f>SUMIF($CB$4:$JS$4,AN$4,$CB29:$JS29)</f>
        <v/>
      </c>
      <c r="AO29" s="53">
        <f>SUMIF($CB$4:$JS$4,AO$4,$CB29:$JS29)</f>
        <v/>
      </c>
      <c r="AP29" s="53">
        <f>SUMIF($CB$4:$JS$4,AP$4,$CB29:$JS29)</f>
        <v/>
      </c>
      <c r="AQ29" s="53">
        <f>SUMIF($CB$4:$JS$4,AQ$4,$CB29:$JS29)</f>
        <v/>
      </c>
      <c r="AR29" s="53">
        <f>SUMIF($CB$4:$JS$4,AR$4,$CB29:$JS29)</f>
        <v/>
      </c>
      <c r="AS29" s="53">
        <f>SUMIF($CB$4:$JS$4,AS$4,$CB29:$JS29)</f>
        <v/>
      </c>
      <c r="AT29" s="53">
        <f>SUMIF($CB$4:$JS$4,AT$4,$CB29:$JS29)</f>
        <v/>
      </c>
      <c r="AU29" s="53">
        <f>SUMIF($CB$4:$JS$4,AU$4,$CB29:$JS29)</f>
        <v/>
      </c>
      <c r="AV29" s="53">
        <f>SUMIF($CB$4:$JS$4,AV$4,$CB29:$JS29)</f>
        <v/>
      </c>
      <c r="AW29" s="53">
        <f>SUMIF($CB$4:$JS$4,AW$4,$CB29:$JS29)</f>
        <v/>
      </c>
      <c r="AX29" s="53">
        <f>SUMIF($CB$4:$JS$4,AX$4,$CB29:$JS29)</f>
        <v/>
      </c>
      <c r="AY29" s="53">
        <f>SUMIF($CB$4:$JS$4,AY$4,$CB29:$JS29)</f>
        <v/>
      </c>
      <c r="AZ29" s="53">
        <f>SUMIF($CB$4:$JS$4,AZ$4,$CB29:$JS29)</f>
        <v/>
      </c>
      <c r="BA29" s="53">
        <f>SUMIF($CB$4:$JS$4,BA$4,$CB29:$JS29)</f>
        <v/>
      </c>
      <c r="BB29" s="53">
        <f>SUMIF($CB$4:$JS$4,BB$4,$CB29:$JS29)</f>
        <v/>
      </c>
      <c r="BC29" s="53">
        <f>SUMIF($CB$4:$JS$4,BC$4,$CB29:$JS29)</f>
        <v/>
      </c>
      <c r="BD29" s="53">
        <f>SUMIF($CB$4:$JS$4,BD$4,$CB29:$JS29)</f>
        <v/>
      </c>
      <c r="BE29" s="53">
        <f>SUMIF($CB$4:$JS$4,BE$4,$CB29:$JS29)</f>
        <v/>
      </c>
      <c r="BF29" s="53">
        <f>SUMIF($CB$4:$JS$4,BF$4,$CB29:$JS29)</f>
        <v/>
      </c>
      <c r="BG29" s="53">
        <f>SUMIF($CB$4:$JS$4,BG$4,$CB29:$JS29)</f>
        <v/>
      </c>
      <c r="BH29" s="53">
        <f>SUMIF($CB$4:$JS$4,BH$4,$CB29:$JS29)</f>
        <v/>
      </c>
      <c r="BI29" s="53">
        <f>SUMIF($CB$4:$JS$4,BI$4,$CB29:$JS29)</f>
        <v/>
      </c>
      <c r="BJ29" s="53">
        <f>SUMIF($CB$4:$JS$4,BJ$4,$CB29:$JS29)</f>
        <v/>
      </c>
      <c r="BK29" s="53">
        <f>SUMIF($CB$4:$JS$4,BK$4,$CB29:$JS29)</f>
        <v/>
      </c>
      <c r="BL29" s="53">
        <f>SUMIF($CB$4:$JS$4,BL$4,$CB29:$JS29)</f>
        <v/>
      </c>
      <c r="BM29" s="53">
        <f>SUMIF($CB$4:$JS$4,BM$4,$CB29:$JS29)</f>
        <v/>
      </c>
      <c r="BN29" s="53">
        <f>SUMIF($CB$4:$JS$4,BN$4,$CB29:$JS29)</f>
        <v/>
      </c>
      <c r="BO29" s="53">
        <f>SUMIF($CB$4:$JS$4,BO$4,$CB29:$JS29)</f>
        <v/>
      </c>
      <c r="BP29" s="53">
        <f>SUMIF($CB$4:$JS$4,BP$4,$CB29:$JS29)</f>
        <v/>
      </c>
      <c r="BQ29" s="53">
        <f>SUMIF($CB$4:$JS$4,BQ$4,$CB29:$JS29)</f>
        <v/>
      </c>
      <c r="BR29" s="53">
        <f>SUMIF($CB$4:$JS$4,BR$4,$CB29:$JS29)</f>
        <v/>
      </c>
      <c r="BS29" s="53">
        <f>SUMIF($CB$4:$JS$4,BS$4,$CB29:$JS29)</f>
        <v/>
      </c>
      <c r="BT29" s="53">
        <f>SUMIF($CB$4:$JS$4,BT$4,$CB29:$JS29)</f>
        <v/>
      </c>
      <c r="BU29" s="53">
        <f>SUMIF($CB$4:$JS$4,BU$4,$CB29:$JS29)</f>
        <v/>
      </c>
      <c r="BV29" s="53">
        <f>SUMIF($CB$4:$JS$4,BV$4,$CB29:$JS29)</f>
        <v/>
      </c>
      <c r="BW29" s="53">
        <f>SUMIF($CB$4:$JS$4,BW$4,$CB29:$JS29)</f>
        <v/>
      </c>
      <c r="BX29" s="53">
        <f>SUMIF($CB$4:$JS$4,"&gt;"&amp;'VALOR POR PL'!$P$8,$CB29:$JS29)</f>
        <v/>
      </c>
      <c r="BY29" s="53">
        <f>SUM($CB29:$JS29)</f>
        <v/>
      </c>
      <c r="CB29" s="94">
        <f>IF(OR(CB$4="",$B29=""),0,SUMIF('DADOS BRUTOS'!$A$3:$A$500,$B29,'DADOS BRUTOS'!B$3:B$500)+IF($C29="",0,SUMIF('DADOS BRUTOS'!$A$3:$A$500,$C29,'DADOS BRUTOS'!B$3:B$500)))</f>
        <v/>
      </c>
      <c r="CC29" s="94">
        <f>IF(OR(CC$4="",$B29=""),0,SUMIF('DADOS BRUTOS'!$A$3:$A$500,$B29,'DADOS BRUTOS'!C$3:C$500)+IF($C29="",0,SUMIF('DADOS BRUTOS'!$A$3:$A$500,$C29,'DADOS BRUTOS'!C$3:C$500)))</f>
        <v/>
      </c>
      <c r="CD29" s="94">
        <f>IF(OR(CD$4="",$B29=""),0,SUMIF('DADOS BRUTOS'!$A$3:$A$500,$B29,'DADOS BRUTOS'!D$3:D$500)+IF($C29="",0,SUMIF('DADOS BRUTOS'!$A$3:$A$500,$C29,'DADOS BRUTOS'!D$3:D$500)))</f>
        <v/>
      </c>
      <c r="CE29" s="94">
        <f>IF(OR(CE$4="",$B29=""),0,SUMIF('DADOS BRUTOS'!$A$3:$A$500,$B29,'DADOS BRUTOS'!E$3:E$500)+IF($C29="",0,SUMIF('DADOS BRUTOS'!$A$3:$A$500,$C29,'DADOS BRUTOS'!E$3:E$500)))</f>
        <v/>
      </c>
      <c r="CF29" s="94">
        <f>IF(OR(CF$4="",$B29=""),0,SUMIF('DADOS BRUTOS'!$A$3:$A$500,$B29,'DADOS BRUTOS'!F$3:F$500)+IF($C29="",0,SUMIF('DADOS BRUTOS'!$A$3:$A$500,$C29,'DADOS BRUTOS'!F$3:F$500)))</f>
        <v/>
      </c>
      <c r="CG29" s="94">
        <f>IF(OR(CG$4="",$B29=""),0,SUMIF('DADOS BRUTOS'!$A$3:$A$500,$B29,'DADOS BRUTOS'!G$3:G$500)+IF($C29="",0,SUMIF('DADOS BRUTOS'!$A$3:$A$500,$C29,'DADOS BRUTOS'!G$3:G$500)))</f>
        <v/>
      </c>
      <c r="CH29" s="94">
        <f>IF(OR(CH$4="",$B29=""),0,SUMIF('DADOS BRUTOS'!$A$3:$A$500,$B29,'DADOS BRUTOS'!H$3:H$500)+IF($C29="",0,SUMIF('DADOS BRUTOS'!$A$3:$A$500,$C29,'DADOS BRUTOS'!H$3:H$500)))</f>
        <v/>
      </c>
      <c r="CI29" s="94">
        <f>IF(OR(CI$4="",$B29=""),0,SUMIF('DADOS BRUTOS'!$A$3:$A$500,$B29,'DADOS BRUTOS'!I$3:I$500)+IF($C29="",0,SUMIF('DADOS BRUTOS'!$A$3:$A$500,$C29,'DADOS BRUTOS'!I$3:I$500)))</f>
        <v/>
      </c>
      <c r="CJ29" s="94">
        <f>IF(OR(CJ$4="",$B29=""),0,SUMIF('DADOS BRUTOS'!$A$3:$A$500,$B29,'DADOS BRUTOS'!J$3:J$500)+IF($C29="",0,SUMIF('DADOS BRUTOS'!$A$3:$A$500,$C29,'DADOS BRUTOS'!J$3:J$500)))</f>
        <v/>
      </c>
      <c r="CK29" s="94">
        <f>IF(OR(CK$4="",$B29=""),0,SUMIF('DADOS BRUTOS'!$A$3:$A$500,$B29,'DADOS BRUTOS'!K$3:K$500)+IF($C29="",0,SUMIF('DADOS BRUTOS'!$A$3:$A$500,$C29,'DADOS BRUTOS'!K$3:K$500)))</f>
        <v/>
      </c>
      <c r="CL29" s="94">
        <f>IF(OR(CL$4="",$B29=""),0,SUMIF('DADOS BRUTOS'!$A$3:$A$500,$B29,'DADOS BRUTOS'!L$3:L$500)+IF($C29="",0,SUMIF('DADOS BRUTOS'!$A$3:$A$500,$C29,'DADOS BRUTOS'!L$3:L$500)))</f>
        <v/>
      </c>
      <c r="CM29" s="94">
        <f>IF(OR(CM$4="",$B29=""),0,SUMIF('DADOS BRUTOS'!$A$3:$A$500,$B29,'DADOS BRUTOS'!M$3:M$500)+IF($C29="",0,SUMIF('DADOS BRUTOS'!$A$3:$A$500,$C29,'DADOS BRUTOS'!M$3:M$500)))</f>
        <v/>
      </c>
      <c r="CN29" s="94">
        <f>IF(OR(CN$4="",$B29=""),0,SUMIF('DADOS BRUTOS'!$A$3:$A$500,$B29,'DADOS BRUTOS'!N$3:N$500)+IF($C29="",0,SUMIF('DADOS BRUTOS'!$A$3:$A$500,$C29,'DADOS BRUTOS'!N$3:N$500)))</f>
        <v/>
      </c>
      <c r="CO29" s="94">
        <f>IF(OR(CO$4="",$B29=""),0,SUMIF('DADOS BRUTOS'!$A$3:$A$500,$B29,'DADOS BRUTOS'!O$3:O$500)+IF($C29="",0,SUMIF('DADOS BRUTOS'!$A$3:$A$500,$C29,'DADOS BRUTOS'!O$3:O$500)))</f>
        <v/>
      </c>
      <c r="CP29" s="94">
        <f>IF(OR(CP$4="",$B29=""),0,SUMIF('DADOS BRUTOS'!$A$3:$A$500,$B29,'DADOS BRUTOS'!P$3:P$500)+IF($C29="",0,SUMIF('DADOS BRUTOS'!$A$3:$A$500,$C29,'DADOS BRUTOS'!P$3:P$500)))</f>
        <v/>
      </c>
      <c r="CQ29" s="94">
        <f>IF(OR(CQ$4="",$B29=""),0,SUMIF('DADOS BRUTOS'!$A$3:$A$500,$B29,'DADOS BRUTOS'!Q$3:Q$500)+IF($C29="",0,SUMIF('DADOS BRUTOS'!$A$3:$A$500,$C29,'DADOS BRUTOS'!Q$3:Q$500)))</f>
        <v/>
      </c>
      <c r="CR29" s="94">
        <f>IF(OR(CR$4="",$B29=""),0,SUMIF('DADOS BRUTOS'!$A$3:$A$500,$B29,'DADOS BRUTOS'!R$3:R$500)+IF($C29="",0,SUMIF('DADOS BRUTOS'!$A$3:$A$500,$C29,'DADOS BRUTOS'!R$3:R$500)))</f>
        <v/>
      </c>
      <c r="CS29" s="94">
        <f>IF(OR(CS$4="",$B29=""),0,SUMIF('DADOS BRUTOS'!$A$3:$A$500,$B29,'DADOS BRUTOS'!S$3:S$500)+IF($C29="",0,SUMIF('DADOS BRUTOS'!$A$3:$A$500,$C29,'DADOS BRUTOS'!S$3:S$500)))</f>
        <v/>
      </c>
      <c r="CT29" s="94">
        <f>IF(OR(CT$4="",$B29=""),0,SUMIF('DADOS BRUTOS'!$A$3:$A$500,$B29,'DADOS BRUTOS'!T$3:T$500)+IF($C29="",0,SUMIF('DADOS BRUTOS'!$A$3:$A$500,$C29,'DADOS BRUTOS'!T$3:T$500)))</f>
        <v/>
      </c>
      <c r="CU29" s="94">
        <f>IF(OR(CU$4="",$B29=""),0,SUMIF('DADOS BRUTOS'!$A$3:$A$500,$B29,'DADOS BRUTOS'!U$3:U$500)+IF($C29="",0,SUMIF('DADOS BRUTOS'!$A$3:$A$500,$C29,'DADOS BRUTOS'!U$3:U$500)))</f>
        <v/>
      </c>
      <c r="CV29" s="94">
        <f>IF(OR(CV$4="",$B29=""),0,SUMIF('DADOS BRUTOS'!$A$3:$A$500,$B29,'DADOS BRUTOS'!V$3:V$500)+IF($C29="",0,SUMIF('DADOS BRUTOS'!$A$3:$A$500,$C29,'DADOS BRUTOS'!V$3:V$500)))</f>
        <v/>
      </c>
      <c r="CW29" s="94">
        <f>IF(OR(CW$4="",$B29=""),0,SUMIF('DADOS BRUTOS'!$A$3:$A$500,$B29,'DADOS BRUTOS'!W$3:W$500)+IF($C29="",0,SUMIF('DADOS BRUTOS'!$A$3:$A$500,$C29,'DADOS BRUTOS'!W$3:W$500)))</f>
        <v/>
      </c>
      <c r="CX29" s="94">
        <f>IF(OR(CX$4="",$B29=""),0,SUMIF('DADOS BRUTOS'!$A$3:$A$500,$B29,'DADOS BRUTOS'!X$3:X$500)+IF($C29="",0,SUMIF('DADOS BRUTOS'!$A$3:$A$500,$C29,'DADOS BRUTOS'!X$3:X$500)))</f>
        <v/>
      </c>
      <c r="CY29" s="94">
        <f>IF(OR(CY$4="",$B29=""),0,SUMIF('DADOS BRUTOS'!$A$3:$A$500,$B29,'DADOS BRUTOS'!Y$3:Y$500)+IF($C29="",0,SUMIF('DADOS BRUTOS'!$A$3:$A$500,$C29,'DADOS BRUTOS'!Y$3:Y$500)))</f>
        <v/>
      </c>
      <c r="CZ29" s="94">
        <f>IF(OR(CZ$4="",$B29=""),0,SUMIF('DADOS BRUTOS'!$A$3:$A$500,$B29,'DADOS BRUTOS'!Z$3:Z$500)+IF($C29="",0,SUMIF('DADOS BRUTOS'!$A$3:$A$500,$C29,'DADOS BRUTOS'!Z$3:Z$500)))</f>
        <v/>
      </c>
      <c r="DA29" s="94">
        <f>IF(OR(DA$4="",$B29=""),0,SUMIF('DADOS BRUTOS'!$A$3:$A$500,$B29,'DADOS BRUTOS'!AA$3:AA$500)+IF($C29="",0,SUMIF('DADOS BRUTOS'!$A$3:$A$500,$C29,'DADOS BRUTOS'!AA$3:AA$500)))</f>
        <v/>
      </c>
      <c r="DB29" s="94">
        <f>IF(OR(DB$4="",$B29=""),0,SUMIF('DADOS BRUTOS'!$A$3:$A$500,$B29,'DADOS BRUTOS'!AB$3:AB$500)+IF($C29="",0,SUMIF('DADOS BRUTOS'!$A$3:$A$500,$C29,'DADOS BRUTOS'!AB$3:AB$500)))</f>
        <v/>
      </c>
      <c r="DC29" s="94">
        <f>IF(OR(DC$4="",$B29=""),0,SUMIF('DADOS BRUTOS'!$A$3:$A$500,$B29,'DADOS BRUTOS'!AC$3:AC$500)+IF($C29="",0,SUMIF('DADOS BRUTOS'!$A$3:$A$500,$C29,'DADOS BRUTOS'!AC$3:AC$500)))</f>
        <v/>
      </c>
      <c r="DD29" s="94">
        <f>IF(OR(DD$4="",$B29=""),0,SUMIF('DADOS BRUTOS'!$A$3:$A$500,$B29,'DADOS BRUTOS'!AD$3:AD$500)+IF($C29="",0,SUMIF('DADOS BRUTOS'!$A$3:$A$500,$C29,'DADOS BRUTOS'!AD$3:AD$500)))</f>
        <v/>
      </c>
      <c r="DE29" s="94">
        <f>IF(OR(DE$4="",$B29=""),0,SUMIF('DADOS BRUTOS'!$A$3:$A$500,$B29,'DADOS BRUTOS'!AE$3:AE$500)+IF($C29="",0,SUMIF('DADOS BRUTOS'!$A$3:$A$500,$C29,'DADOS BRUTOS'!AE$3:AE$500)))</f>
        <v/>
      </c>
      <c r="DF29" s="94">
        <f>IF(OR(DF$4="",$B29=""),0,SUMIF('DADOS BRUTOS'!$A$3:$A$500,$B29,'DADOS BRUTOS'!AF$3:AF$500)+IF($C29="",0,SUMIF('DADOS BRUTOS'!$A$3:$A$500,$C29,'DADOS BRUTOS'!AF$3:AF$500)))</f>
        <v/>
      </c>
      <c r="DG29" s="94">
        <f>IF(OR(DG$4="",$B29=""),0,SUMIF('DADOS BRUTOS'!$A$3:$A$500,$B29,'DADOS BRUTOS'!AG$3:AG$500)+IF($C29="",0,SUMIF('DADOS BRUTOS'!$A$3:$A$500,$C29,'DADOS BRUTOS'!AG$3:AG$500)))</f>
        <v/>
      </c>
      <c r="DH29" s="94">
        <f>IF(OR(DH$4="",$B29=""),0,SUMIF('DADOS BRUTOS'!$A$3:$A$500,$B29,'DADOS BRUTOS'!AH$3:AH$500)+IF($C29="",0,SUMIF('DADOS BRUTOS'!$A$3:$A$500,$C29,'DADOS BRUTOS'!AH$3:AH$500)))</f>
        <v/>
      </c>
      <c r="DI29" s="94">
        <f>IF(OR(DI$4="",$B29=""),0,SUMIF('DADOS BRUTOS'!$A$3:$A$500,$B29,'DADOS BRUTOS'!AI$3:AI$500)+IF($C29="",0,SUMIF('DADOS BRUTOS'!$A$3:$A$500,$C29,'DADOS BRUTOS'!AI$3:AI$500)))</f>
        <v/>
      </c>
      <c r="DJ29" s="94">
        <f>IF(OR(DJ$4="",$B29=""),0,SUMIF('DADOS BRUTOS'!$A$3:$A$500,$B29,'DADOS BRUTOS'!AJ$3:AJ$500)+IF($C29="",0,SUMIF('DADOS BRUTOS'!$A$3:$A$500,$C29,'DADOS BRUTOS'!AJ$3:AJ$500)))</f>
        <v/>
      </c>
      <c r="DK29" s="94">
        <f>IF(OR(DK$4="",$B29=""),0,SUMIF('DADOS BRUTOS'!$A$3:$A$500,$B29,'DADOS BRUTOS'!AK$3:AK$500)+IF($C29="",0,SUMIF('DADOS BRUTOS'!$A$3:$A$500,$C29,'DADOS BRUTOS'!AK$3:AK$500)))</f>
        <v/>
      </c>
      <c r="DL29" s="94">
        <f>IF(OR(DL$4="",$B29=""),0,SUMIF('DADOS BRUTOS'!$A$3:$A$500,$B29,'DADOS BRUTOS'!AL$3:AL$500)+IF($C29="",0,SUMIF('DADOS BRUTOS'!$A$3:$A$500,$C29,'DADOS BRUTOS'!AL$3:AL$500)))</f>
        <v/>
      </c>
      <c r="DM29" s="94">
        <f>IF(OR(DM$4="",$B29=""),0,SUMIF('DADOS BRUTOS'!$A$3:$A$500,$B29,'DADOS BRUTOS'!AM$3:AM$500)+IF($C29="",0,SUMIF('DADOS BRUTOS'!$A$3:$A$500,$C29,'DADOS BRUTOS'!AM$3:AM$500)))</f>
        <v/>
      </c>
      <c r="DN29" s="94">
        <f>IF(OR(DN$4="",$B29=""),0,SUMIF('DADOS BRUTOS'!$A$3:$A$500,$B29,'DADOS BRUTOS'!AN$3:AN$500)+IF($C29="",0,SUMIF('DADOS BRUTOS'!$A$3:$A$500,$C29,'DADOS BRUTOS'!AN$3:AN$500)))</f>
        <v/>
      </c>
      <c r="DO29" s="94">
        <f>IF(OR(DO$4="",$B29=""),0,SUMIF('DADOS BRUTOS'!$A$3:$A$500,$B29,'DADOS BRUTOS'!AO$3:AO$500)+IF($C29="",0,SUMIF('DADOS BRUTOS'!$A$3:$A$500,$C29,'DADOS BRUTOS'!AO$3:AO$500)))</f>
        <v/>
      </c>
      <c r="DP29" s="94">
        <f>IF(OR(DP$4="",$B29=""),0,SUMIF('DADOS BRUTOS'!$A$3:$A$500,$B29,'DADOS BRUTOS'!AP$3:AP$500)+IF($C29="",0,SUMIF('DADOS BRUTOS'!$A$3:$A$500,$C29,'DADOS BRUTOS'!AP$3:AP$500)))</f>
        <v/>
      </c>
      <c r="DQ29" s="94">
        <f>IF(OR(DQ$4="",$B29=""),0,SUMIF('DADOS BRUTOS'!$A$3:$A$500,$B29,'DADOS BRUTOS'!AQ$3:AQ$500)+IF($C29="",0,SUMIF('DADOS BRUTOS'!$A$3:$A$500,$C29,'DADOS BRUTOS'!AQ$3:AQ$500)))</f>
        <v/>
      </c>
      <c r="DR29" s="94">
        <f>IF(OR(DR$4="",$B29=""),0,SUMIF('DADOS BRUTOS'!$A$3:$A$500,$B29,'DADOS BRUTOS'!AR$3:AR$500)+IF($C29="",0,SUMIF('DADOS BRUTOS'!$A$3:$A$500,$C29,'DADOS BRUTOS'!AR$3:AR$500)))</f>
        <v/>
      </c>
      <c r="DS29" s="94">
        <f>IF(OR(DS$4="",$B29=""),0,SUMIF('DADOS BRUTOS'!$A$3:$A$500,$B29,'DADOS BRUTOS'!AS$3:AS$500)+IF($C29="",0,SUMIF('DADOS BRUTOS'!$A$3:$A$500,$C29,'DADOS BRUTOS'!AS$3:AS$500)))</f>
        <v/>
      </c>
      <c r="DT29" s="94">
        <f>IF(OR(DT$4="",$B29=""),0,SUMIF('DADOS BRUTOS'!$A$3:$A$500,$B29,'DADOS BRUTOS'!AT$3:AT$500)+IF($C29="",0,SUMIF('DADOS BRUTOS'!$A$3:$A$500,$C29,'DADOS BRUTOS'!AT$3:AT$500)))</f>
        <v/>
      </c>
      <c r="DU29" s="94">
        <f>IF(OR(DU$4="",$B29=""),0,SUMIF('DADOS BRUTOS'!$A$3:$A$500,$B29,'DADOS BRUTOS'!AU$3:AU$500)+IF($C29="",0,SUMIF('DADOS BRUTOS'!$A$3:$A$500,$C29,'DADOS BRUTOS'!AU$3:AU$500)))</f>
        <v/>
      </c>
      <c r="DV29" s="94">
        <f>IF(OR(DV$4="",$B29=""),0,SUMIF('DADOS BRUTOS'!$A$3:$A$500,$B29,'DADOS BRUTOS'!AV$3:AV$500)+IF($C29="",0,SUMIF('DADOS BRUTOS'!$A$3:$A$500,$C29,'DADOS BRUTOS'!AV$3:AV$500)))</f>
        <v/>
      </c>
      <c r="DW29" s="94">
        <f>IF(OR(DW$4="",$B29=""),0,SUMIF('DADOS BRUTOS'!$A$3:$A$500,$B29,'DADOS BRUTOS'!AW$3:AW$500)+IF($C29="",0,SUMIF('DADOS BRUTOS'!$A$3:$A$500,$C29,'DADOS BRUTOS'!AW$3:AW$500)))</f>
        <v/>
      </c>
      <c r="DX29" s="94">
        <f>IF(OR(DX$4="",$B29=""),0,SUMIF('DADOS BRUTOS'!$A$3:$A$500,$B29,'DADOS BRUTOS'!AX$3:AX$500)+IF($C29="",0,SUMIF('DADOS BRUTOS'!$A$3:$A$500,$C29,'DADOS BRUTOS'!AX$3:AX$500)))</f>
        <v/>
      </c>
      <c r="DY29" s="94">
        <f>IF(OR(DY$4="",$B29=""),0,SUMIF('DADOS BRUTOS'!$A$3:$A$500,$B29,'DADOS BRUTOS'!AY$3:AY$500)+IF($C29="",0,SUMIF('DADOS BRUTOS'!$A$3:$A$500,$C29,'DADOS BRUTOS'!AY$3:AY$500)))</f>
        <v/>
      </c>
      <c r="DZ29" s="94">
        <f>IF(OR(DZ$4="",$B29=""),0,SUMIF('DADOS BRUTOS'!$A$3:$A$500,$B29,'DADOS BRUTOS'!AZ$3:AZ$500)+IF($C29="",0,SUMIF('DADOS BRUTOS'!$A$3:$A$500,$C29,'DADOS BRUTOS'!AZ$3:AZ$500)))</f>
        <v/>
      </c>
      <c r="EA29" s="94">
        <f>IF(OR(EA$4="",$B29=""),0,SUMIF('DADOS BRUTOS'!$A$3:$A$500,$B29,'DADOS BRUTOS'!BA$3:BA$500)+IF($C29="",0,SUMIF('DADOS BRUTOS'!$A$3:$A$500,$C29,'DADOS BRUTOS'!BA$3:BA$500)))</f>
        <v/>
      </c>
      <c r="EB29" s="94">
        <f>IF(OR(EB$4="",$B29=""),0,SUMIF('DADOS BRUTOS'!$A$3:$A$500,$B29,'DADOS BRUTOS'!BB$3:BB$500)+IF($C29="",0,SUMIF('DADOS BRUTOS'!$A$3:$A$500,$C29,'DADOS BRUTOS'!BB$3:BB$500)))</f>
        <v/>
      </c>
      <c r="EC29" s="94">
        <f>IF(OR(EC$4="",$B29=""),0,SUMIF('DADOS BRUTOS'!$A$3:$A$500,$B29,'DADOS BRUTOS'!BC$3:BC$500)+IF($C29="",0,SUMIF('DADOS BRUTOS'!$A$3:$A$500,$C29,'DADOS BRUTOS'!BC$3:BC$500)))</f>
        <v/>
      </c>
      <c r="ED29" s="94">
        <f>IF(OR(ED$4="",$B29=""),0,SUMIF('DADOS BRUTOS'!$A$3:$A$500,$B29,'DADOS BRUTOS'!BD$3:BD$500)+IF($C29="",0,SUMIF('DADOS BRUTOS'!$A$3:$A$500,$C29,'DADOS BRUTOS'!BD$3:BD$500)))</f>
        <v/>
      </c>
      <c r="EE29" s="94">
        <f>IF(OR(EE$4="",$B29=""),0,SUMIF('DADOS BRUTOS'!$A$3:$A$500,$B29,'DADOS BRUTOS'!BE$3:BE$500)+IF($C29="",0,SUMIF('DADOS BRUTOS'!$A$3:$A$500,$C29,'DADOS BRUTOS'!BE$3:BE$500)))</f>
        <v/>
      </c>
      <c r="EF29" s="94">
        <f>IF(OR(EF$4="",$B29=""),0,SUMIF('DADOS BRUTOS'!$A$3:$A$500,$B29,'DADOS BRUTOS'!BF$3:BF$500)+IF($C29="",0,SUMIF('DADOS BRUTOS'!$A$3:$A$500,$C29,'DADOS BRUTOS'!BF$3:BF$500)))</f>
        <v/>
      </c>
      <c r="EG29" s="94">
        <f>IF(OR(EG$4="",$B29=""),0,SUMIF('DADOS BRUTOS'!$A$3:$A$500,$B29,'DADOS BRUTOS'!BG$3:BG$500)+IF($C29="",0,SUMIF('DADOS BRUTOS'!$A$3:$A$500,$C29,'DADOS BRUTOS'!BG$3:BG$500)))</f>
        <v/>
      </c>
      <c r="EH29" s="94">
        <f>IF(OR(EH$4="",$B29=""),0,SUMIF('DADOS BRUTOS'!$A$3:$A$500,$B29,'DADOS BRUTOS'!BH$3:BH$500)+IF($C29="",0,SUMIF('DADOS BRUTOS'!$A$3:$A$500,$C29,'DADOS BRUTOS'!BH$3:BH$500)))</f>
        <v/>
      </c>
      <c r="EI29" s="94">
        <f>IF(OR(EI$4="",$B29=""),0,SUMIF('DADOS BRUTOS'!$A$3:$A$500,$B29,'DADOS BRUTOS'!BI$3:BI$500)+IF($C29="",0,SUMIF('DADOS BRUTOS'!$A$3:$A$500,$C29,'DADOS BRUTOS'!BI$3:BI$500)))</f>
        <v/>
      </c>
      <c r="EJ29" s="94">
        <f>IF(OR(EJ$4="",$B29=""),0,SUMIF('DADOS BRUTOS'!$A$3:$A$500,$B29,'DADOS BRUTOS'!BJ$3:BJ$500)+IF($C29="",0,SUMIF('DADOS BRUTOS'!$A$3:$A$500,$C29,'DADOS BRUTOS'!BJ$3:BJ$500)))</f>
        <v/>
      </c>
      <c r="EK29" s="94">
        <f>IF(OR(EK$4="",$B29=""),0,SUMIF('DADOS BRUTOS'!$A$3:$A$500,$B29,'DADOS BRUTOS'!BK$3:BK$500)+IF($C29="",0,SUMIF('DADOS BRUTOS'!$A$3:$A$500,$C29,'DADOS BRUTOS'!BK$3:BK$500)))</f>
        <v/>
      </c>
      <c r="EL29" s="94">
        <f>IF(OR(EL$4="",$B29=""),0,SUMIF('DADOS BRUTOS'!$A$3:$A$500,$B29,'DADOS BRUTOS'!BL$3:BL$500)+IF($C29="",0,SUMIF('DADOS BRUTOS'!$A$3:$A$500,$C29,'DADOS BRUTOS'!BL$3:BL$500)))</f>
        <v/>
      </c>
      <c r="EM29" s="94">
        <f>IF(OR(EM$4="",$B29=""),0,SUMIF('DADOS BRUTOS'!$A$3:$A$500,$B29,'DADOS BRUTOS'!BM$3:BM$500)+IF($C29="",0,SUMIF('DADOS BRUTOS'!$A$3:$A$500,$C29,'DADOS BRUTOS'!BM$3:BM$500)))</f>
        <v/>
      </c>
      <c r="EN29" s="94">
        <f>IF(OR(EN$4="",$B29=""),0,SUMIF('DADOS BRUTOS'!$A$3:$A$500,$B29,'DADOS BRUTOS'!BN$3:BN$500)+IF($C29="",0,SUMIF('DADOS BRUTOS'!$A$3:$A$500,$C29,'DADOS BRUTOS'!BN$3:BN$500)))</f>
        <v/>
      </c>
      <c r="EO29" s="94">
        <f>IF(OR(EO$4="",$B29=""),0,SUMIF('DADOS BRUTOS'!$A$3:$A$500,$B29,'DADOS BRUTOS'!BO$3:BO$500)+IF($C29="",0,SUMIF('DADOS BRUTOS'!$A$3:$A$500,$C29,'DADOS BRUTOS'!BO$3:BO$500)))</f>
        <v/>
      </c>
      <c r="EP29" s="94">
        <f>IF(OR(EP$4="",$B29=""),0,SUMIF('DADOS BRUTOS'!$A$3:$A$500,$B29,'DADOS BRUTOS'!BP$3:BP$500)+IF($C29="",0,SUMIF('DADOS BRUTOS'!$A$3:$A$500,$C29,'DADOS BRUTOS'!BP$3:BP$500)))</f>
        <v/>
      </c>
      <c r="EQ29" s="94">
        <f>IF(OR(EQ$4="",$B29=""),0,SUMIF('DADOS BRUTOS'!$A$3:$A$500,$B29,'DADOS BRUTOS'!BQ$3:BQ$500)+IF($C29="",0,SUMIF('DADOS BRUTOS'!$A$3:$A$500,$C29,'DADOS BRUTOS'!BQ$3:BQ$500)))</f>
        <v/>
      </c>
      <c r="ER29" s="94">
        <f>IF(OR(ER$4="",$B29=""),0,SUMIF('DADOS BRUTOS'!$A$3:$A$500,$B29,'DADOS BRUTOS'!BR$3:BR$500)+IF($C29="",0,SUMIF('DADOS BRUTOS'!$A$3:$A$500,$C29,'DADOS BRUTOS'!BR$3:BR$500)))</f>
        <v/>
      </c>
      <c r="ES29" s="94">
        <f>IF(OR(ES$4="",$B29=""),0,SUMIF('DADOS BRUTOS'!$A$3:$A$500,$B29,'DADOS BRUTOS'!BS$3:BS$500)+IF($C29="",0,SUMIF('DADOS BRUTOS'!$A$3:$A$500,$C29,'DADOS BRUTOS'!BS$3:BS$500)))</f>
        <v/>
      </c>
      <c r="ET29" s="94">
        <f>IF(OR(ET$4="",$B29=""),0,SUMIF('DADOS BRUTOS'!$A$3:$A$500,$B29,'DADOS BRUTOS'!BT$3:BT$500)+IF($C29="",0,SUMIF('DADOS BRUTOS'!$A$3:$A$500,$C29,'DADOS BRUTOS'!BT$3:BT$500)))</f>
        <v/>
      </c>
      <c r="EU29" s="94">
        <f>IF(OR(EU$4="",$B29=""),0,SUMIF('DADOS BRUTOS'!$A$3:$A$500,$B29,'DADOS BRUTOS'!BU$3:BU$500)+IF($C29="",0,SUMIF('DADOS BRUTOS'!$A$3:$A$500,$C29,'DADOS BRUTOS'!BU$3:BU$500)))</f>
        <v/>
      </c>
      <c r="EV29" s="94">
        <f>IF(OR(EV$4="",$B29=""),0,SUMIF('DADOS BRUTOS'!$A$3:$A$500,$B29,'DADOS BRUTOS'!BV$3:BV$500)+IF($C29="",0,SUMIF('DADOS BRUTOS'!$A$3:$A$500,$C29,'DADOS BRUTOS'!BV$3:BV$500)))</f>
        <v/>
      </c>
      <c r="EW29" s="94">
        <f>IF(OR(EW$4="",$B29=""),0,SUMIF('DADOS BRUTOS'!$A$3:$A$500,$B29,'DADOS BRUTOS'!BW$3:BW$500)+IF($C29="",0,SUMIF('DADOS BRUTOS'!$A$3:$A$500,$C29,'DADOS BRUTOS'!BW$3:BW$500)))</f>
        <v/>
      </c>
      <c r="EX29" s="94">
        <f>IF(OR(EX$4="",$B29=""),0,SUMIF('DADOS BRUTOS'!$A$3:$A$500,$B29,'DADOS BRUTOS'!BX$3:BX$500)+IF($C29="",0,SUMIF('DADOS BRUTOS'!$A$3:$A$500,$C29,'DADOS BRUTOS'!BX$3:BX$500)))</f>
        <v/>
      </c>
      <c r="EY29" s="94">
        <f>IF(OR(EY$4="",$B29=""),0,SUMIF('DADOS BRUTOS'!$A$3:$A$500,$B29,'DADOS BRUTOS'!BY$3:BY$500)+IF($C29="",0,SUMIF('DADOS BRUTOS'!$A$3:$A$500,$C29,'DADOS BRUTOS'!BY$3:BY$500)))</f>
        <v/>
      </c>
      <c r="EZ29" s="94">
        <f>IF(OR(EZ$4="",$B29=""),0,SUMIF('DADOS BRUTOS'!$A$3:$A$500,$B29,'DADOS BRUTOS'!BZ$3:BZ$500)+IF($C29="",0,SUMIF('DADOS BRUTOS'!$A$3:$A$500,$C29,'DADOS BRUTOS'!BZ$3:BZ$500)))</f>
        <v/>
      </c>
      <c r="FA29" s="94">
        <f>IF(OR(FA$4="",$B29=""),0,SUMIF('DADOS BRUTOS'!$A$3:$A$500,$B29,'DADOS BRUTOS'!CA$3:CA$500)+IF($C29="",0,SUMIF('DADOS BRUTOS'!$A$3:$A$500,$C29,'DADOS BRUTOS'!CA$3:CA$500)))</f>
        <v/>
      </c>
      <c r="FB29" s="94">
        <f>IF(OR(FB$4="",$B29=""),0,SUMIF('DADOS BRUTOS'!$A$3:$A$500,$B29,'DADOS BRUTOS'!CB$3:CB$500)+IF($C29="",0,SUMIF('DADOS BRUTOS'!$A$3:$A$500,$C29,'DADOS BRUTOS'!CB$3:CB$500)))</f>
        <v/>
      </c>
      <c r="FC29" s="94">
        <f>IF(OR(FC$4="",$B29=""),0,SUMIF('DADOS BRUTOS'!$A$3:$A$500,$B29,'DADOS BRUTOS'!CC$3:CC$500)+IF($C29="",0,SUMIF('DADOS BRUTOS'!$A$3:$A$500,$C29,'DADOS BRUTOS'!CC$3:CC$500)))</f>
        <v/>
      </c>
      <c r="FD29" s="94">
        <f>IF(OR(FD$4="",$B29=""),0,SUMIF('DADOS BRUTOS'!$A$3:$A$500,$B29,'DADOS BRUTOS'!CD$3:CD$500)+IF($C29="",0,SUMIF('DADOS BRUTOS'!$A$3:$A$500,$C29,'DADOS BRUTOS'!CD$3:CD$500)))</f>
        <v/>
      </c>
      <c r="FE29" s="94">
        <f>IF(OR(FE$4="",$B29=""),0,SUMIF('DADOS BRUTOS'!$A$3:$A$500,$B29,'DADOS BRUTOS'!CE$3:CE$500)+IF($C29="",0,SUMIF('DADOS BRUTOS'!$A$3:$A$500,$C29,'DADOS BRUTOS'!CE$3:CE$500)))</f>
        <v/>
      </c>
      <c r="FF29" s="94">
        <f>IF(OR(FF$4="",$B29=""),0,SUMIF('DADOS BRUTOS'!$A$3:$A$500,$B29,'DADOS BRUTOS'!CF$3:CF$500)+IF($C29="",0,SUMIF('DADOS BRUTOS'!$A$3:$A$500,$C29,'DADOS BRUTOS'!CF$3:CF$500)))</f>
        <v/>
      </c>
      <c r="FG29" s="94">
        <f>IF(OR(FG$4="",$B29=""),0,SUMIF('DADOS BRUTOS'!$A$3:$A$500,$B29,'DADOS BRUTOS'!CG$3:CG$500)+IF($C29="",0,SUMIF('DADOS BRUTOS'!$A$3:$A$500,$C29,'DADOS BRUTOS'!CG$3:CG$500)))</f>
        <v/>
      </c>
      <c r="FH29" s="94">
        <f>IF(OR(FH$4="",$B29=""),0,SUMIF('DADOS BRUTOS'!$A$3:$A$500,$B29,'DADOS BRUTOS'!CH$3:CH$500)+IF($C29="",0,SUMIF('DADOS BRUTOS'!$A$3:$A$500,$C29,'DADOS BRUTOS'!CH$3:CH$500)))</f>
        <v/>
      </c>
      <c r="FI29" s="94">
        <f>IF(OR(FI$4="",$B29=""),0,SUMIF('DADOS BRUTOS'!$A$3:$A$500,$B29,'DADOS BRUTOS'!CI$3:CI$500)+IF($C29="",0,SUMIF('DADOS BRUTOS'!$A$3:$A$500,$C29,'DADOS BRUTOS'!CI$3:CI$500)))</f>
        <v/>
      </c>
      <c r="FJ29" s="94">
        <f>IF(OR(FJ$4="",$B29=""),0,SUMIF('DADOS BRUTOS'!$A$3:$A$500,$B29,'DADOS BRUTOS'!CJ$3:CJ$500)+IF($C29="",0,SUMIF('DADOS BRUTOS'!$A$3:$A$500,$C29,'DADOS BRUTOS'!CJ$3:CJ$500)))</f>
        <v/>
      </c>
      <c r="FK29" s="94">
        <f>IF(OR(FK$4="",$B29=""),0,SUMIF('DADOS BRUTOS'!$A$3:$A$500,$B29,'DADOS BRUTOS'!CK$3:CK$500)+IF($C29="",0,SUMIF('DADOS BRUTOS'!$A$3:$A$500,$C29,'DADOS BRUTOS'!CK$3:CK$500)))</f>
        <v/>
      </c>
      <c r="FL29" s="94">
        <f>IF(OR(FL$4="",$B29=""),0,SUMIF('DADOS BRUTOS'!$A$3:$A$500,$B29,'DADOS BRUTOS'!CL$3:CL$500)+IF($C29="",0,SUMIF('DADOS BRUTOS'!$A$3:$A$500,$C29,'DADOS BRUTOS'!CL$3:CL$500)))</f>
        <v/>
      </c>
      <c r="FM29" s="94">
        <f>IF(OR(FM$4="",$B29=""),0,SUMIF('DADOS BRUTOS'!$A$3:$A$500,$B29,'DADOS BRUTOS'!CM$3:CM$500)+IF($C29="",0,SUMIF('DADOS BRUTOS'!$A$3:$A$500,$C29,'DADOS BRUTOS'!CM$3:CM$500)))</f>
        <v/>
      </c>
      <c r="FN29" s="94">
        <f>IF(OR(FN$4="",$B29=""),0,SUMIF('DADOS BRUTOS'!$A$3:$A$500,$B29,'DADOS BRUTOS'!CN$3:CN$500)+IF($C29="",0,SUMIF('DADOS BRUTOS'!$A$3:$A$500,$C29,'DADOS BRUTOS'!CN$3:CN$500)))</f>
        <v/>
      </c>
      <c r="FO29" s="94">
        <f>IF(OR(FO$4="",$B29=""),0,SUMIF('DADOS BRUTOS'!$A$3:$A$500,$B29,'DADOS BRUTOS'!CO$3:CO$500)+IF($C29="",0,SUMIF('DADOS BRUTOS'!$A$3:$A$500,$C29,'DADOS BRUTOS'!CO$3:CO$500)))</f>
        <v/>
      </c>
      <c r="FP29" s="94">
        <f>IF(OR(FP$4="",$B29=""),0,SUMIF('DADOS BRUTOS'!$A$3:$A$500,$B29,'DADOS BRUTOS'!CP$3:CP$500)+IF($C29="",0,SUMIF('DADOS BRUTOS'!$A$3:$A$500,$C29,'DADOS BRUTOS'!CP$3:CP$500)))</f>
        <v/>
      </c>
      <c r="FQ29" s="94">
        <f>IF(OR(FQ$4="",$B29=""),0,SUMIF('DADOS BRUTOS'!$A$3:$A$500,$B29,'DADOS BRUTOS'!CQ$3:CQ$500)+IF($C29="",0,SUMIF('DADOS BRUTOS'!$A$3:$A$500,$C29,'DADOS BRUTOS'!CQ$3:CQ$500)))</f>
        <v/>
      </c>
      <c r="FR29" s="94">
        <f>IF(OR(FR$4="",$B29=""),0,SUMIF('DADOS BRUTOS'!$A$3:$A$500,$B29,'DADOS BRUTOS'!CR$3:CR$500)+IF($C29="",0,SUMIF('DADOS BRUTOS'!$A$3:$A$500,$C29,'DADOS BRUTOS'!CR$3:CR$500)))</f>
        <v/>
      </c>
      <c r="FS29" s="94">
        <f>IF(OR(FS$4="",$B29=""),0,SUMIF('DADOS BRUTOS'!$A$3:$A$500,$B29,'DADOS BRUTOS'!CS$3:CS$500)+IF($C29="",0,SUMIF('DADOS BRUTOS'!$A$3:$A$500,$C29,'DADOS BRUTOS'!CS$3:CS$500)))</f>
        <v/>
      </c>
      <c r="FT29" s="94">
        <f>IF(OR(FT$4="",$B29=""),0,SUMIF('DADOS BRUTOS'!$A$3:$A$500,$B29,'DADOS BRUTOS'!CT$3:CT$500)+IF($C29="",0,SUMIF('DADOS BRUTOS'!$A$3:$A$500,$C29,'DADOS BRUTOS'!CT$3:CT$500)))</f>
        <v/>
      </c>
      <c r="FU29" s="94">
        <f>IF(OR(FU$4="",$B29=""),0,SUMIF('DADOS BRUTOS'!$A$3:$A$500,$B29,'DADOS BRUTOS'!CU$3:CU$500)+IF($C29="",0,SUMIF('DADOS BRUTOS'!$A$3:$A$500,$C29,'DADOS BRUTOS'!CU$3:CU$500)))</f>
        <v/>
      </c>
      <c r="FV29" s="94">
        <f>IF(OR(FV$4="",$B29=""),0,SUMIF('DADOS BRUTOS'!$A$3:$A$500,$B29,'DADOS BRUTOS'!CV$3:CV$500)+IF($C29="",0,SUMIF('DADOS BRUTOS'!$A$3:$A$500,$C29,'DADOS BRUTOS'!CV$3:CV$500)))</f>
        <v/>
      </c>
      <c r="FW29" s="94">
        <f>IF(OR(FW$4="",$B29=""),0,SUMIF('DADOS BRUTOS'!$A$3:$A$500,$B29,'DADOS BRUTOS'!CW$3:CW$500)+IF($C29="",0,SUMIF('DADOS BRUTOS'!$A$3:$A$500,$C29,'DADOS BRUTOS'!CW$3:CW$500)))</f>
        <v/>
      </c>
      <c r="FX29" s="94">
        <f>IF(OR(FX$4="",$B29=""),0,SUMIF('DADOS BRUTOS'!$A$3:$A$500,$B29,'DADOS BRUTOS'!CX$3:CX$500)+IF($C29="",0,SUMIF('DADOS BRUTOS'!$A$3:$A$500,$C29,'DADOS BRUTOS'!CX$3:CX$500)))</f>
        <v/>
      </c>
      <c r="FY29" s="94">
        <f>IF(OR(FY$4="",$B29=""),0,SUMIF('DADOS BRUTOS'!$A$3:$A$500,$B29,'DADOS BRUTOS'!CY$3:CY$500)+IF($C29="",0,SUMIF('DADOS BRUTOS'!$A$3:$A$500,$C29,'DADOS BRUTOS'!CY$3:CY$500)))</f>
        <v/>
      </c>
      <c r="FZ29" s="94">
        <f>IF(OR(FZ$4="",$B29=""),0,SUMIF('DADOS BRUTOS'!$A$3:$A$500,$B29,'DADOS BRUTOS'!CZ$3:CZ$500)+IF($C29="",0,SUMIF('DADOS BRUTOS'!$A$3:$A$500,$C29,'DADOS BRUTOS'!CZ$3:CZ$500)))</f>
        <v/>
      </c>
      <c r="GA29" s="94">
        <f>IF(OR(GA$4="",$B29=""),0,SUMIF('DADOS BRUTOS'!$A$3:$A$500,$B29,'DADOS BRUTOS'!DA$3:DA$500)+IF($C29="",0,SUMIF('DADOS BRUTOS'!$A$3:$A$500,$C29,'DADOS BRUTOS'!DA$3:DA$500)))</f>
        <v/>
      </c>
      <c r="GB29" s="94">
        <f>IF(OR(GB$4="",$B29=""),0,SUMIF('DADOS BRUTOS'!$A$3:$A$500,$B29,'DADOS BRUTOS'!DB$3:DB$500)+IF($C29="",0,SUMIF('DADOS BRUTOS'!$A$3:$A$500,$C29,'DADOS BRUTOS'!DB$3:DB$500)))</f>
        <v/>
      </c>
      <c r="GC29" s="94">
        <f>IF(OR(GC$4="",$B29=""),0,SUMIF('DADOS BRUTOS'!$A$3:$A$500,$B29,'DADOS BRUTOS'!DC$3:DC$500)+IF($C29="",0,SUMIF('DADOS BRUTOS'!$A$3:$A$500,$C29,'DADOS BRUTOS'!DC$3:DC$500)))</f>
        <v/>
      </c>
      <c r="GD29" s="94">
        <f>IF(OR(GD$4="",$B29=""),0,SUMIF('DADOS BRUTOS'!$A$3:$A$500,$B29,'DADOS BRUTOS'!DD$3:DD$500)+IF($C29="",0,SUMIF('DADOS BRUTOS'!$A$3:$A$500,$C29,'DADOS BRUTOS'!DD$3:DD$500)))</f>
        <v/>
      </c>
      <c r="GE29" s="94">
        <f>IF(OR(GE$4="",$B29=""),0,SUMIF('DADOS BRUTOS'!$A$3:$A$500,$B29,'DADOS BRUTOS'!DE$3:DE$500)+IF($C29="",0,SUMIF('DADOS BRUTOS'!$A$3:$A$500,$C29,'DADOS BRUTOS'!DE$3:DE$500)))</f>
        <v/>
      </c>
      <c r="GF29" s="94">
        <f>IF(OR(GF$4="",$B29=""),0,SUMIF('DADOS BRUTOS'!$A$3:$A$500,$B29,'DADOS BRUTOS'!DF$3:DF$500)+IF($C29="",0,SUMIF('DADOS BRUTOS'!$A$3:$A$500,$C29,'DADOS BRUTOS'!DF$3:DF$500)))</f>
        <v/>
      </c>
      <c r="GG29" s="94">
        <f>IF(OR(GG$4="",$B29=""),0,SUMIF('DADOS BRUTOS'!$A$3:$A$500,$B29,'DADOS BRUTOS'!DG$3:DG$500)+IF($C29="",0,SUMIF('DADOS BRUTOS'!$A$3:$A$500,$C29,'DADOS BRUTOS'!DG$3:DG$500)))</f>
        <v/>
      </c>
      <c r="GH29" s="94">
        <f>IF(OR(GH$4="",$B29=""),0,SUMIF('DADOS BRUTOS'!$A$3:$A$500,$B29,'DADOS BRUTOS'!DH$3:DH$500)+IF($C29="",0,SUMIF('DADOS BRUTOS'!$A$3:$A$500,$C29,'DADOS BRUTOS'!DH$3:DH$500)))</f>
        <v/>
      </c>
      <c r="GI29" s="94">
        <f>IF(OR(GI$4="",$B29=""),0,SUMIF('DADOS BRUTOS'!$A$3:$A$500,$B29,'DADOS BRUTOS'!DI$3:DI$500)+IF($C29="",0,SUMIF('DADOS BRUTOS'!$A$3:$A$500,$C29,'DADOS BRUTOS'!DI$3:DI$500)))</f>
        <v/>
      </c>
      <c r="GJ29" s="94">
        <f>IF(OR(GJ$4="",$B29=""),0,SUMIF('DADOS BRUTOS'!$A$3:$A$500,$B29,'DADOS BRUTOS'!DJ$3:DJ$500)+IF($C29="",0,SUMIF('DADOS BRUTOS'!$A$3:$A$500,$C29,'DADOS BRUTOS'!DJ$3:DJ$500)))</f>
        <v/>
      </c>
      <c r="GK29" s="94">
        <f>IF(OR(GK$4="",$B29=""),0,SUMIF('DADOS BRUTOS'!$A$3:$A$500,$B29,'DADOS BRUTOS'!DK$3:DK$500)+IF($C29="",0,SUMIF('DADOS BRUTOS'!$A$3:$A$500,$C29,'DADOS BRUTOS'!DK$3:DK$500)))</f>
        <v/>
      </c>
      <c r="GL29" s="94">
        <f>IF(OR(GL$4="",$B29=""),0,SUMIF('DADOS BRUTOS'!$A$3:$A$500,$B29,'DADOS BRUTOS'!DL$3:DL$500)+IF($C29="",0,SUMIF('DADOS BRUTOS'!$A$3:$A$500,$C29,'DADOS BRUTOS'!DL$3:DL$500)))</f>
        <v/>
      </c>
      <c r="GM29" s="94">
        <f>IF(OR(GM$4="",$B29=""),0,SUMIF('DADOS BRUTOS'!$A$3:$A$500,$B29,'DADOS BRUTOS'!DM$3:DM$500)+IF($C29="",0,SUMIF('DADOS BRUTOS'!$A$3:$A$500,$C29,'DADOS BRUTOS'!DM$3:DM$500)))</f>
        <v/>
      </c>
      <c r="GN29" s="94">
        <f>IF(OR(GN$4="",$B29=""),0,SUMIF('DADOS BRUTOS'!$A$3:$A$500,$B29,'DADOS BRUTOS'!DN$3:DN$500)+IF($C29="",0,SUMIF('DADOS BRUTOS'!$A$3:$A$500,$C29,'DADOS BRUTOS'!DN$3:DN$500)))</f>
        <v/>
      </c>
      <c r="GO29" s="94">
        <f>IF(OR(GO$4="",$B29=""),0,SUMIF('DADOS BRUTOS'!$A$3:$A$500,$B29,'DADOS BRUTOS'!DO$3:DO$500)+IF($C29="",0,SUMIF('DADOS BRUTOS'!$A$3:$A$500,$C29,'DADOS BRUTOS'!DO$3:DO$500)))</f>
        <v/>
      </c>
      <c r="GP29" s="94">
        <f>IF(OR(GP$4="",$B29=""),0,SUMIF('DADOS BRUTOS'!$A$3:$A$500,$B29,'DADOS BRUTOS'!DP$3:DP$500)+IF($C29="",0,SUMIF('DADOS BRUTOS'!$A$3:$A$500,$C29,'DADOS BRUTOS'!DP$3:DP$500)))</f>
        <v/>
      </c>
      <c r="GQ29" s="94">
        <f>IF(OR(GQ$4="",$B29=""),0,SUMIF('DADOS BRUTOS'!$A$3:$A$500,$B29,'DADOS BRUTOS'!DQ$3:DQ$500)+IF($C29="",0,SUMIF('DADOS BRUTOS'!$A$3:$A$500,$C29,'DADOS BRUTOS'!DQ$3:DQ$500)))</f>
        <v/>
      </c>
      <c r="GR29" s="94">
        <f>IF(OR(GR$4="",$B29=""),0,SUMIF('DADOS BRUTOS'!$A$3:$A$500,$B29,'DADOS BRUTOS'!DR$3:DR$500)+IF($C29="",0,SUMIF('DADOS BRUTOS'!$A$3:$A$500,$C29,'DADOS BRUTOS'!DR$3:DR$500)))</f>
        <v/>
      </c>
      <c r="GS29" s="94">
        <f>IF(OR(GS$4="",$B29=""),0,SUMIF('DADOS BRUTOS'!$A$3:$A$500,$B29,'DADOS BRUTOS'!DS$3:DS$500)+IF($C29="",0,SUMIF('DADOS BRUTOS'!$A$3:$A$500,$C29,'DADOS BRUTOS'!DS$3:DS$500)))</f>
        <v/>
      </c>
      <c r="GT29" s="94">
        <f>IF(OR(GT$4="",$B29=""),0,SUMIF('DADOS BRUTOS'!$A$3:$A$500,$B29,'DADOS BRUTOS'!DT$3:DT$500)+IF($C29="",0,SUMIF('DADOS BRUTOS'!$A$3:$A$500,$C29,'DADOS BRUTOS'!DT$3:DT$500)))</f>
        <v/>
      </c>
      <c r="GU29" s="94">
        <f>IF(OR(GU$4="",$B29=""),0,SUMIF('DADOS BRUTOS'!$A$3:$A$500,$B29,'DADOS BRUTOS'!DU$3:DU$500)+IF($C29="",0,SUMIF('DADOS BRUTOS'!$A$3:$A$500,$C29,'DADOS BRUTOS'!DU$3:DU$500)))</f>
        <v/>
      </c>
      <c r="GV29" s="94">
        <f>IF(OR(GV$4="",$B29=""),0,SUMIF('DADOS BRUTOS'!$A$3:$A$500,$B29,'DADOS BRUTOS'!DV$3:DV$500)+IF($C29="",0,SUMIF('DADOS BRUTOS'!$A$3:$A$500,$C29,'DADOS BRUTOS'!DV$3:DV$500)))</f>
        <v/>
      </c>
      <c r="GW29" s="94">
        <f>IF(OR(GW$4="",$B29=""),0,SUMIF('DADOS BRUTOS'!$A$3:$A$500,$B29,'DADOS BRUTOS'!DW$3:DW$500)+IF($C29="",0,SUMIF('DADOS BRUTOS'!$A$3:$A$500,$C29,'DADOS BRUTOS'!DW$3:DW$500)))</f>
        <v/>
      </c>
      <c r="GX29" s="94">
        <f>IF(OR(GX$4="",$B29=""),0,SUMIF('DADOS BRUTOS'!$A$3:$A$500,$B29,'DADOS BRUTOS'!DX$3:DX$500)+IF($C29="",0,SUMIF('DADOS BRUTOS'!$A$3:$A$500,$C29,'DADOS BRUTOS'!DX$3:DX$500)))</f>
        <v/>
      </c>
      <c r="GY29" s="94">
        <f>IF(OR(GY$4="",$B29=""),0,SUMIF('DADOS BRUTOS'!$A$3:$A$500,$B29,'DADOS BRUTOS'!DY$3:DY$500)+IF($C29="",0,SUMIF('DADOS BRUTOS'!$A$3:$A$500,$C29,'DADOS BRUTOS'!DY$3:DY$500)))</f>
        <v/>
      </c>
      <c r="GZ29" s="94">
        <f>IF(OR(GZ$4="",$B29=""),0,SUMIF('DADOS BRUTOS'!$A$3:$A$500,$B29,'DADOS BRUTOS'!DZ$3:DZ$500)+IF($C29="",0,SUMIF('DADOS BRUTOS'!$A$3:$A$500,$C29,'DADOS BRUTOS'!DZ$3:DZ$500)))</f>
        <v/>
      </c>
      <c r="HA29" s="94">
        <f>IF(OR(HA$4="",$B29=""),0,SUMIF('DADOS BRUTOS'!$A$3:$A$500,$B29,'DADOS BRUTOS'!EA$3:EA$500)+IF($C29="",0,SUMIF('DADOS BRUTOS'!$A$3:$A$500,$C29,'DADOS BRUTOS'!EA$3:EA$500)))</f>
        <v/>
      </c>
      <c r="HB29" s="94">
        <f>IF(OR(HB$4="",$B29=""),0,SUMIF('DADOS BRUTOS'!$A$3:$A$500,$B29,'DADOS BRUTOS'!EB$3:EB$500)+IF($C29="",0,SUMIF('DADOS BRUTOS'!$A$3:$A$500,$C29,'DADOS BRUTOS'!EB$3:EB$500)))</f>
        <v/>
      </c>
      <c r="HC29" s="94">
        <f>IF(OR(HC$4="",$B29=""),0,SUMIF('DADOS BRUTOS'!$A$3:$A$500,$B29,'DADOS BRUTOS'!EC$3:EC$500)+IF($C29="",0,SUMIF('DADOS BRUTOS'!$A$3:$A$500,$C29,'DADOS BRUTOS'!EC$3:EC$500)))</f>
        <v/>
      </c>
      <c r="HD29" s="94">
        <f>IF(OR(HD$4="",$B29=""),0,SUMIF('DADOS BRUTOS'!$A$3:$A$500,$B29,'DADOS BRUTOS'!ED$3:ED$500)+IF($C29="",0,SUMIF('DADOS BRUTOS'!$A$3:$A$500,$C29,'DADOS BRUTOS'!ED$3:ED$500)))</f>
        <v/>
      </c>
      <c r="HE29" s="94">
        <f>IF(OR(HE$4="",$B29=""),0,SUMIF('DADOS BRUTOS'!$A$3:$A$500,$B29,'DADOS BRUTOS'!EE$3:EE$500)+IF($C29="",0,SUMIF('DADOS BRUTOS'!$A$3:$A$500,$C29,'DADOS BRUTOS'!EE$3:EE$500)))</f>
        <v/>
      </c>
      <c r="HF29" s="94">
        <f>IF(OR(HF$4="",$B29=""),0,SUMIF('DADOS BRUTOS'!$A$3:$A$500,$B29,'DADOS BRUTOS'!EF$3:EF$500)+IF($C29="",0,SUMIF('DADOS BRUTOS'!$A$3:$A$500,$C29,'DADOS BRUTOS'!EF$3:EF$500)))</f>
        <v/>
      </c>
      <c r="HG29" s="94">
        <f>IF(OR(HG$4="",$B29=""),0,SUMIF('DADOS BRUTOS'!$A$3:$A$500,$B29,'DADOS BRUTOS'!EG$3:EG$500)+IF($C29="",0,SUMIF('DADOS BRUTOS'!$A$3:$A$500,$C29,'DADOS BRUTOS'!EG$3:EG$500)))</f>
        <v/>
      </c>
      <c r="HH29" s="94">
        <f>IF(OR(HH$4="",$B29=""),0,SUMIF('DADOS BRUTOS'!$A$3:$A$500,$B29,'DADOS BRUTOS'!EH$3:EH$500)+IF($C29="",0,SUMIF('DADOS BRUTOS'!$A$3:$A$500,$C29,'DADOS BRUTOS'!EH$3:EH$500)))</f>
        <v/>
      </c>
      <c r="HI29" s="94">
        <f>IF(OR(HI$4="",$B29=""),0,SUMIF('DADOS BRUTOS'!$A$3:$A$500,$B29,'DADOS BRUTOS'!EI$3:EI$500)+IF($C29="",0,SUMIF('DADOS BRUTOS'!$A$3:$A$500,$C29,'DADOS BRUTOS'!EI$3:EI$500)))</f>
        <v/>
      </c>
      <c r="HJ29" s="94">
        <f>IF(OR(HJ$4="",$B29=""),0,SUMIF('DADOS BRUTOS'!$A$3:$A$500,$B29,'DADOS BRUTOS'!EJ$3:EJ$500)+IF($C29="",0,SUMIF('DADOS BRUTOS'!$A$3:$A$500,$C29,'DADOS BRUTOS'!EJ$3:EJ$500)))</f>
        <v/>
      </c>
      <c r="HK29" s="94">
        <f>IF(OR(HK$4="",$B29=""),0,SUMIF('DADOS BRUTOS'!$A$3:$A$500,$B29,'DADOS BRUTOS'!EK$3:EK$500)+IF($C29="",0,SUMIF('DADOS BRUTOS'!$A$3:$A$500,$C29,'DADOS BRUTOS'!EK$3:EK$500)))</f>
        <v/>
      </c>
      <c r="HL29" s="94">
        <f>IF(OR(HL$4="",$B29=""),0,SUMIF('DADOS BRUTOS'!$A$3:$A$500,$B29,'DADOS BRUTOS'!EL$3:EL$500)+IF($C29="",0,SUMIF('DADOS BRUTOS'!$A$3:$A$500,$C29,'DADOS BRUTOS'!EL$3:EL$500)))</f>
        <v/>
      </c>
      <c r="HM29" s="94">
        <f>IF(OR(HM$4="",$B29=""),0,SUMIF('DADOS BRUTOS'!$A$3:$A$500,$B29,'DADOS BRUTOS'!EM$3:EM$500)+IF($C29="",0,SUMIF('DADOS BRUTOS'!$A$3:$A$500,$C29,'DADOS BRUTOS'!EM$3:EM$500)))</f>
        <v/>
      </c>
      <c r="HN29" s="94">
        <f>IF(OR(HN$4="",$B29=""),0,SUMIF('DADOS BRUTOS'!$A$3:$A$500,$B29,'DADOS BRUTOS'!EN$3:EN$500)+IF($C29="",0,SUMIF('DADOS BRUTOS'!$A$3:$A$500,$C29,'DADOS BRUTOS'!EN$3:EN$500)))</f>
        <v/>
      </c>
      <c r="HO29" s="94">
        <f>IF(OR(HO$4="",$B29=""),0,SUMIF('DADOS BRUTOS'!$A$3:$A$500,$B29,'DADOS BRUTOS'!EO$3:EO$500)+IF($C29="",0,SUMIF('DADOS BRUTOS'!$A$3:$A$500,$C29,'DADOS BRUTOS'!EO$3:EO$500)))</f>
        <v/>
      </c>
      <c r="HP29" s="94">
        <f>IF(OR(HP$4="",$B29=""),0,SUMIF('DADOS BRUTOS'!$A$3:$A$500,$B29,'DADOS BRUTOS'!EP$3:EP$500)+IF($C29="",0,SUMIF('DADOS BRUTOS'!$A$3:$A$500,$C29,'DADOS BRUTOS'!EP$3:EP$500)))</f>
        <v/>
      </c>
      <c r="HQ29" s="94">
        <f>IF(OR(HQ$4="",$B29=""),0,SUMIF('DADOS BRUTOS'!$A$3:$A$500,$B29,'DADOS BRUTOS'!EQ$3:EQ$500)+IF($C29="",0,SUMIF('DADOS BRUTOS'!$A$3:$A$500,$C29,'DADOS BRUTOS'!EQ$3:EQ$500)))</f>
        <v/>
      </c>
      <c r="HR29" s="94">
        <f>IF(OR(HR$4="",$B29=""),0,SUMIF('DADOS BRUTOS'!$A$3:$A$500,$B29,'DADOS BRUTOS'!ER$3:ER$500)+IF($C29="",0,SUMIF('DADOS BRUTOS'!$A$3:$A$500,$C29,'DADOS BRUTOS'!ER$3:ER$500)))</f>
        <v/>
      </c>
      <c r="HS29" s="94">
        <f>IF(OR(HS$4="",$B29=""),0,SUMIF('DADOS BRUTOS'!$A$3:$A$500,$B29,'DADOS BRUTOS'!ES$3:ES$500)+IF($C29="",0,SUMIF('DADOS BRUTOS'!$A$3:$A$500,$C29,'DADOS BRUTOS'!ES$3:ES$500)))</f>
        <v/>
      </c>
      <c r="HT29" s="94">
        <f>IF(OR(HT$4="",$B29=""),0,SUMIF('DADOS BRUTOS'!$A$3:$A$500,$B29,'DADOS BRUTOS'!ET$3:ET$500)+IF($C29="",0,SUMIF('DADOS BRUTOS'!$A$3:$A$500,$C29,'DADOS BRUTOS'!ET$3:ET$500)))</f>
        <v/>
      </c>
      <c r="HU29" s="94">
        <f>IF(OR(HU$4="",$B29=""),0,SUMIF('DADOS BRUTOS'!$A$3:$A$500,$B29,'DADOS BRUTOS'!EU$3:EU$500)+IF($C29="",0,SUMIF('DADOS BRUTOS'!$A$3:$A$500,$C29,'DADOS BRUTOS'!EU$3:EU$500)))</f>
        <v/>
      </c>
      <c r="HV29" s="94">
        <f>IF(OR(HV$4="",$B29=""),0,SUMIF('DADOS BRUTOS'!$A$3:$A$500,$B29,'DADOS BRUTOS'!EV$3:EV$500)+IF($C29="",0,SUMIF('DADOS BRUTOS'!$A$3:$A$500,$C29,'DADOS BRUTOS'!EV$3:EV$500)))</f>
        <v/>
      </c>
      <c r="HW29" s="94">
        <f>IF(OR(HW$4="",$B29=""),0,SUMIF('DADOS BRUTOS'!$A$3:$A$500,$B29,'DADOS BRUTOS'!EW$3:EW$500)+IF($C29="",0,SUMIF('DADOS BRUTOS'!$A$3:$A$500,$C29,'DADOS BRUTOS'!EW$3:EW$500)))</f>
        <v/>
      </c>
      <c r="HX29" s="94">
        <f>IF(OR(HX$4="",$B29=""),0,SUMIF('DADOS BRUTOS'!$A$3:$A$500,$B29,'DADOS BRUTOS'!EX$3:EX$500)+IF($C29="",0,SUMIF('DADOS BRUTOS'!$A$3:$A$500,$C29,'DADOS BRUTOS'!EX$3:EX$500)))</f>
        <v/>
      </c>
      <c r="HY29" s="94">
        <f>IF(OR(HY$4="",$B29=""),0,SUMIF('DADOS BRUTOS'!$A$3:$A$500,$B29,'DADOS BRUTOS'!EY$3:EY$500)+IF($C29="",0,SUMIF('DADOS BRUTOS'!$A$3:$A$500,$C29,'DADOS BRUTOS'!EY$3:EY$500)))</f>
        <v/>
      </c>
      <c r="HZ29" s="94">
        <f>IF(OR(HZ$4="",$B29=""),0,SUMIF('DADOS BRUTOS'!$A$3:$A$500,$B29,'DADOS BRUTOS'!EZ$3:EZ$500)+IF($C29="",0,SUMIF('DADOS BRUTOS'!$A$3:$A$500,$C29,'DADOS BRUTOS'!EZ$3:EZ$500)))</f>
        <v/>
      </c>
      <c r="IA29" s="94">
        <f>IF(OR(IA$4="",$B29=""),0,SUMIF('DADOS BRUTOS'!$A$3:$A$500,$B29,'DADOS BRUTOS'!FA$3:FA$500)+IF($C29="",0,SUMIF('DADOS BRUTOS'!$A$3:$A$500,$C29,'DADOS BRUTOS'!FA$3:FA$500)))</f>
        <v/>
      </c>
      <c r="IB29" s="94">
        <f>IF(OR(IB$4="",$B29=""),0,SUMIF('DADOS BRUTOS'!$A$3:$A$500,$B29,'DADOS BRUTOS'!FB$3:FB$500)+IF($C29="",0,SUMIF('DADOS BRUTOS'!$A$3:$A$500,$C29,'DADOS BRUTOS'!FB$3:FB$500)))</f>
        <v/>
      </c>
      <c r="IC29" s="94">
        <f>IF(OR(IC$4="",$B29=""),0,SUMIF('DADOS BRUTOS'!$A$3:$A$500,$B29,'DADOS BRUTOS'!FC$3:FC$500)+IF($C29="",0,SUMIF('DADOS BRUTOS'!$A$3:$A$500,$C29,'DADOS BRUTOS'!FC$3:FC$500)))</f>
        <v/>
      </c>
      <c r="ID29" s="94">
        <f>IF(OR(ID$4="",$B29=""),0,SUMIF('DADOS BRUTOS'!$A$3:$A$500,$B29,'DADOS BRUTOS'!FD$3:FD$500)+IF($C29="",0,SUMIF('DADOS BRUTOS'!$A$3:$A$500,$C29,'DADOS BRUTOS'!FD$3:FD$500)))</f>
        <v/>
      </c>
      <c r="IE29" s="94">
        <f>IF(OR(IE$4="",$B29=""),0,SUMIF('DADOS BRUTOS'!$A$3:$A$500,$B29,'DADOS BRUTOS'!FE$3:FE$500)+IF($C29="",0,SUMIF('DADOS BRUTOS'!$A$3:$A$500,$C29,'DADOS BRUTOS'!FE$3:FE$500)))</f>
        <v/>
      </c>
      <c r="IF29" s="94">
        <f>IF(OR(IF$4="",$B29=""),0,SUMIF('DADOS BRUTOS'!$A$3:$A$500,$B29,'DADOS BRUTOS'!FF$3:FF$500)+IF($C29="",0,SUMIF('DADOS BRUTOS'!$A$3:$A$500,$C29,'DADOS BRUTOS'!FF$3:FF$500)))</f>
        <v/>
      </c>
      <c r="IG29" s="94">
        <f>IF(OR(IG$4="",$B29=""),0,SUMIF('DADOS BRUTOS'!$A$3:$A$500,$B29,'DADOS BRUTOS'!FG$3:FG$500)+IF($C29="",0,SUMIF('DADOS BRUTOS'!$A$3:$A$500,$C29,'DADOS BRUTOS'!FG$3:FG$500)))</f>
        <v/>
      </c>
      <c r="IH29" s="94">
        <f>IF(OR(IH$4="",$B29=""),0,SUMIF('DADOS BRUTOS'!$A$3:$A$500,$B29,'DADOS BRUTOS'!FH$3:FH$500)+IF($C29="",0,SUMIF('DADOS BRUTOS'!$A$3:$A$500,$C29,'DADOS BRUTOS'!FH$3:FH$500)))</f>
        <v/>
      </c>
      <c r="II29" s="94">
        <f>IF(OR(II$4="",$B29=""),0,SUMIF('DADOS BRUTOS'!$A$3:$A$500,$B29,'DADOS BRUTOS'!FI$3:FI$500)+IF($C29="",0,SUMIF('DADOS BRUTOS'!$A$3:$A$500,$C29,'DADOS BRUTOS'!FI$3:FI$500)))</f>
        <v/>
      </c>
      <c r="IJ29" s="94">
        <f>IF(OR(IJ$4="",$B29=""),0,SUMIF('DADOS BRUTOS'!$A$3:$A$500,$B29,'DADOS BRUTOS'!FJ$3:FJ$500)+IF($C29="",0,SUMIF('DADOS BRUTOS'!$A$3:$A$500,$C29,'DADOS BRUTOS'!FJ$3:FJ$500)))</f>
        <v/>
      </c>
      <c r="IK29" s="94">
        <f>IF(OR(IK$4="",$B29=""),0,SUMIF('DADOS BRUTOS'!$A$3:$A$500,$B29,'DADOS BRUTOS'!FK$3:FK$500)+IF($C29="",0,SUMIF('DADOS BRUTOS'!$A$3:$A$500,$C29,'DADOS BRUTOS'!FK$3:FK$500)))</f>
        <v/>
      </c>
      <c r="IL29" s="94">
        <f>IF(OR(IL$4="",$B29=""),0,SUMIF('DADOS BRUTOS'!$A$3:$A$500,$B29,'DADOS BRUTOS'!FL$3:FL$500)+IF($C29="",0,SUMIF('DADOS BRUTOS'!$A$3:$A$500,$C29,'DADOS BRUTOS'!FL$3:FL$500)))</f>
        <v/>
      </c>
      <c r="IM29" s="94">
        <f>IF(OR(IM$4="",$B29=""),0,SUMIF('DADOS BRUTOS'!$A$3:$A$500,$B29,'DADOS BRUTOS'!FM$3:FM$500)+IF($C29="",0,SUMIF('DADOS BRUTOS'!$A$3:$A$500,$C29,'DADOS BRUTOS'!FM$3:FM$500)))</f>
        <v/>
      </c>
      <c r="IN29" s="94">
        <f>IF(OR(IN$4="",$B29=""),0,SUMIF('DADOS BRUTOS'!$A$3:$A$500,$B29,'DADOS BRUTOS'!FN$3:FN$500)+IF($C29="",0,SUMIF('DADOS BRUTOS'!$A$3:$A$500,$C29,'DADOS BRUTOS'!FN$3:FN$500)))</f>
        <v/>
      </c>
      <c r="IO29" s="94">
        <f>IF(OR(IO$4="",$B29=""),0,SUMIF('DADOS BRUTOS'!$A$3:$A$500,$B29,'DADOS BRUTOS'!FO$3:FO$500)+IF($C29="",0,SUMIF('DADOS BRUTOS'!$A$3:$A$500,$C29,'DADOS BRUTOS'!FO$3:FO$500)))</f>
        <v/>
      </c>
      <c r="IP29" s="94">
        <f>IF(OR(IP$4="",$B29=""),0,SUMIF('DADOS BRUTOS'!$A$3:$A$500,$B29,'DADOS BRUTOS'!FP$3:FP$500)+IF($C29="",0,SUMIF('DADOS BRUTOS'!$A$3:$A$500,$C29,'DADOS BRUTOS'!FP$3:FP$500)))</f>
        <v/>
      </c>
      <c r="IQ29" s="94">
        <f>IF(OR(IQ$4="",$B29=""),0,SUMIF('DADOS BRUTOS'!$A$3:$A$500,$B29,'DADOS BRUTOS'!FQ$3:FQ$500)+IF($C29="",0,SUMIF('DADOS BRUTOS'!$A$3:$A$500,$C29,'DADOS BRUTOS'!FQ$3:FQ$500)))</f>
        <v/>
      </c>
      <c r="IR29" s="94">
        <f>IF(OR(IR$4="",$B29=""),0,SUMIF('DADOS BRUTOS'!$A$3:$A$500,$B29,'DADOS BRUTOS'!FR$3:FR$500)+IF($C29="",0,SUMIF('DADOS BRUTOS'!$A$3:$A$500,$C29,'DADOS BRUTOS'!FR$3:FR$500)))</f>
        <v/>
      </c>
      <c r="IS29" s="94">
        <f>IF(OR(IS$4="",$B29=""),0,SUMIF('DADOS BRUTOS'!$A$3:$A$500,$B29,'DADOS BRUTOS'!FS$3:FS$500)+IF($C29="",0,SUMIF('DADOS BRUTOS'!$A$3:$A$500,$C29,'DADOS BRUTOS'!FS$3:FS$500)))</f>
        <v/>
      </c>
      <c r="IT29" s="94">
        <f>IF(OR(IT$4="",$B29=""),0,SUMIF('DADOS BRUTOS'!$A$3:$A$500,$B29,'DADOS BRUTOS'!FT$3:FT$500)+IF($C29="",0,SUMIF('DADOS BRUTOS'!$A$3:$A$500,$C29,'DADOS BRUTOS'!FT$3:FT$500)))</f>
        <v/>
      </c>
      <c r="IU29" s="94">
        <f>IF(OR(IU$4="",$B29=""),0,SUMIF('DADOS BRUTOS'!$A$3:$A$500,$B29,'DADOS BRUTOS'!FU$3:FU$500)+IF($C29="",0,SUMIF('DADOS BRUTOS'!$A$3:$A$500,$C29,'DADOS BRUTOS'!FU$3:FU$500)))</f>
        <v/>
      </c>
      <c r="IV29" s="94">
        <f>IF(OR(IV$4="",$B29=""),0,SUMIF('DADOS BRUTOS'!$A$3:$A$500,$B29,'DADOS BRUTOS'!FV$3:FV$500)+IF($C29="",0,SUMIF('DADOS BRUTOS'!$A$3:$A$500,$C29,'DADOS BRUTOS'!FV$3:FV$500)))</f>
        <v/>
      </c>
      <c r="IW29" s="94">
        <f>IF(OR(IW$4="",$B29=""),0,SUMIF('DADOS BRUTOS'!$A$3:$A$500,$B29,'DADOS BRUTOS'!FW$3:FW$500)+IF($C29="",0,SUMIF('DADOS BRUTOS'!$A$3:$A$500,$C29,'DADOS BRUTOS'!FW$3:FW$500)))</f>
        <v/>
      </c>
      <c r="IX29" s="94">
        <f>IF(OR(IX$4="",$B29=""),0,SUMIF('DADOS BRUTOS'!$A$3:$A$500,$B29,'DADOS BRUTOS'!FX$3:FX$500)+IF($C29="",0,SUMIF('DADOS BRUTOS'!$A$3:$A$500,$C29,'DADOS BRUTOS'!FX$3:FX$500)))</f>
        <v/>
      </c>
      <c r="IY29" s="94">
        <f>IF(OR(IY$4="",$B29=""),0,SUMIF('DADOS BRUTOS'!$A$3:$A$500,$B29,'DADOS BRUTOS'!FY$3:FY$500)+IF($C29="",0,SUMIF('DADOS BRUTOS'!$A$3:$A$500,$C29,'DADOS BRUTOS'!FY$3:FY$500)))</f>
        <v/>
      </c>
      <c r="IZ29" s="94">
        <f>IF(OR(IZ$4="",$B29=""),0,SUMIF('DADOS BRUTOS'!$A$3:$A$500,$B29,'DADOS BRUTOS'!FZ$3:FZ$500)+IF($C29="",0,SUMIF('DADOS BRUTOS'!$A$3:$A$500,$C29,'DADOS BRUTOS'!FZ$3:FZ$500)))</f>
        <v/>
      </c>
      <c r="JA29" s="94">
        <f>IF(OR(JA$4="",$B29=""),0,SUMIF('DADOS BRUTOS'!$A$3:$A$500,$B29,'DADOS BRUTOS'!GA$3:GA$500)+IF($C29="",0,SUMIF('DADOS BRUTOS'!$A$3:$A$500,$C29,'DADOS BRUTOS'!GA$3:GA$500)))</f>
        <v/>
      </c>
      <c r="JB29" s="94">
        <f>IF(OR(JB$4="",$B29=""),0,SUMIF('DADOS BRUTOS'!$A$3:$A$500,$B29,'DADOS BRUTOS'!GB$3:GB$500)+IF($C29="",0,SUMIF('DADOS BRUTOS'!$A$3:$A$500,$C29,'DADOS BRUTOS'!GB$3:GB$500)))</f>
        <v/>
      </c>
      <c r="JC29" s="94">
        <f>IF(OR(JC$4="",$B29=""),0,SUMIF('DADOS BRUTOS'!$A$3:$A$500,$B29,'DADOS BRUTOS'!GC$3:GC$500)+IF($C29="",0,SUMIF('DADOS BRUTOS'!$A$3:$A$500,$C29,'DADOS BRUTOS'!GC$3:GC$500)))</f>
        <v/>
      </c>
      <c r="JD29" s="94">
        <f>IF(OR(JD$4="",$B29=""),0,SUMIF('DADOS BRUTOS'!$A$3:$A$500,$B29,'DADOS BRUTOS'!GD$3:GD$500)+IF($C29="",0,SUMIF('DADOS BRUTOS'!$A$3:$A$500,$C29,'DADOS BRUTOS'!GD$3:GD$500)))</f>
        <v/>
      </c>
      <c r="JE29" s="94">
        <f>IF(OR(JE$4="",$B29=""),0,SUMIF('DADOS BRUTOS'!$A$3:$A$500,$B29,'DADOS BRUTOS'!GE$3:GE$500)+IF($C29="",0,SUMIF('DADOS BRUTOS'!$A$3:$A$500,$C29,'DADOS BRUTOS'!GE$3:GE$500)))</f>
        <v/>
      </c>
      <c r="JF29" s="94">
        <f>IF(OR(JF$4="",$B29=""),0,SUMIF('DADOS BRUTOS'!$A$3:$A$500,$B29,'DADOS BRUTOS'!GF$3:GF$500)+IF($C29="",0,SUMIF('DADOS BRUTOS'!$A$3:$A$500,$C29,'DADOS BRUTOS'!GF$3:GF$500)))</f>
        <v/>
      </c>
      <c r="JG29" s="94">
        <f>IF(OR(JG$4="",$B29=""),0,SUMIF('DADOS BRUTOS'!$A$3:$A$500,$B29,'DADOS BRUTOS'!GG$3:GG$500)+IF($C29="",0,SUMIF('DADOS BRUTOS'!$A$3:$A$500,$C29,'DADOS BRUTOS'!GG$3:GG$500)))</f>
        <v/>
      </c>
      <c r="JH29" s="94">
        <f>IF(OR(JH$4="",$B29=""),0,SUMIF('DADOS BRUTOS'!$A$3:$A$500,$B29,'DADOS BRUTOS'!GH$3:GH$500)+IF($C29="",0,SUMIF('DADOS BRUTOS'!$A$3:$A$500,$C29,'DADOS BRUTOS'!GH$3:GH$500)))</f>
        <v/>
      </c>
      <c r="JI29" s="94">
        <f>IF(OR(JI$4="",$B29=""),0,SUMIF('DADOS BRUTOS'!$A$3:$A$500,$B29,'DADOS BRUTOS'!GI$3:GI$500)+IF($C29="",0,SUMIF('DADOS BRUTOS'!$A$3:$A$500,$C29,'DADOS BRUTOS'!GI$3:GI$500)))</f>
        <v/>
      </c>
      <c r="JJ29" s="94">
        <f>IF(OR(JJ$4="",$B29=""),0,SUMIF('DADOS BRUTOS'!$A$3:$A$500,$B29,'DADOS BRUTOS'!GJ$3:GJ$500)+IF($C29="",0,SUMIF('DADOS BRUTOS'!$A$3:$A$500,$C29,'DADOS BRUTOS'!GJ$3:GJ$500)))</f>
        <v/>
      </c>
      <c r="JK29" s="94">
        <f>IF(OR(JK$4="",$B29=""),0,SUMIF('DADOS BRUTOS'!$A$3:$A$500,$B29,'DADOS BRUTOS'!GK$3:GK$500)+IF($C29="",0,SUMIF('DADOS BRUTOS'!$A$3:$A$500,$C29,'DADOS BRUTOS'!GK$3:GK$500)))</f>
        <v/>
      </c>
      <c r="JL29" s="94">
        <f>IF(OR(JL$4="",$B29=""),0,SUMIF('DADOS BRUTOS'!$A$3:$A$500,$B29,'DADOS BRUTOS'!GL$3:GL$500)+IF($C29="",0,SUMIF('DADOS BRUTOS'!$A$3:$A$500,$C29,'DADOS BRUTOS'!GL$3:GL$500)))</f>
        <v/>
      </c>
      <c r="JM29" s="94">
        <f>IF(OR(JM$4="",$B29=""),0,SUMIF('DADOS BRUTOS'!$A$3:$A$500,$B29,'DADOS BRUTOS'!GM$3:GM$500)+IF($C29="",0,SUMIF('DADOS BRUTOS'!$A$3:$A$500,$C29,'DADOS BRUTOS'!GM$3:GM$500)))</f>
        <v/>
      </c>
      <c r="JN29" s="94">
        <f>IF(OR(JN$4="",$B29=""),0,SUMIF('DADOS BRUTOS'!$A$3:$A$500,$B29,'DADOS BRUTOS'!GN$3:GN$500)+IF($C29="",0,SUMIF('DADOS BRUTOS'!$A$3:$A$500,$C29,'DADOS BRUTOS'!GN$3:GN$500)))</f>
        <v/>
      </c>
      <c r="JO29" s="94">
        <f>IF(OR(JO$4="",$B29=""),0,SUMIF('DADOS BRUTOS'!$A$3:$A$500,$B29,'DADOS BRUTOS'!GO$3:GO$500)+IF($C29="",0,SUMIF('DADOS BRUTOS'!$A$3:$A$500,$C29,'DADOS BRUTOS'!GO$3:GO$500)))</f>
        <v/>
      </c>
      <c r="JP29" s="94">
        <f>IF(OR(JP$4="",$B29=""),0,SUMIF('DADOS BRUTOS'!$A$3:$A$500,$B29,'DADOS BRUTOS'!GP$3:GP$500)+IF($C29="",0,SUMIF('DADOS BRUTOS'!$A$3:$A$500,$C29,'DADOS BRUTOS'!GP$3:GP$500)))</f>
        <v/>
      </c>
      <c r="JQ29" s="94">
        <f>IF(OR(JQ$4="",$B29=""),0,SUMIF('DADOS BRUTOS'!$A$3:$A$500,$B29,'DADOS BRUTOS'!GQ$3:GQ$500)+IF($C29="",0,SUMIF('DADOS BRUTOS'!$A$3:$A$500,$C29,'DADOS BRUTOS'!GQ$3:GQ$500)))</f>
        <v/>
      </c>
      <c r="JR29" s="94">
        <f>IF(OR(JR$4="",$B29=""),0,SUMIF('DADOS BRUTOS'!$A$3:$A$500,$B29,'DADOS BRUTOS'!GR$3:GR$500)+IF($C29="",0,SUMIF('DADOS BRUTOS'!$A$3:$A$500,$C29,'DADOS BRUTOS'!GR$3:GR$500)))</f>
        <v/>
      </c>
      <c r="JS29" s="94">
        <f>IF(OR(JS$4="",$B29=""),0,SUMIF('DADOS BRUTOS'!$A$3:$A$500,$B29,'DADOS BRUTOS'!GS$3:GS$500)+IF($C29="",0,SUMIF('DADOS BRUTOS'!$A$3:$A$500,$C29,'DADOS BRUTOS'!GS$3:GS$500)))</f>
        <v/>
      </c>
    </row>
    <row r="30">
      <c r="A30" s="59">
        <f>'VALOR POR PL'!D36</f>
        <v/>
      </c>
      <c r="B30" s="58" t="inlineStr">
        <is>
          <t>SERRALHERIA</t>
        </is>
      </c>
      <c r="C30" s="58" t="n"/>
      <c r="D30" s="53">
        <f>SUMIF($CB$4:$JS$4,"&lt;="&amp;D$4,$CB30:$JS30)</f>
        <v/>
      </c>
      <c r="E30" s="53">
        <f>SUMIF($CB$4:$JS$4,E$4,$CB30:$JS30)</f>
        <v/>
      </c>
      <c r="F30" s="53">
        <f>SUMIF($CB$4:$JS$4,F$4,$CB30:$JS30)</f>
        <v/>
      </c>
      <c r="G30" s="53">
        <f>SUMIF($CB$4:$JS$4,G$4,$CB30:$JS30)</f>
        <v/>
      </c>
      <c r="H30" s="53">
        <f>SUMIF($CB$4:$JS$4,H$4,$CB30:$JS30)</f>
        <v/>
      </c>
      <c r="I30" s="53">
        <f>SUMIF($CB$4:$JS$4,I$4,$CB30:$JS30)</f>
        <v/>
      </c>
      <c r="J30" s="53">
        <f>SUMIF($CB$4:$JS$4,J$4,$CB30:$JS30)</f>
        <v/>
      </c>
      <c r="K30" s="53">
        <f>SUMIF($CB$4:$JS$4,K$4,$CB30:$JS30)</f>
        <v/>
      </c>
      <c r="L30" s="53">
        <f>SUMIF($CB$4:$JS$4,L$4,$CB30:$JS30)</f>
        <v/>
      </c>
      <c r="M30" s="53">
        <f>SUMIF($CB$4:$JS$4,M$4,$CB30:$JS30)</f>
        <v/>
      </c>
      <c r="N30" s="53">
        <f>SUMIF($CB$4:$JS$4,N$4,$CB30:$JS30)</f>
        <v/>
      </c>
      <c r="O30" s="53">
        <f>SUMIF($CB$4:$JS$4,O$4,$CB30:$JS30)</f>
        <v/>
      </c>
      <c r="P30" s="53">
        <f>SUMIF($CB$4:$JS$4,P$4,$CB30:$JS30)</f>
        <v/>
      </c>
      <c r="Q30" s="53">
        <f>SUMIF($CB$4:$JS$4,Q$4,$CB30:$JS30)</f>
        <v/>
      </c>
      <c r="R30" s="53">
        <f>SUMIF($CB$4:$JS$4,R$4,$CB30:$JS30)</f>
        <v/>
      </c>
      <c r="S30" s="53">
        <f>SUMIF($CB$4:$JS$4,S$4,$CB30:$JS30)</f>
        <v/>
      </c>
      <c r="T30" s="53">
        <f>SUMIF($CB$4:$JS$4,T$4,$CB30:$JS30)</f>
        <v/>
      </c>
      <c r="U30" s="53">
        <f>SUMIF($CB$4:$JS$4,U$4,$CB30:$JS30)</f>
        <v/>
      </c>
      <c r="V30" s="53">
        <f>SUMIF($CB$4:$JS$4,V$4,$CB30:$JS30)</f>
        <v/>
      </c>
      <c r="W30" s="53">
        <f>SUMIF($CB$4:$JS$4,W$4,$CB30:$JS30)</f>
        <v/>
      </c>
      <c r="X30" s="53">
        <f>SUMIF($CB$4:$JS$4,X$4,$CB30:$JS30)</f>
        <v/>
      </c>
      <c r="Y30" s="53">
        <f>SUMIF($CB$4:$JS$4,Y$4,$CB30:$JS30)</f>
        <v/>
      </c>
      <c r="Z30" s="53">
        <f>SUMIF($CB$4:$JS$4,Z$4,$CB30:$JS30)</f>
        <v/>
      </c>
      <c r="AA30" s="53">
        <f>SUMIF($CB$4:$JS$4,AA$4,$CB30:$JS30)</f>
        <v/>
      </c>
      <c r="AB30" s="53">
        <f>SUMIF($CB$4:$JS$4,AB$4,$CB30:$JS30)</f>
        <v/>
      </c>
      <c r="AC30" s="53">
        <f>SUMIF($CB$4:$JS$4,AC$4,$CB30:$JS30)</f>
        <v/>
      </c>
      <c r="AD30" s="53">
        <f>SUMIF($CB$4:$JS$4,AD$4,$CB30:$JS30)</f>
        <v/>
      </c>
      <c r="AE30" s="53">
        <f>SUMIF($CB$4:$JS$4,AE$4,$CB30:$JS30)</f>
        <v/>
      </c>
      <c r="AF30" s="53">
        <f>SUMIF($CB$4:$JS$4,AF$4,$CB30:$JS30)</f>
        <v/>
      </c>
      <c r="AG30" s="53">
        <f>SUMIF($CB$4:$JS$4,AG$4,$CB30:$JS30)</f>
        <v/>
      </c>
      <c r="AH30" s="53">
        <f>SUMIF($CB$4:$JS$4,AH$4,$CB30:$JS30)</f>
        <v/>
      </c>
      <c r="AI30" s="53">
        <f>SUMIF($CB$4:$JS$4,AI$4,$CB30:$JS30)</f>
        <v/>
      </c>
      <c r="AJ30" s="53">
        <f>SUMIF($CB$4:$JS$4,AJ$4,$CB30:$JS30)</f>
        <v/>
      </c>
      <c r="AK30" s="53">
        <f>SUMIF($CB$4:$JS$4,AK$4,$CB30:$JS30)</f>
        <v/>
      </c>
      <c r="AL30" s="53">
        <f>SUMIF($CB$4:$JS$4,AL$4,$CB30:$JS30)</f>
        <v/>
      </c>
      <c r="AM30" s="53">
        <f>SUMIF($CB$4:$JS$4,AM$4,$CB30:$JS30)</f>
        <v/>
      </c>
      <c r="AN30" s="53">
        <f>SUMIF($CB$4:$JS$4,AN$4,$CB30:$JS30)</f>
        <v/>
      </c>
      <c r="AO30" s="53">
        <f>SUMIF($CB$4:$JS$4,AO$4,$CB30:$JS30)</f>
        <v/>
      </c>
      <c r="AP30" s="53">
        <f>SUMIF($CB$4:$JS$4,AP$4,$CB30:$JS30)</f>
        <v/>
      </c>
      <c r="AQ30" s="53">
        <f>SUMIF($CB$4:$JS$4,AQ$4,$CB30:$JS30)</f>
        <v/>
      </c>
      <c r="AR30" s="53">
        <f>SUMIF($CB$4:$JS$4,AR$4,$CB30:$JS30)</f>
        <v/>
      </c>
      <c r="AS30" s="53">
        <f>SUMIF($CB$4:$JS$4,AS$4,$CB30:$JS30)</f>
        <v/>
      </c>
      <c r="AT30" s="53">
        <f>SUMIF($CB$4:$JS$4,AT$4,$CB30:$JS30)</f>
        <v/>
      </c>
      <c r="AU30" s="53">
        <f>SUMIF($CB$4:$JS$4,AU$4,$CB30:$JS30)</f>
        <v/>
      </c>
      <c r="AV30" s="53">
        <f>SUMIF($CB$4:$JS$4,AV$4,$CB30:$JS30)</f>
        <v/>
      </c>
      <c r="AW30" s="53">
        <f>SUMIF($CB$4:$JS$4,AW$4,$CB30:$JS30)</f>
        <v/>
      </c>
      <c r="AX30" s="53">
        <f>SUMIF($CB$4:$JS$4,AX$4,$CB30:$JS30)</f>
        <v/>
      </c>
      <c r="AY30" s="53">
        <f>SUMIF($CB$4:$JS$4,AY$4,$CB30:$JS30)</f>
        <v/>
      </c>
      <c r="AZ30" s="53">
        <f>SUMIF($CB$4:$JS$4,AZ$4,$CB30:$JS30)</f>
        <v/>
      </c>
      <c r="BA30" s="53">
        <f>SUMIF($CB$4:$JS$4,BA$4,$CB30:$JS30)</f>
        <v/>
      </c>
      <c r="BB30" s="53">
        <f>SUMIF($CB$4:$JS$4,BB$4,$CB30:$JS30)</f>
        <v/>
      </c>
      <c r="BC30" s="53">
        <f>SUMIF($CB$4:$JS$4,BC$4,$CB30:$JS30)</f>
        <v/>
      </c>
      <c r="BD30" s="53">
        <f>SUMIF($CB$4:$JS$4,BD$4,$CB30:$JS30)</f>
        <v/>
      </c>
      <c r="BE30" s="53">
        <f>SUMIF($CB$4:$JS$4,BE$4,$CB30:$JS30)</f>
        <v/>
      </c>
      <c r="BF30" s="53">
        <f>SUMIF($CB$4:$JS$4,BF$4,$CB30:$JS30)</f>
        <v/>
      </c>
      <c r="BG30" s="53">
        <f>SUMIF($CB$4:$JS$4,BG$4,$CB30:$JS30)</f>
        <v/>
      </c>
      <c r="BH30" s="53">
        <f>SUMIF($CB$4:$JS$4,BH$4,$CB30:$JS30)</f>
        <v/>
      </c>
      <c r="BI30" s="53">
        <f>SUMIF($CB$4:$JS$4,BI$4,$CB30:$JS30)</f>
        <v/>
      </c>
      <c r="BJ30" s="53">
        <f>SUMIF($CB$4:$JS$4,BJ$4,$CB30:$JS30)</f>
        <v/>
      </c>
      <c r="BK30" s="53">
        <f>SUMIF($CB$4:$JS$4,BK$4,$CB30:$JS30)</f>
        <v/>
      </c>
      <c r="BL30" s="53">
        <f>SUMIF($CB$4:$JS$4,BL$4,$CB30:$JS30)</f>
        <v/>
      </c>
      <c r="BM30" s="53">
        <f>SUMIF($CB$4:$JS$4,BM$4,$CB30:$JS30)</f>
        <v/>
      </c>
      <c r="BN30" s="53">
        <f>SUMIF($CB$4:$JS$4,BN$4,$CB30:$JS30)</f>
        <v/>
      </c>
      <c r="BO30" s="53">
        <f>SUMIF($CB$4:$JS$4,BO$4,$CB30:$JS30)</f>
        <v/>
      </c>
      <c r="BP30" s="53">
        <f>SUMIF($CB$4:$JS$4,BP$4,$CB30:$JS30)</f>
        <v/>
      </c>
      <c r="BQ30" s="53">
        <f>SUMIF($CB$4:$JS$4,BQ$4,$CB30:$JS30)</f>
        <v/>
      </c>
      <c r="BR30" s="53">
        <f>SUMIF($CB$4:$JS$4,BR$4,$CB30:$JS30)</f>
        <v/>
      </c>
      <c r="BS30" s="53">
        <f>SUMIF($CB$4:$JS$4,BS$4,$CB30:$JS30)</f>
        <v/>
      </c>
      <c r="BT30" s="53">
        <f>SUMIF($CB$4:$JS$4,BT$4,$CB30:$JS30)</f>
        <v/>
      </c>
      <c r="BU30" s="53">
        <f>SUMIF($CB$4:$JS$4,BU$4,$CB30:$JS30)</f>
        <v/>
      </c>
      <c r="BV30" s="53">
        <f>SUMIF($CB$4:$JS$4,BV$4,$CB30:$JS30)</f>
        <v/>
      </c>
      <c r="BW30" s="53">
        <f>SUMIF($CB$4:$JS$4,BW$4,$CB30:$JS30)</f>
        <v/>
      </c>
      <c r="BX30" s="53">
        <f>SUMIF($CB$4:$JS$4,"&gt;"&amp;'VALOR POR PL'!$P$8,$CB30:$JS30)</f>
        <v/>
      </c>
      <c r="BY30" s="53">
        <f>SUM($CB30:$JS30)</f>
        <v/>
      </c>
      <c r="CB30" s="94">
        <f>IF(OR(CB$4="",$B30=""),0,SUMIF('DADOS BRUTOS'!$A$3:$A$500,$B30,'DADOS BRUTOS'!B$3:B$500)+IF($C30="",0,SUMIF('DADOS BRUTOS'!$A$3:$A$500,$C30,'DADOS BRUTOS'!B$3:B$500)))</f>
        <v/>
      </c>
      <c r="CC30" s="94">
        <f>IF(OR(CC$4="",$B30=""),0,SUMIF('DADOS BRUTOS'!$A$3:$A$500,$B30,'DADOS BRUTOS'!C$3:C$500)+IF($C30="",0,SUMIF('DADOS BRUTOS'!$A$3:$A$500,$C30,'DADOS BRUTOS'!C$3:C$500)))</f>
        <v/>
      </c>
      <c r="CD30" s="94">
        <f>IF(OR(CD$4="",$B30=""),0,SUMIF('DADOS BRUTOS'!$A$3:$A$500,$B30,'DADOS BRUTOS'!D$3:D$500)+IF($C30="",0,SUMIF('DADOS BRUTOS'!$A$3:$A$500,$C30,'DADOS BRUTOS'!D$3:D$500)))</f>
        <v/>
      </c>
      <c r="CE30" s="94">
        <f>IF(OR(CE$4="",$B30=""),0,SUMIF('DADOS BRUTOS'!$A$3:$A$500,$B30,'DADOS BRUTOS'!E$3:E$500)+IF($C30="",0,SUMIF('DADOS BRUTOS'!$A$3:$A$500,$C30,'DADOS BRUTOS'!E$3:E$500)))</f>
        <v/>
      </c>
      <c r="CF30" s="94">
        <f>IF(OR(CF$4="",$B30=""),0,SUMIF('DADOS BRUTOS'!$A$3:$A$500,$B30,'DADOS BRUTOS'!F$3:F$500)+IF($C30="",0,SUMIF('DADOS BRUTOS'!$A$3:$A$500,$C30,'DADOS BRUTOS'!F$3:F$500)))</f>
        <v/>
      </c>
      <c r="CG30" s="94">
        <f>IF(OR(CG$4="",$B30=""),0,SUMIF('DADOS BRUTOS'!$A$3:$A$500,$B30,'DADOS BRUTOS'!G$3:G$500)+IF($C30="",0,SUMIF('DADOS BRUTOS'!$A$3:$A$500,$C30,'DADOS BRUTOS'!G$3:G$500)))</f>
        <v/>
      </c>
      <c r="CH30" s="94">
        <f>IF(OR(CH$4="",$B30=""),0,SUMIF('DADOS BRUTOS'!$A$3:$A$500,$B30,'DADOS BRUTOS'!H$3:H$500)+IF($C30="",0,SUMIF('DADOS BRUTOS'!$A$3:$A$500,$C30,'DADOS BRUTOS'!H$3:H$500)))</f>
        <v/>
      </c>
      <c r="CI30" s="94">
        <f>IF(OR(CI$4="",$B30=""),0,SUMIF('DADOS BRUTOS'!$A$3:$A$500,$B30,'DADOS BRUTOS'!I$3:I$500)+IF($C30="",0,SUMIF('DADOS BRUTOS'!$A$3:$A$500,$C30,'DADOS BRUTOS'!I$3:I$500)))</f>
        <v/>
      </c>
      <c r="CJ30" s="94">
        <f>IF(OR(CJ$4="",$B30=""),0,SUMIF('DADOS BRUTOS'!$A$3:$A$500,$B30,'DADOS BRUTOS'!J$3:J$500)+IF($C30="",0,SUMIF('DADOS BRUTOS'!$A$3:$A$500,$C30,'DADOS BRUTOS'!J$3:J$500)))</f>
        <v/>
      </c>
      <c r="CK30" s="94">
        <f>IF(OR(CK$4="",$B30=""),0,SUMIF('DADOS BRUTOS'!$A$3:$A$500,$B30,'DADOS BRUTOS'!K$3:K$500)+IF($C30="",0,SUMIF('DADOS BRUTOS'!$A$3:$A$500,$C30,'DADOS BRUTOS'!K$3:K$500)))</f>
        <v/>
      </c>
      <c r="CL30" s="94">
        <f>IF(OR(CL$4="",$B30=""),0,SUMIF('DADOS BRUTOS'!$A$3:$A$500,$B30,'DADOS BRUTOS'!L$3:L$500)+IF($C30="",0,SUMIF('DADOS BRUTOS'!$A$3:$A$500,$C30,'DADOS BRUTOS'!L$3:L$500)))</f>
        <v/>
      </c>
      <c r="CM30" s="94">
        <f>IF(OR(CM$4="",$B30=""),0,SUMIF('DADOS BRUTOS'!$A$3:$A$500,$B30,'DADOS BRUTOS'!M$3:M$500)+IF($C30="",0,SUMIF('DADOS BRUTOS'!$A$3:$A$500,$C30,'DADOS BRUTOS'!M$3:M$500)))</f>
        <v/>
      </c>
      <c r="CN30" s="94">
        <f>IF(OR(CN$4="",$B30=""),0,SUMIF('DADOS BRUTOS'!$A$3:$A$500,$B30,'DADOS BRUTOS'!N$3:N$500)+IF($C30="",0,SUMIF('DADOS BRUTOS'!$A$3:$A$500,$C30,'DADOS BRUTOS'!N$3:N$500)))</f>
        <v/>
      </c>
      <c r="CO30" s="94">
        <f>IF(OR(CO$4="",$B30=""),0,SUMIF('DADOS BRUTOS'!$A$3:$A$500,$B30,'DADOS BRUTOS'!O$3:O$500)+IF($C30="",0,SUMIF('DADOS BRUTOS'!$A$3:$A$500,$C30,'DADOS BRUTOS'!O$3:O$500)))</f>
        <v/>
      </c>
      <c r="CP30" s="94">
        <f>IF(OR(CP$4="",$B30=""),0,SUMIF('DADOS BRUTOS'!$A$3:$A$500,$B30,'DADOS BRUTOS'!P$3:P$500)+IF($C30="",0,SUMIF('DADOS BRUTOS'!$A$3:$A$500,$C30,'DADOS BRUTOS'!P$3:P$500)))</f>
        <v/>
      </c>
      <c r="CQ30" s="94">
        <f>IF(OR(CQ$4="",$B30=""),0,SUMIF('DADOS BRUTOS'!$A$3:$A$500,$B30,'DADOS BRUTOS'!Q$3:Q$500)+IF($C30="",0,SUMIF('DADOS BRUTOS'!$A$3:$A$500,$C30,'DADOS BRUTOS'!Q$3:Q$500)))</f>
        <v/>
      </c>
      <c r="CR30" s="94">
        <f>IF(OR(CR$4="",$B30=""),0,SUMIF('DADOS BRUTOS'!$A$3:$A$500,$B30,'DADOS BRUTOS'!R$3:R$500)+IF($C30="",0,SUMIF('DADOS BRUTOS'!$A$3:$A$500,$C30,'DADOS BRUTOS'!R$3:R$500)))</f>
        <v/>
      </c>
      <c r="CS30" s="94">
        <f>IF(OR(CS$4="",$B30=""),0,SUMIF('DADOS BRUTOS'!$A$3:$A$500,$B30,'DADOS BRUTOS'!S$3:S$500)+IF($C30="",0,SUMIF('DADOS BRUTOS'!$A$3:$A$500,$C30,'DADOS BRUTOS'!S$3:S$500)))</f>
        <v/>
      </c>
      <c r="CT30" s="94">
        <f>IF(OR(CT$4="",$B30=""),0,SUMIF('DADOS BRUTOS'!$A$3:$A$500,$B30,'DADOS BRUTOS'!T$3:T$500)+IF($C30="",0,SUMIF('DADOS BRUTOS'!$A$3:$A$500,$C30,'DADOS BRUTOS'!T$3:T$500)))</f>
        <v/>
      </c>
      <c r="CU30" s="94">
        <f>IF(OR(CU$4="",$B30=""),0,SUMIF('DADOS BRUTOS'!$A$3:$A$500,$B30,'DADOS BRUTOS'!U$3:U$500)+IF($C30="",0,SUMIF('DADOS BRUTOS'!$A$3:$A$500,$C30,'DADOS BRUTOS'!U$3:U$500)))</f>
        <v/>
      </c>
      <c r="CV30" s="94">
        <f>IF(OR(CV$4="",$B30=""),0,SUMIF('DADOS BRUTOS'!$A$3:$A$500,$B30,'DADOS BRUTOS'!V$3:V$500)+IF($C30="",0,SUMIF('DADOS BRUTOS'!$A$3:$A$500,$C30,'DADOS BRUTOS'!V$3:V$500)))</f>
        <v/>
      </c>
      <c r="CW30" s="94">
        <f>IF(OR(CW$4="",$B30=""),0,SUMIF('DADOS BRUTOS'!$A$3:$A$500,$B30,'DADOS BRUTOS'!W$3:W$500)+IF($C30="",0,SUMIF('DADOS BRUTOS'!$A$3:$A$500,$C30,'DADOS BRUTOS'!W$3:W$500)))</f>
        <v/>
      </c>
      <c r="CX30" s="94">
        <f>IF(OR(CX$4="",$B30=""),0,SUMIF('DADOS BRUTOS'!$A$3:$A$500,$B30,'DADOS BRUTOS'!X$3:X$500)+IF($C30="",0,SUMIF('DADOS BRUTOS'!$A$3:$A$500,$C30,'DADOS BRUTOS'!X$3:X$500)))</f>
        <v/>
      </c>
      <c r="CY30" s="94">
        <f>IF(OR(CY$4="",$B30=""),0,SUMIF('DADOS BRUTOS'!$A$3:$A$500,$B30,'DADOS BRUTOS'!Y$3:Y$500)+IF($C30="",0,SUMIF('DADOS BRUTOS'!$A$3:$A$500,$C30,'DADOS BRUTOS'!Y$3:Y$500)))</f>
        <v/>
      </c>
      <c r="CZ30" s="94">
        <f>IF(OR(CZ$4="",$B30=""),0,SUMIF('DADOS BRUTOS'!$A$3:$A$500,$B30,'DADOS BRUTOS'!Z$3:Z$500)+IF($C30="",0,SUMIF('DADOS BRUTOS'!$A$3:$A$500,$C30,'DADOS BRUTOS'!Z$3:Z$500)))</f>
        <v/>
      </c>
      <c r="DA30" s="94">
        <f>IF(OR(DA$4="",$B30=""),0,SUMIF('DADOS BRUTOS'!$A$3:$A$500,$B30,'DADOS BRUTOS'!AA$3:AA$500)+IF($C30="",0,SUMIF('DADOS BRUTOS'!$A$3:$A$500,$C30,'DADOS BRUTOS'!AA$3:AA$500)))</f>
        <v/>
      </c>
      <c r="DB30" s="94">
        <f>IF(OR(DB$4="",$B30=""),0,SUMIF('DADOS BRUTOS'!$A$3:$A$500,$B30,'DADOS BRUTOS'!AB$3:AB$500)+IF($C30="",0,SUMIF('DADOS BRUTOS'!$A$3:$A$500,$C30,'DADOS BRUTOS'!AB$3:AB$500)))</f>
        <v/>
      </c>
      <c r="DC30" s="94">
        <f>IF(OR(DC$4="",$B30=""),0,SUMIF('DADOS BRUTOS'!$A$3:$A$500,$B30,'DADOS BRUTOS'!AC$3:AC$500)+IF($C30="",0,SUMIF('DADOS BRUTOS'!$A$3:$A$500,$C30,'DADOS BRUTOS'!AC$3:AC$500)))</f>
        <v/>
      </c>
      <c r="DD30" s="94">
        <f>IF(OR(DD$4="",$B30=""),0,SUMIF('DADOS BRUTOS'!$A$3:$A$500,$B30,'DADOS BRUTOS'!AD$3:AD$500)+IF($C30="",0,SUMIF('DADOS BRUTOS'!$A$3:$A$500,$C30,'DADOS BRUTOS'!AD$3:AD$500)))</f>
        <v/>
      </c>
      <c r="DE30" s="94">
        <f>IF(OR(DE$4="",$B30=""),0,SUMIF('DADOS BRUTOS'!$A$3:$A$500,$B30,'DADOS BRUTOS'!AE$3:AE$500)+IF($C30="",0,SUMIF('DADOS BRUTOS'!$A$3:$A$500,$C30,'DADOS BRUTOS'!AE$3:AE$500)))</f>
        <v/>
      </c>
      <c r="DF30" s="94">
        <f>IF(OR(DF$4="",$B30=""),0,SUMIF('DADOS BRUTOS'!$A$3:$A$500,$B30,'DADOS BRUTOS'!AF$3:AF$500)+IF($C30="",0,SUMIF('DADOS BRUTOS'!$A$3:$A$500,$C30,'DADOS BRUTOS'!AF$3:AF$500)))</f>
        <v/>
      </c>
      <c r="DG30" s="94">
        <f>IF(OR(DG$4="",$B30=""),0,SUMIF('DADOS BRUTOS'!$A$3:$A$500,$B30,'DADOS BRUTOS'!AG$3:AG$500)+IF($C30="",0,SUMIF('DADOS BRUTOS'!$A$3:$A$500,$C30,'DADOS BRUTOS'!AG$3:AG$500)))</f>
        <v/>
      </c>
      <c r="DH30" s="94">
        <f>IF(OR(DH$4="",$B30=""),0,SUMIF('DADOS BRUTOS'!$A$3:$A$500,$B30,'DADOS BRUTOS'!AH$3:AH$500)+IF($C30="",0,SUMIF('DADOS BRUTOS'!$A$3:$A$500,$C30,'DADOS BRUTOS'!AH$3:AH$500)))</f>
        <v/>
      </c>
      <c r="DI30" s="94">
        <f>IF(OR(DI$4="",$B30=""),0,SUMIF('DADOS BRUTOS'!$A$3:$A$500,$B30,'DADOS BRUTOS'!AI$3:AI$500)+IF($C30="",0,SUMIF('DADOS BRUTOS'!$A$3:$A$500,$C30,'DADOS BRUTOS'!AI$3:AI$500)))</f>
        <v/>
      </c>
      <c r="DJ30" s="94">
        <f>IF(OR(DJ$4="",$B30=""),0,SUMIF('DADOS BRUTOS'!$A$3:$A$500,$B30,'DADOS BRUTOS'!AJ$3:AJ$500)+IF($C30="",0,SUMIF('DADOS BRUTOS'!$A$3:$A$500,$C30,'DADOS BRUTOS'!AJ$3:AJ$500)))</f>
        <v/>
      </c>
      <c r="DK30" s="94">
        <f>IF(OR(DK$4="",$B30=""),0,SUMIF('DADOS BRUTOS'!$A$3:$A$500,$B30,'DADOS BRUTOS'!AK$3:AK$500)+IF($C30="",0,SUMIF('DADOS BRUTOS'!$A$3:$A$500,$C30,'DADOS BRUTOS'!AK$3:AK$500)))</f>
        <v/>
      </c>
      <c r="DL30" s="94">
        <f>IF(OR(DL$4="",$B30=""),0,SUMIF('DADOS BRUTOS'!$A$3:$A$500,$B30,'DADOS BRUTOS'!AL$3:AL$500)+IF($C30="",0,SUMIF('DADOS BRUTOS'!$A$3:$A$500,$C30,'DADOS BRUTOS'!AL$3:AL$500)))</f>
        <v/>
      </c>
      <c r="DM30" s="94">
        <f>IF(OR(DM$4="",$B30=""),0,SUMIF('DADOS BRUTOS'!$A$3:$A$500,$B30,'DADOS BRUTOS'!AM$3:AM$500)+IF($C30="",0,SUMIF('DADOS BRUTOS'!$A$3:$A$500,$C30,'DADOS BRUTOS'!AM$3:AM$500)))</f>
        <v/>
      </c>
      <c r="DN30" s="94">
        <f>IF(OR(DN$4="",$B30=""),0,SUMIF('DADOS BRUTOS'!$A$3:$A$500,$B30,'DADOS BRUTOS'!AN$3:AN$500)+IF($C30="",0,SUMIF('DADOS BRUTOS'!$A$3:$A$500,$C30,'DADOS BRUTOS'!AN$3:AN$500)))</f>
        <v/>
      </c>
      <c r="DO30" s="94">
        <f>IF(OR(DO$4="",$B30=""),0,SUMIF('DADOS BRUTOS'!$A$3:$A$500,$B30,'DADOS BRUTOS'!AO$3:AO$500)+IF($C30="",0,SUMIF('DADOS BRUTOS'!$A$3:$A$500,$C30,'DADOS BRUTOS'!AO$3:AO$500)))</f>
        <v/>
      </c>
      <c r="DP30" s="94">
        <f>IF(OR(DP$4="",$B30=""),0,SUMIF('DADOS BRUTOS'!$A$3:$A$500,$B30,'DADOS BRUTOS'!AP$3:AP$500)+IF($C30="",0,SUMIF('DADOS BRUTOS'!$A$3:$A$500,$C30,'DADOS BRUTOS'!AP$3:AP$500)))</f>
        <v/>
      </c>
      <c r="DQ30" s="94">
        <f>IF(OR(DQ$4="",$B30=""),0,SUMIF('DADOS BRUTOS'!$A$3:$A$500,$B30,'DADOS BRUTOS'!AQ$3:AQ$500)+IF($C30="",0,SUMIF('DADOS BRUTOS'!$A$3:$A$500,$C30,'DADOS BRUTOS'!AQ$3:AQ$500)))</f>
        <v/>
      </c>
      <c r="DR30" s="94">
        <f>IF(OR(DR$4="",$B30=""),0,SUMIF('DADOS BRUTOS'!$A$3:$A$500,$B30,'DADOS BRUTOS'!AR$3:AR$500)+IF($C30="",0,SUMIF('DADOS BRUTOS'!$A$3:$A$500,$C30,'DADOS BRUTOS'!AR$3:AR$500)))</f>
        <v/>
      </c>
      <c r="DS30" s="94">
        <f>IF(OR(DS$4="",$B30=""),0,SUMIF('DADOS BRUTOS'!$A$3:$A$500,$B30,'DADOS BRUTOS'!AS$3:AS$500)+IF($C30="",0,SUMIF('DADOS BRUTOS'!$A$3:$A$500,$C30,'DADOS BRUTOS'!AS$3:AS$500)))</f>
        <v/>
      </c>
      <c r="DT30" s="94">
        <f>IF(OR(DT$4="",$B30=""),0,SUMIF('DADOS BRUTOS'!$A$3:$A$500,$B30,'DADOS BRUTOS'!AT$3:AT$500)+IF($C30="",0,SUMIF('DADOS BRUTOS'!$A$3:$A$500,$C30,'DADOS BRUTOS'!AT$3:AT$500)))</f>
        <v/>
      </c>
      <c r="DU30" s="94">
        <f>IF(OR(DU$4="",$B30=""),0,SUMIF('DADOS BRUTOS'!$A$3:$A$500,$B30,'DADOS BRUTOS'!AU$3:AU$500)+IF($C30="",0,SUMIF('DADOS BRUTOS'!$A$3:$A$500,$C30,'DADOS BRUTOS'!AU$3:AU$500)))</f>
        <v/>
      </c>
      <c r="DV30" s="94">
        <f>IF(OR(DV$4="",$B30=""),0,SUMIF('DADOS BRUTOS'!$A$3:$A$500,$B30,'DADOS BRUTOS'!AV$3:AV$500)+IF($C30="",0,SUMIF('DADOS BRUTOS'!$A$3:$A$500,$C30,'DADOS BRUTOS'!AV$3:AV$500)))</f>
        <v/>
      </c>
      <c r="DW30" s="94">
        <f>IF(OR(DW$4="",$B30=""),0,SUMIF('DADOS BRUTOS'!$A$3:$A$500,$B30,'DADOS BRUTOS'!AW$3:AW$500)+IF($C30="",0,SUMIF('DADOS BRUTOS'!$A$3:$A$500,$C30,'DADOS BRUTOS'!AW$3:AW$500)))</f>
        <v/>
      </c>
      <c r="DX30" s="94">
        <f>IF(OR(DX$4="",$B30=""),0,SUMIF('DADOS BRUTOS'!$A$3:$A$500,$B30,'DADOS BRUTOS'!AX$3:AX$500)+IF($C30="",0,SUMIF('DADOS BRUTOS'!$A$3:$A$500,$C30,'DADOS BRUTOS'!AX$3:AX$500)))</f>
        <v/>
      </c>
      <c r="DY30" s="94">
        <f>IF(OR(DY$4="",$B30=""),0,SUMIF('DADOS BRUTOS'!$A$3:$A$500,$B30,'DADOS BRUTOS'!AY$3:AY$500)+IF($C30="",0,SUMIF('DADOS BRUTOS'!$A$3:$A$500,$C30,'DADOS BRUTOS'!AY$3:AY$500)))</f>
        <v/>
      </c>
      <c r="DZ30" s="94">
        <f>IF(OR(DZ$4="",$B30=""),0,SUMIF('DADOS BRUTOS'!$A$3:$A$500,$B30,'DADOS BRUTOS'!AZ$3:AZ$500)+IF($C30="",0,SUMIF('DADOS BRUTOS'!$A$3:$A$500,$C30,'DADOS BRUTOS'!AZ$3:AZ$500)))</f>
        <v/>
      </c>
      <c r="EA30" s="94">
        <f>IF(OR(EA$4="",$B30=""),0,SUMIF('DADOS BRUTOS'!$A$3:$A$500,$B30,'DADOS BRUTOS'!BA$3:BA$500)+IF($C30="",0,SUMIF('DADOS BRUTOS'!$A$3:$A$500,$C30,'DADOS BRUTOS'!BA$3:BA$500)))</f>
        <v/>
      </c>
      <c r="EB30" s="94">
        <f>IF(OR(EB$4="",$B30=""),0,SUMIF('DADOS BRUTOS'!$A$3:$A$500,$B30,'DADOS BRUTOS'!BB$3:BB$500)+IF($C30="",0,SUMIF('DADOS BRUTOS'!$A$3:$A$500,$C30,'DADOS BRUTOS'!BB$3:BB$500)))</f>
        <v/>
      </c>
      <c r="EC30" s="94">
        <f>IF(OR(EC$4="",$B30=""),0,SUMIF('DADOS BRUTOS'!$A$3:$A$500,$B30,'DADOS BRUTOS'!BC$3:BC$500)+IF($C30="",0,SUMIF('DADOS BRUTOS'!$A$3:$A$500,$C30,'DADOS BRUTOS'!BC$3:BC$500)))</f>
        <v/>
      </c>
      <c r="ED30" s="94">
        <f>IF(OR(ED$4="",$B30=""),0,SUMIF('DADOS BRUTOS'!$A$3:$A$500,$B30,'DADOS BRUTOS'!BD$3:BD$500)+IF($C30="",0,SUMIF('DADOS BRUTOS'!$A$3:$A$500,$C30,'DADOS BRUTOS'!BD$3:BD$500)))</f>
        <v/>
      </c>
      <c r="EE30" s="94">
        <f>IF(OR(EE$4="",$B30=""),0,SUMIF('DADOS BRUTOS'!$A$3:$A$500,$B30,'DADOS BRUTOS'!BE$3:BE$500)+IF($C30="",0,SUMIF('DADOS BRUTOS'!$A$3:$A$500,$C30,'DADOS BRUTOS'!BE$3:BE$500)))</f>
        <v/>
      </c>
      <c r="EF30" s="94">
        <f>IF(OR(EF$4="",$B30=""),0,SUMIF('DADOS BRUTOS'!$A$3:$A$500,$B30,'DADOS BRUTOS'!BF$3:BF$500)+IF($C30="",0,SUMIF('DADOS BRUTOS'!$A$3:$A$500,$C30,'DADOS BRUTOS'!BF$3:BF$500)))</f>
        <v/>
      </c>
      <c r="EG30" s="94">
        <f>IF(OR(EG$4="",$B30=""),0,SUMIF('DADOS BRUTOS'!$A$3:$A$500,$B30,'DADOS BRUTOS'!BG$3:BG$500)+IF($C30="",0,SUMIF('DADOS BRUTOS'!$A$3:$A$500,$C30,'DADOS BRUTOS'!BG$3:BG$500)))</f>
        <v/>
      </c>
      <c r="EH30" s="94">
        <f>IF(OR(EH$4="",$B30=""),0,SUMIF('DADOS BRUTOS'!$A$3:$A$500,$B30,'DADOS BRUTOS'!BH$3:BH$500)+IF($C30="",0,SUMIF('DADOS BRUTOS'!$A$3:$A$500,$C30,'DADOS BRUTOS'!BH$3:BH$500)))</f>
        <v/>
      </c>
      <c r="EI30" s="94">
        <f>IF(OR(EI$4="",$B30=""),0,SUMIF('DADOS BRUTOS'!$A$3:$A$500,$B30,'DADOS BRUTOS'!BI$3:BI$500)+IF($C30="",0,SUMIF('DADOS BRUTOS'!$A$3:$A$500,$C30,'DADOS BRUTOS'!BI$3:BI$500)))</f>
        <v/>
      </c>
      <c r="EJ30" s="94">
        <f>IF(OR(EJ$4="",$B30=""),0,SUMIF('DADOS BRUTOS'!$A$3:$A$500,$B30,'DADOS BRUTOS'!BJ$3:BJ$500)+IF($C30="",0,SUMIF('DADOS BRUTOS'!$A$3:$A$500,$C30,'DADOS BRUTOS'!BJ$3:BJ$500)))</f>
        <v/>
      </c>
      <c r="EK30" s="94">
        <f>IF(OR(EK$4="",$B30=""),0,SUMIF('DADOS BRUTOS'!$A$3:$A$500,$B30,'DADOS BRUTOS'!BK$3:BK$500)+IF($C30="",0,SUMIF('DADOS BRUTOS'!$A$3:$A$500,$C30,'DADOS BRUTOS'!BK$3:BK$500)))</f>
        <v/>
      </c>
      <c r="EL30" s="94">
        <f>IF(OR(EL$4="",$B30=""),0,SUMIF('DADOS BRUTOS'!$A$3:$A$500,$B30,'DADOS BRUTOS'!BL$3:BL$500)+IF($C30="",0,SUMIF('DADOS BRUTOS'!$A$3:$A$500,$C30,'DADOS BRUTOS'!BL$3:BL$500)))</f>
        <v/>
      </c>
      <c r="EM30" s="94">
        <f>IF(OR(EM$4="",$B30=""),0,SUMIF('DADOS BRUTOS'!$A$3:$A$500,$B30,'DADOS BRUTOS'!BM$3:BM$500)+IF($C30="",0,SUMIF('DADOS BRUTOS'!$A$3:$A$500,$C30,'DADOS BRUTOS'!BM$3:BM$500)))</f>
        <v/>
      </c>
      <c r="EN30" s="94">
        <f>IF(OR(EN$4="",$B30=""),0,SUMIF('DADOS BRUTOS'!$A$3:$A$500,$B30,'DADOS BRUTOS'!BN$3:BN$500)+IF($C30="",0,SUMIF('DADOS BRUTOS'!$A$3:$A$500,$C30,'DADOS BRUTOS'!BN$3:BN$500)))</f>
        <v/>
      </c>
      <c r="EO30" s="94">
        <f>IF(OR(EO$4="",$B30=""),0,SUMIF('DADOS BRUTOS'!$A$3:$A$500,$B30,'DADOS BRUTOS'!BO$3:BO$500)+IF($C30="",0,SUMIF('DADOS BRUTOS'!$A$3:$A$500,$C30,'DADOS BRUTOS'!BO$3:BO$500)))</f>
        <v/>
      </c>
      <c r="EP30" s="94">
        <f>IF(OR(EP$4="",$B30=""),0,SUMIF('DADOS BRUTOS'!$A$3:$A$500,$B30,'DADOS BRUTOS'!BP$3:BP$500)+IF($C30="",0,SUMIF('DADOS BRUTOS'!$A$3:$A$500,$C30,'DADOS BRUTOS'!BP$3:BP$500)))</f>
        <v/>
      </c>
      <c r="EQ30" s="94">
        <f>IF(OR(EQ$4="",$B30=""),0,SUMIF('DADOS BRUTOS'!$A$3:$A$500,$B30,'DADOS BRUTOS'!BQ$3:BQ$500)+IF($C30="",0,SUMIF('DADOS BRUTOS'!$A$3:$A$500,$C30,'DADOS BRUTOS'!BQ$3:BQ$500)))</f>
        <v/>
      </c>
      <c r="ER30" s="94">
        <f>IF(OR(ER$4="",$B30=""),0,SUMIF('DADOS BRUTOS'!$A$3:$A$500,$B30,'DADOS BRUTOS'!BR$3:BR$500)+IF($C30="",0,SUMIF('DADOS BRUTOS'!$A$3:$A$500,$C30,'DADOS BRUTOS'!BR$3:BR$500)))</f>
        <v/>
      </c>
      <c r="ES30" s="94">
        <f>IF(OR(ES$4="",$B30=""),0,SUMIF('DADOS BRUTOS'!$A$3:$A$500,$B30,'DADOS BRUTOS'!BS$3:BS$500)+IF($C30="",0,SUMIF('DADOS BRUTOS'!$A$3:$A$500,$C30,'DADOS BRUTOS'!BS$3:BS$500)))</f>
        <v/>
      </c>
      <c r="ET30" s="94">
        <f>IF(OR(ET$4="",$B30=""),0,SUMIF('DADOS BRUTOS'!$A$3:$A$500,$B30,'DADOS BRUTOS'!BT$3:BT$500)+IF($C30="",0,SUMIF('DADOS BRUTOS'!$A$3:$A$500,$C30,'DADOS BRUTOS'!BT$3:BT$500)))</f>
        <v/>
      </c>
      <c r="EU30" s="94">
        <f>IF(OR(EU$4="",$B30=""),0,SUMIF('DADOS BRUTOS'!$A$3:$A$500,$B30,'DADOS BRUTOS'!BU$3:BU$500)+IF($C30="",0,SUMIF('DADOS BRUTOS'!$A$3:$A$500,$C30,'DADOS BRUTOS'!BU$3:BU$500)))</f>
        <v/>
      </c>
      <c r="EV30" s="94">
        <f>IF(OR(EV$4="",$B30=""),0,SUMIF('DADOS BRUTOS'!$A$3:$A$500,$B30,'DADOS BRUTOS'!BV$3:BV$500)+IF($C30="",0,SUMIF('DADOS BRUTOS'!$A$3:$A$500,$C30,'DADOS BRUTOS'!BV$3:BV$500)))</f>
        <v/>
      </c>
      <c r="EW30" s="94">
        <f>IF(OR(EW$4="",$B30=""),0,SUMIF('DADOS BRUTOS'!$A$3:$A$500,$B30,'DADOS BRUTOS'!BW$3:BW$500)+IF($C30="",0,SUMIF('DADOS BRUTOS'!$A$3:$A$500,$C30,'DADOS BRUTOS'!BW$3:BW$500)))</f>
        <v/>
      </c>
      <c r="EX30" s="94">
        <f>IF(OR(EX$4="",$B30=""),0,SUMIF('DADOS BRUTOS'!$A$3:$A$500,$B30,'DADOS BRUTOS'!BX$3:BX$500)+IF($C30="",0,SUMIF('DADOS BRUTOS'!$A$3:$A$500,$C30,'DADOS BRUTOS'!BX$3:BX$500)))</f>
        <v/>
      </c>
      <c r="EY30" s="94">
        <f>IF(OR(EY$4="",$B30=""),0,SUMIF('DADOS BRUTOS'!$A$3:$A$500,$B30,'DADOS BRUTOS'!BY$3:BY$500)+IF($C30="",0,SUMIF('DADOS BRUTOS'!$A$3:$A$500,$C30,'DADOS BRUTOS'!BY$3:BY$500)))</f>
        <v/>
      </c>
      <c r="EZ30" s="94">
        <f>IF(OR(EZ$4="",$B30=""),0,SUMIF('DADOS BRUTOS'!$A$3:$A$500,$B30,'DADOS BRUTOS'!BZ$3:BZ$500)+IF($C30="",0,SUMIF('DADOS BRUTOS'!$A$3:$A$500,$C30,'DADOS BRUTOS'!BZ$3:BZ$500)))</f>
        <v/>
      </c>
      <c r="FA30" s="94">
        <f>IF(OR(FA$4="",$B30=""),0,SUMIF('DADOS BRUTOS'!$A$3:$A$500,$B30,'DADOS BRUTOS'!CA$3:CA$500)+IF($C30="",0,SUMIF('DADOS BRUTOS'!$A$3:$A$500,$C30,'DADOS BRUTOS'!CA$3:CA$500)))</f>
        <v/>
      </c>
      <c r="FB30" s="94">
        <f>IF(OR(FB$4="",$B30=""),0,SUMIF('DADOS BRUTOS'!$A$3:$A$500,$B30,'DADOS BRUTOS'!CB$3:CB$500)+IF($C30="",0,SUMIF('DADOS BRUTOS'!$A$3:$A$500,$C30,'DADOS BRUTOS'!CB$3:CB$500)))</f>
        <v/>
      </c>
      <c r="FC30" s="94">
        <f>IF(OR(FC$4="",$B30=""),0,SUMIF('DADOS BRUTOS'!$A$3:$A$500,$B30,'DADOS BRUTOS'!CC$3:CC$500)+IF($C30="",0,SUMIF('DADOS BRUTOS'!$A$3:$A$500,$C30,'DADOS BRUTOS'!CC$3:CC$500)))</f>
        <v/>
      </c>
      <c r="FD30" s="94">
        <f>IF(OR(FD$4="",$B30=""),0,SUMIF('DADOS BRUTOS'!$A$3:$A$500,$B30,'DADOS BRUTOS'!CD$3:CD$500)+IF($C30="",0,SUMIF('DADOS BRUTOS'!$A$3:$A$500,$C30,'DADOS BRUTOS'!CD$3:CD$500)))</f>
        <v/>
      </c>
      <c r="FE30" s="94">
        <f>IF(OR(FE$4="",$B30=""),0,SUMIF('DADOS BRUTOS'!$A$3:$A$500,$B30,'DADOS BRUTOS'!CE$3:CE$500)+IF($C30="",0,SUMIF('DADOS BRUTOS'!$A$3:$A$500,$C30,'DADOS BRUTOS'!CE$3:CE$500)))</f>
        <v/>
      </c>
      <c r="FF30" s="94">
        <f>IF(OR(FF$4="",$B30=""),0,SUMIF('DADOS BRUTOS'!$A$3:$A$500,$B30,'DADOS BRUTOS'!CF$3:CF$500)+IF($C30="",0,SUMIF('DADOS BRUTOS'!$A$3:$A$500,$C30,'DADOS BRUTOS'!CF$3:CF$500)))</f>
        <v/>
      </c>
      <c r="FG30" s="94">
        <f>IF(OR(FG$4="",$B30=""),0,SUMIF('DADOS BRUTOS'!$A$3:$A$500,$B30,'DADOS BRUTOS'!CG$3:CG$500)+IF($C30="",0,SUMIF('DADOS BRUTOS'!$A$3:$A$500,$C30,'DADOS BRUTOS'!CG$3:CG$500)))</f>
        <v/>
      </c>
      <c r="FH30" s="94">
        <f>IF(OR(FH$4="",$B30=""),0,SUMIF('DADOS BRUTOS'!$A$3:$A$500,$B30,'DADOS BRUTOS'!CH$3:CH$500)+IF($C30="",0,SUMIF('DADOS BRUTOS'!$A$3:$A$500,$C30,'DADOS BRUTOS'!CH$3:CH$500)))</f>
        <v/>
      </c>
      <c r="FI30" s="94">
        <f>IF(OR(FI$4="",$B30=""),0,SUMIF('DADOS BRUTOS'!$A$3:$A$500,$B30,'DADOS BRUTOS'!CI$3:CI$500)+IF($C30="",0,SUMIF('DADOS BRUTOS'!$A$3:$A$500,$C30,'DADOS BRUTOS'!CI$3:CI$500)))</f>
        <v/>
      </c>
      <c r="FJ30" s="94">
        <f>IF(OR(FJ$4="",$B30=""),0,SUMIF('DADOS BRUTOS'!$A$3:$A$500,$B30,'DADOS BRUTOS'!CJ$3:CJ$500)+IF($C30="",0,SUMIF('DADOS BRUTOS'!$A$3:$A$500,$C30,'DADOS BRUTOS'!CJ$3:CJ$500)))</f>
        <v/>
      </c>
      <c r="FK30" s="94">
        <f>IF(OR(FK$4="",$B30=""),0,SUMIF('DADOS BRUTOS'!$A$3:$A$500,$B30,'DADOS BRUTOS'!CK$3:CK$500)+IF($C30="",0,SUMIF('DADOS BRUTOS'!$A$3:$A$500,$C30,'DADOS BRUTOS'!CK$3:CK$500)))</f>
        <v/>
      </c>
      <c r="FL30" s="94">
        <f>IF(OR(FL$4="",$B30=""),0,SUMIF('DADOS BRUTOS'!$A$3:$A$500,$B30,'DADOS BRUTOS'!CL$3:CL$500)+IF($C30="",0,SUMIF('DADOS BRUTOS'!$A$3:$A$500,$C30,'DADOS BRUTOS'!CL$3:CL$500)))</f>
        <v/>
      </c>
      <c r="FM30" s="94">
        <f>IF(OR(FM$4="",$B30=""),0,SUMIF('DADOS BRUTOS'!$A$3:$A$500,$B30,'DADOS BRUTOS'!CM$3:CM$500)+IF($C30="",0,SUMIF('DADOS BRUTOS'!$A$3:$A$500,$C30,'DADOS BRUTOS'!CM$3:CM$500)))</f>
        <v/>
      </c>
      <c r="FN30" s="94">
        <f>IF(OR(FN$4="",$B30=""),0,SUMIF('DADOS BRUTOS'!$A$3:$A$500,$B30,'DADOS BRUTOS'!CN$3:CN$500)+IF($C30="",0,SUMIF('DADOS BRUTOS'!$A$3:$A$500,$C30,'DADOS BRUTOS'!CN$3:CN$500)))</f>
        <v/>
      </c>
      <c r="FO30" s="94">
        <f>IF(OR(FO$4="",$B30=""),0,SUMIF('DADOS BRUTOS'!$A$3:$A$500,$B30,'DADOS BRUTOS'!CO$3:CO$500)+IF($C30="",0,SUMIF('DADOS BRUTOS'!$A$3:$A$500,$C30,'DADOS BRUTOS'!CO$3:CO$500)))</f>
        <v/>
      </c>
      <c r="FP30" s="94">
        <f>IF(OR(FP$4="",$B30=""),0,SUMIF('DADOS BRUTOS'!$A$3:$A$500,$B30,'DADOS BRUTOS'!CP$3:CP$500)+IF($C30="",0,SUMIF('DADOS BRUTOS'!$A$3:$A$500,$C30,'DADOS BRUTOS'!CP$3:CP$500)))</f>
        <v/>
      </c>
      <c r="FQ30" s="94">
        <f>IF(OR(FQ$4="",$B30=""),0,SUMIF('DADOS BRUTOS'!$A$3:$A$500,$B30,'DADOS BRUTOS'!CQ$3:CQ$500)+IF($C30="",0,SUMIF('DADOS BRUTOS'!$A$3:$A$500,$C30,'DADOS BRUTOS'!CQ$3:CQ$500)))</f>
        <v/>
      </c>
      <c r="FR30" s="94">
        <f>IF(OR(FR$4="",$B30=""),0,SUMIF('DADOS BRUTOS'!$A$3:$A$500,$B30,'DADOS BRUTOS'!CR$3:CR$500)+IF($C30="",0,SUMIF('DADOS BRUTOS'!$A$3:$A$500,$C30,'DADOS BRUTOS'!CR$3:CR$500)))</f>
        <v/>
      </c>
      <c r="FS30" s="94">
        <f>IF(OR(FS$4="",$B30=""),0,SUMIF('DADOS BRUTOS'!$A$3:$A$500,$B30,'DADOS BRUTOS'!CS$3:CS$500)+IF($C30="",0,SUMIF('DADOS BRUTOS'!$A$3:$A$500,$C30,'DADOS BRUTOS'!CS$3:CS$500)))</f>
        <v/>
      </c>
      <c r="FT30" s="94">
        <f>IF(OR(FT$4="",$B30=""),0,SUMIF('DADOS BRUTOS'!$A$3:$A$500,$B30,'DADOS BRUTOS'!CT$3:CT$500)+IF($C30="",0,SUMIF('DADOS BRUTOS'!$A$3:$A$500,$C30,'DADOS BRUTOS'!CT$3:CT$500)))</f>
        <v/>
      </c>
      <c r="FU30" s="94">
        <f>IF(OR(FU$4="",$B30=""),0,SUMIF('DADOS BRUTOS'!$A$3:$A$500,$B30,'DADOS BRUTOS'!CU$3:CU$500)+IF($C30="",0,SUMIF('DADOS BRUTOS'!$A$3:$A$500,$C30,'DADOS BRUTOS'!CU$3:CU$500)))</f>
        <v/>
      </c>
      <c r="FV30" s="94">
        <f>IF(OR(FV$4="",$B30=""),0,SUMIF('DADOS BRUTOS'!$A$3:$A$500,$B30,'DADOS BRUTOS'!CV$3:CV$500)+IF($C30="",0,SUMIF('DADOS BRUTOS'!$A$3:$A$500,$C30,'DADOS BRUTOS'!CV$3:CV$500)))</f>
        <v/>
      </c>
      <c r="FW30" s="94">
        <f>IF(OR(FW$4="",$B30=""),0,SUMIF('DADOS BRUTOS'!$A$3:$A$500,$B30,'DADOS BRUTOS'!CW$3:CW$500)+IF($C30="",0,SUMIF('DADOS BRUTOS'!$A$3:$A$500,$C30,'DADOS BRUTOS'!CW$3:CW$500)))</f>
        <v/>
      </c>
      <c r="FX30" s="94">
        <f>IF(OR(FX$4="",$B30=""),0,SUMIF('DADOS BRUTOS'!$A$3:$A$500,$B30,'DADOS BRUTOS'!CX$3:CX$500)+IF($C30="",0,SUMIF('DADOS BRUTOS'!$A$3:$A$500,$C30,'DADOS BRUTOS'!CX$3:CX$500)))</f>
        <v/>
      </c>
      <c r="FY30" s="94">
        <f>IF(OR(FY$4="",$B30=""),0,SUMIF('DADOS BRUTOS'!$A$3:$A$500,$B30,'DADOS BRUTOS'!CY$3:CY$500)+IF($C30="",0,SUMIF('DADOS BRUTOS'!$A$3:$A$500,$C30,'DADOS BRUTOS'!CY$3:CY$500)))</f>
        <v/>
      </c>
      <c r="FZ30" s="94">
        <f>IF(OR(FZ$4="",$B30=""),0,SUMIF('DADOS BRUTOS'!$A$3:$A$500,$B30,'DADOS BRUTOS'!CZ$3:CZ$500)+IF($C30="",0,SUMIF('DADOS BRUTOS'!$A$3:$A$500,$C30,'DADOS BRUTOS'!CZ$3:CZ$500)))</f>
        <v/>
      </c>
      <c r="GA30" s="94">
        <f>IF(OR(GA$4="",$B30=""),0,SUMIF('DADOS BRUTOS'!$A$3:$A$500,$B30,'DADOS BRUTOS'!DA$3:DA$500)+IF($C30="",0,SUMIF('DADOS BRUTOS'!$A$3:$A$500,$C30,'DADOS BRUTOS'!DA$3:DA$500)))</f>
        <v/>
      </c>
      <c r="GB30" s="94">
        <f>IF(OR(GB$4="",$B30=""),0,SUMIF('DADOS BRUTOS'!$A$3:$A$500,$B30,'DADOS BRUTOS'!DB$3:DB$500)+IF($C30="",0,SUMIF('DADOS BRUTOS'!$A$3:$A$500,$C30,'DADOS BRUTOS'!DB$3:DB$500)))</f>
        <v/>
      </c>
      <c r="GC30" s="94">
        <f>IF(OR(GC$4="",$B30=""),0,SUMIF('DADOS BRUTOS'!$A$3:$A$500,$B30,'DADOS BRUTOS'!DC$3:DC$500)+IF($C30="",0,SUMIF('DADOS BRUTOS'!$A$3:$A$500,$C30,'DADOS BRUTOS'!DC$3:DC$500)))</f>
        <v/>
      </c>
      <c r="GD30" s="94">
        <f>IF(OR(GD$4="",$B30=""),0,SUMIF('DADOS BRUTOS'!$A$3:$A$500,$B30,'DADOS BRUTOS'!DD$3:DD$500)+IF($C30="",0,SUMIF('DADOS BRUTOS'!$A$3:$A$500,$C30,'DADOS BRUTOS'!DD$3:DD$500)))</f>
        <v/>
      </c>
      <c r="GE30" s="94">
        <f>IF(OR(GE$4="",$B30=""),0,SUMIF('DADOS BRUTOS'!$A$3:$A$500,$B30,'DADOS BRUTOS'!DE$3:DE$500)+IF($C30="",0,SUMIF('DADOS BRUTOS'!$A$3:$A$500,$C30,'DADOS BRUTOS'!DE$3:DE$500)))</f>
        <v/>
      </c>
      <c r="GF30" s="94">
        <f>IF(OR(GF$4="",$B30=""),0,SUMIF('DADOS BRUTOS'!$A$3:$A$500,$B30,'DADOS BRUTOS'!DF$3:DF$500)+IF($C30="",0,SUMIF('DADOS BRUTOS'!$A$3:$A$500,$C30,'DADOS BRUTOS'!DF$3:DF$500)))</f>
        <v/>
      </c>
      <c r="GG30" s="94">
        <f>IF(OR(GG$4="",$B30=""),0,SUMIF('DADOS BRUTOS'!$A$3:$A$500,$B30,'DADOS BRUTOS'!DG$3:DG$500)+IF($C30="",0,SUMIF('DADOS BRUTOS'!$A$3:$A$500,$C30,'DADOS BRUTOS'!DG$3:DG$500)))</f>
        <v/>
      </c>
      <c r="GH30" s="94">
        <f>IF(OR(GH$4="",$B30=""),0,SUMIF('DADOS BRUTOS'!$A$3:$A$500,$B30,'DADOS BRUTOS'!DH$3:DH$500)+IF($C30="",0,SUMIF('DADOS BRUTOS'!$A$3:$A$500,$C30,'DADOS BRUTOS'!DH$3:DH$500)))</f>
        <v/>
      </c>
      <c r="GI30" s="94">
        <f>IF(OR(GI$4="",$B30=""),0,SUMIF('DADOS BRUTOS'!$A$3:$A$500,$B30,'DADOS BRUTOS'!DI$3:DI$500)+IF($C30="",0,SUMIF('DADOS BRUTOS'!$A$3:$A$500,$C30,'DADOS BRUTOS'!DI$3:DI$500)))</f>
        <v/>
      </c>
      <c r="GJ30" s="94">
        <f>IF(OR(GJ$4="",$B30=""),0,SUMIF('DADOS BRUTOS'!$A$3:$A$500,$B30,'DADOS BRUTOS'!DJ$3:DJ$500)+IF($C30="",0,SUMIF('DADOS BRUTOS'!$A$3:$A$500,$C30,'DADOS BRUTOS'!DJ$3:DJ$500)))</f>
        <v/>
      </c>
      <c r="GK30" s="94">
        <f>IF(OR(GK$4="",$B30=""),0,SUMIF('DADOS BRUTOS'!$A$3:$A$500,$B30,'DADOS BRUTOS'!DK$3:DK$500)+IF($C30="",0,SUMIF('DADOS BRUTOS'!$A$3:$A$500,$C30,'DADOS BRUTOS'!DK$3:DK$500)))</f>
        <v/>
      </c>
      <c r="GL30" s="94">
        <f>IF(OR(GL$4="",$B30=""),0,SUMIF('DADOS BRUTOS'!$A$3:$A$500,$B30,'DADOS BRUTOS'!DL$3:DL$500)+IF($C30="",0,SUMIF('DADOS BRUTOS'!$A$3:$A$500,$C30,'DADOS BRUTOS'!DL$3:DL$500)))</f>
        <v/>
      </c>
      <c r="GM30" s="94">
        <f>IF(OR(GM$4="",$B30=""),0,SUMIF('DADOS BRUTOS'!$A$3:$A$500,$B30,'DADOS BRUTOS'!DM$3:DM$500)+IF($C30="",0,SUMIF('DADOS BRUTOS'!$A$3:$A$500,$C30,'DADOS BRUTOS'!DM$3:DM$500)))</f>
        <v/>
      </c>
      <c r="GN30" s="94">
        <f>IF(OR(GN$4="",$B30=""),0,SUMIF('DADOS BRUTOS'!$A$3:$A$500,$B30,'DADOS BRUTOS'!DN$3:DN$500)+IF($C30="",0,SUMIF('DADOS BRUTOS'!$A$3:$A$500,$C30,'DADOS BRUTOS'!DN$3:DN$500)))</f>
        <v/>
      </c>
      <c r="GO30" s="94">
        <f>IF(OR(GO$4="",$B30=""),0,SUMIF('DADOS BRUTOS'!$A$3:$A$500,$B30,'DADOS BRUTOS'!DO$3:DO$500)+IF($C30="",0,SUMIF('DADOS BRUTOS'!$A$3:$A$500,$C30,'DADOS BRUTOS'!DO$3:DO$500)))</f>
        <v/>
      </c>
      <c r="GP30" s="94">
        <f>IF(OR(GP$4="",$B30=""),0,SUMIF('DADOS BRUTOS'!$A$3:$A$500,$B30,'DADOS BRUTOS'!DP$3:DP$500)+IF($C30="",0,SUMIF('DADOS BRUTOS'!$A$3:$A$500,$C30,'DADOS BRUTOS'!DP$3:DP$500)))</f>
        <v/>
      </c>
      <c r="GQ30" s="94">
        <f>IF(OR(GQ$4="",$B30=""),0,SUMIF('DADOS BRUTOS'!$A$3:$A$500,$B30,'DADOS BRUTOS'!DQ$3:DQ$500)+IF($C30="",0,SUMIF('DADOS BRUTOS'!$A$3:$A$500,$C30,'DADOS BRUTOS'!DQ$3:DQ$500)))</f>
        <v/>
      </c>
      <c r="GR30" s="94">
        <f>IF(OR(GR$4="",$B30=""),0,SUMIF('DADOS BRUTOS'!$A$3:$A$500,$B30,'DADOS BRUTOS'!DR$3:DR$500)+IF($C30="",0,SUMIF('DADOS BRUTOS'!$A$3:$A$500,$C30,'DADOS BRUTOS'!DR$3:DR$500)))</f>
        <v/>
      </c>
      <c r="GS30" s="94">
        <f>IF(OR(GS$4="",$B30=""),0,SUMIF('DADOS BRUTOS'!$A$3:$A$500,$B30,'DADOS BRUTOS'!DS$3:DS$500)+IF($C30="",0,SUMIF('DADOS BRUTOS'!$A$3:$A$500,$C30,'DADOS BRUTOS'!DS$3:DS$500)))</f>
        <v/>
      </c>
      <c r="GT30" s="94">
        <f>IF(OR(GT$4="",$B30=""),0,SUMIF('DADOS BRUTOS'!$A$3:$A$500,$B30,'DADOS BRUTOS'!DT$3:DT$500)+IF($C30="",0,SUMIF('DADOS BRUTOS'!$A$3:$A$500,$C30,'DADOS BRUTOS'!DT$3:DT$500)))</f>
        <v/>
      </c>
      <c r="GU30" s="94">
        <f>IF(OR(GU$4="",$B30=""),0,SUMIF('DADOS BRUTOS'!$A$3:$A$500,$B30,'DADOS BRUTOS'!DU$3:DU$500)+IF($C30="",0,SUMIF('DADOS BRUTOS'!$A$3:$A$500,$C30,'DADOS BRUTOS'!DU$3:DU$500)))</f>
        <v/>
      </c>
      <c r="GV30" s="94">
        <f>IF(OR(GV$4="",$B30=""),0,SUMIF('DADOS BRUTOS'!$A$3:$A$500,$B30,'DADOS BRUTOS'!DV$3:DV$500)+IF($C30="",0,SUMIF('DADOS BRUTOS'!$A$3:$A$500,$C30,'DADOS BRUTOS'!DV$3:DV$500)))</f>
        <v/>
      </c>
      <c r="GW30" s="94">
        <f>IF(OR(GW$4="",$B30=""),0,SUMIF('DADOS BRUTOS'!$A$3:$A$500,$B30,'DADOS BRUTOS'!DW$3:DW$500)+IF($C30="",0,SUMIF('DADOS BRUTOS'!$A$3:$A$500,$C30,'DADOS BRUTOS'!DW$3:DW$500)))</f>
        <v/>
      </c>
      <c r="GX30" s="94">
        <f>IF(OR(GX$4="",$B30=""),0,SUMIF('DADOS BRUTOS'!$A$3:$A$500,$B30,'DADOS BRUTOS'!DX$3:DX$500)+IF($C30="",0,SUMIF('DADOS BRUTOS'!$A$3:$A$500,$C30,'DADOS BRUTOS'!DX$3:DX$500)))</f>
        <v/>
      </c>
      <c r="GY30" s="94">
        <f>IF(OR(GY$4="",$B30=""),0,SUMIF('DADOS BRUTOS'!$A$3:$A$500,$B30,'DADOS BRUTOS'!DY$3:DY$500)+IF($C30="",0,SUMIF('DADOS BRUTOS'!$A$3:$A$500,$C30,'DADOS BRUTOS'!DY$3:DY$500)))</f>
        <v/>
      </c>
      <c r="GZ30" s="94">
        <f>IF(OR(GZ$4="",$B30=""),0,SUMIF('DADOS BRUTOS'!$A$3:$A$500,$B30,'DADOS BRUTOS'!DZ$3:DZ$500)+IF($C30="",0,SUMIF('DADOS BRUTOS'!$A$3:$A$500,$C30,'DADOS BRUTOS'!DZ$3:DZ$500)))</f>
        <v/>
      </c>
      <c r="HA30" s="94">
        <f>IF(OR(HA$4="",$B30=""),0,SUMIF('DADOS BRUTOS'!$A$3:$A$500,$B30,'DADOS BRUTOS'!EA$3:EA$500)+IF($C30="",0,SUMIF('DADOS BRUTOS'!$A$3:$A$500,$C30,'DADOS BRUTOS'!EA$3:EA$500)))</f>
        <v/>
      </c>
      <c r="HB30" s="94">
        <f>IF(OR(HB$4="",$B30=""),0,SUMIF('DADOS BRUTOS'!$A$3:$A$500,$B30,'DADOS BRUTOS'!EB$3:EB$500)+IF($C30="",0,SUMIF('DADOS BRUTOS'!$A$3:$A$500,$C30,'DADOS BRUTOS'!EB$3:EB$500)))</f>
        <v/>
      </c>
      <c r="HC30" s="94">
        <f>IF(OR(HC$4="",$B30=""),0,SUMIF('DADOS BRUTOS'!$A$3:$A$500,$B30,'DADOS BRUTOS'!EC$3:EC$500)+IF($C30="",0,SUMIF('DADOS BRUTOS'!$A$3:$A$500,$C30,'DADOS BRUTOS'!EC$3:EC$500)))</f>
        <v/>
      </c>
      <c r="HD30" s="94">
        <f>IF(OR(HD$4="",$B30=""),0,SUMIF('DADOS BRUTOS'!$A$3:$A$500,$B30,'DADOS BRUTOS'!ED$3:ED$500)+IF($C30="",0,SUMIF('DADOS BRUTOS'!$A$3:$A$500,$C30,'DADOS BRUTOS'!ED$3:ED$500)))</f>
        <v/>
      </c>
      <c r="HE30" s="94">
        <f>IF(OR(HE$4="",$B30=""),0,SUMIF('DADOS BRUTOS'!$A$3:$A$500,$B30,'DADOS BRUTOS'!EE$3:EE$500)+IF($C30="",0,SUMIF('DADOS BRUTOS'!$A$3:$A$500,$C30,'DADOS BRUTOS'!EE$3:EE$500)))</f>
        <v/>
      </c>
      <c r="HF30" s="94">
        <f>IF(OR(HF$4="",$B30=""),0,SUMIF('DADOS BRUTOS'!$A$3:$A$500,$B30,'DADOS BRUTOS'!EF$3:EF$500)+IF($C30="",0,SUMIF('DADOS BRUTOS'!$A$3:$A$500,$C30,'DADOS BRUTOS'!EF$3:EF$500)))</f>
        <v/>
      </c>
      <c r="HG30" s="94">
        <f>IF(OR(HG$4="",$B30=""),0,SUMIF('DADOS BRUTOS'!$A$3:$A$500,$B30,'DADOS BRUTOS'!EG$3:EG$500)+IF($C30="",0,SUMIF('DADOS BRUTOS'!$A$3:$A$500,$C30,'DADOS BRUTOS'!EG$3:EG$500)))</f>
        <v/>
      </c>
      <c r="HH30" s="94">
        <f>IF(OR(HH$4="",$B30=""),0,SUMIF('DADOS BRUTOS'!$A$3:$A$500,$B30,'DADOS BRUTOS'!EH$3:EH$500)+IF($C30="",0,SUMIF('DADOS BRUTOS'!$A$3:$A$500,$C30,'DADOS BRUTOS'!EH$3:EH$500)))</f>
        <v/>
      </c>
      <c r="HI30" s="94">
        <f>IF(OR(HI$4="",$B30=""),0,SUMIF('DADOS BRUTOS'!$A$3:$A$500,$B30,'DADOS BRUTOS'!EI$3:EI$500)+IF($C30="",0,SUMIF('DADOS BRUTOS'!$A$3:$A$500,$C30,'DADOS BRUTOS'!EI$3:EI$500)))</f>
        <v/>
      </c>
      <c r="HJ30" s="94">
        <f>IF(OR(HJ$4="",$B30=""),0,SUMIF('DADOS BRUTOS'!$A$3:$A$500,$B30,'DADOS BRUTOS'!EJ$3:EJ$500)+IF($C30="",0,SUMIF('DADOS BRUTOS'!$A$3:$A$500,$C30,'DADOS BRUTOS'!EJ$3:EJ$500)))</f>
        <v/>
      </c>
      <c r="HK30" s="94">
        <f>IF(OR(HK$4="",$B30=""),0,SUMIF('DADOS BRUTOS'!$A$3:$A$500,$B30,'DADOS BRUTOS'!EK$3:EK$500)+IF($C30="",0,SUMIF('DADOS BRUTOS'!$A$3:$A$500,$C30,'DADOS BRUTOS'!EK$3:EK$500)))</f>
        <v/>
      </c>
      <c r="HL30" s="94">
        <f>IF(OR(HL$4="",$B30=""),0,SUMIF('DADOS BRUTOS'!$A$3:$A$500,$B30,'DADOS BRUTOS'!EL$3:EL$500)+IF($C30="",0,SUMIF('DADOS BRUTOS'!$A$3:$A$500,$C30,'DADOS BRUTOS'!EL$3:EL$500)))</f>
        <v/>
      </c>
      <c r="HM30" s="94">
        <f>IF(OR(HM$4="",$B30=""),0,SUMIF('DADOS BRUTOS'!$A$3:$A$500,$B30,'DADOS BRUTOS'!EM$3:EM$500)+IF($C30="",0,SUMIF('DADOS BRUTOS'!$A$3:$A$500,$C30,'DADOS BRUTOS'!EM$3:EM$500)))</f>
        <v/>
      </c>
      <c r="HN30" s="94">
        <f>IF(OR(HN$4="",$B30=""),0,SUMIF('DADOS BRUTOS'!$A$3:$A$500,$B30,'DADOS BRUTOS'!EN$3:EN$500)+IF($C30="",0,SUMIF('DADOS BRUTOS'!$A$3:$A$500,$C30,'DADOS BRUTOS'!EN$3:EN$500)))</f>
        <v/>
      </c>
      <c r="HO30" s="94">
        <f>IF(OR(HO$4="",$B30=""),0,SUMIF('DADOS BRUTOS'!$A$3:$A$500,$B30,'DADOS BRUTOS'!EO$3:EO$500)+IF($C30="",0,SUMIF('DADOS BRUTOS'!$A$3:$A$500,$C30,'DADOS BRUTOS'!EO$3:EO$500)))</f>
        <v/>
      </c>
      <c r="HP30" s="94">
        <f>IF(OR(HP$4="",$B30=""),0,SUMIF('DADOS BRUTOS'!$A$3:$A$500,$B30,'DADOS BRUTOS'!EP$3:EP$500)+IF($C30="",0,SUMIF('DADOS BRUTOS'!$A$3:$A$500,$C30,'DADOS BRUTOS'!EP$3:EP$500)))</f>
        <v/>
      </c>
      <c r="HQ30" s="94">
        <f>IF(OR(HQ$4="",$B30=""),0,SUMIF('DADOS BRUTOS'!$A$3:$A$500,$B30,'DADOS BRUTOS'!EQ$3:EQ$500)+IF($C30="",0,SUMIF('DADOS BRUTOS'!$A$3:$A$500,$C30,'DADOS BRUTOS'!EQ$3:EQ$500)))</f>
        <v/>
      </c>
      <c r="HR30" s="94">
        <f>IF(OR(HR$4="",$B30=""),0,SUMIF('DADOS BRUTOS'!$A$3:$A$500,$B30,'DADOS BRUTOS'!ER$3:ER$500)+IF($C30="",0,SUMIF('DADOS BRUTOS'!$A$3:$A$500,$C30,'DADOS BRUTOS'!ER$3:ER$500)))</f>
        <v/>
      </c>
      <c r="HS30" s="94">
        <f>IF(OR(HS$4="",$B30=""),0,SUMIF('DADOS BRUTOS'!$A$3:$A$500,$B30,'DADOS BRUTOS'!ES$3:ES$500)+IF($C30="",0,SUMIF('DADOS BRUTOS'!$A$3:$A$500,$C30,'DADOS BRUTOS'!ES$3:ES$500)))</f>
        <v/>
      </c>
      <c r="HT30" s="94">
        <f>IF(OR(HT$4="",$B30=""),0,SUMIF('DADOS BRUTOS'!$A$3:$A$500,$B30,'DADOS BRUTOS'!ET$3:ET$500)+IF($C30="",0,SUMIF('DADOS BRUTOS'!$A$3:$A$500,$C30,'DADOS BRUTOS'!ET$3:ET$500)))</f>
        <v/>
      </c>
      <c r="HU30" s="94">
        <f>IF(OR(HU$4="",$B30=""),0,SUMIF('DADOS BRUTOS'!$A$3:$A$500,$B30,'DADOS BRUTOS'!EU$3:EU$500)+IF($C30="",0,SUMIF('DADOS BRUTOS'!$A$3:$A$500,$C30,'DADOS BRUTOS'!EU$3:EU$500)))</f>
        <v/>
      </c>
      <c r="HV30" s="94">
        <f>IF(OR(HV$4="",$B30=""),0,SUMIF('DADOS BRUTOS'!$A$3:$A$500,$B30,'DADOS BRUTOS'!EV$3:EV$500)+IF($C30="",0,SUMIF('DADOS BRUTOS'!$A$3:$A$500,$C30,'DADOS BRUTOS'!EV$3:EV$500)))</f>
        <v/>
      </c>
      <c r="HW30" s="94">
        <f>IF(OR(HW$4="",$B30=""),0,SUMIF('DADOS BRUTOS'!$A$3:$A$500,$B30,'DADOS BRUTOS'!EW$3:EW$500)+IF($C30="",0,SUMIF('DADOS BRUTOS'!$A$3:$A$500,$C30,'DADOS BRUTOS'!EW$3:EW$500)))</f>
        <v/>
      </c>
      <c r="HX30" s="94">
        <f>IF(OR(HX$4="",$B30=""),0,SUMIF('DADOS BRUTOS'!$A$3:$A$500,$B30,'DADOS BRUTOS'!EX$3:EX$500)+IF($C30="",0,SUMIF('DADOS BRUTOS'!$A$3:$A$500,$C30,'DADOS BRUTOS'!EX$3:EX$500)))</f>
        <v/>
      </c>
      <c r="HY30" s="94">
        <f>IF(OR(HY$4="",$B30=""),0,SUMIF('DADOS BRUTOS'!$A$3:$A$500,$B30,'DADOS BRUTOS'!EY$3:EY$500)+IF($C30="",0,SUMIF('DADOS BRUTOS'!$A$3:$A$500,$C30,'DADOS BRUTOS'!EY$3:EY$500)))</f>
        <v/>
      </c>
      <c r="HZ30" s="94">
        <f>IF(OR(HZ$4="",$B30=""),0,SUMIF('DADOS BRUTOS'!$A$3:$A$500,$B30,'DADOS BRUTOS'!EZ$3:EZ$500)+IF($C30="",0,SUMIF('DADOS BRUTOS'!$A$3:$A$500,$C30,'DADOS BRUTOS'!EZ$3:EZ$500)))</f>
        <v/>
      </c>
      <c r="IA30" s="94">
        <f>IF(OR(IA$4="",$B30=""),0,SUMIF('DADOS BRUTOS'!$A$3:$A$500,$B30,'DADOS BRUTOS'!FA$3:FA$500)+IF($C30="",0,SUMIF('DADOS BRUTOS'!$A$3:$A$500,$C30,'DADOS BRUTOS'!FA$3:FA$500)))</f>
        <v/>
      </c>
      <c r="IB30" s="94">
        <f>IF(OR(IB$4="",$B30=""),0,SUMIF('DADOS BRUTOS'!$A$3:$A$500,$B30,'DADOS BRUTOS'!FB$3:FB$500)+IF($C30="",0,SUMIF('DADOS BRUTOS'!$A$3:$A$500,$C30,'DADOS BRUTOS'!FB$3:FB$500)))</f>
        <v/>
      </c>
      <c r="IC30" s="94">
        <f>IF(OR(IC$4="",$B30=""),0,SUMIF('DADOS BRUTOS'!$A$3:$A$500,$B30,'DADOS BRUTOS'!FC$3:FC$500)+IF($C30="",0,SUMIF('DADOS BRUTOS'!$A$3:$A$500,$C30,'DADOS BRUTOS'!FC$3:FC$500)))</f>
        <v/>
      </c>
      <c r="ID30" s="94">
        <f>IF(OR(ID$4="",$B30=""),0,SUMIF('DADOS BRUTOS'!$A$3:$A$500,$B30,'DADOS BRUTOS'!FD$3:FD$500)+IF($C30="",0,SUMIF('DADOS BRUTOS'!$A$3:$A$500,$C30,'DADOS BRUTOS'!FD$3:FD$500)))</f>
        <v/>
      </c>
      <c r="IE30" s="94">
        <f>IF(OR(IE$4="",$B30=""),0,SUMIF('DADOS BRUTOS'!$A$3:$A$500,$B30,'DADOS BRUTOS'!FE$3:FE$500)+IF($C30="",0,SUMIF('DADOS BRUTOS'!$A$3:$A$500,$C30,'DADOS BRUTOS'!FE$3:FE$500)))</f>
        <v/>
      </c>
      <c r="IF30" s="94">
        <f>IF(OR(IF$4="",$B30=""),0,SUMIF('DADOS BRUTOS'!$A$3:$A$500,$B30,'DADOS BRUTOS'!FF$3:FF$500)+IF($C30="",0,SUMIF('DADOS BRUTOS'!$A$3:$A$500,$C30,'DADOS BRUTOS'!FF$3:FF$500)))</f>
        <v/>
      </c>
      <c r="IG30" s="94">
        <f>IF(OR(IG$4="",$B30=""),0,SUMIF('DADOS BRUTOS'!$A$3:$A$500,$B30,'DADOS BRUTOS'!FG$3:FG$500)+IF($C30="",0,SUMIF('DADOS BRUTOS'!$A$3:$A$500,$C30,'DADOS BRUTOS'!FG$3:FG$500)))</f>
        <v/>
      </c>
      <c r="IH30" s="94">
        <f>IF(OR(IH$4="",$B30=""),0,SUMIF('DADOS BRUTOS'!$A$3:$A$500,$B30,'DADOS BRUTOS'!FH$3:FH$500)+IF($C30="",0,SUMIF('DADOS BRUTOS'!$A$3:$A$500,$C30,'DADOS BRUTOS'!FH$3:FH$500)))</f>
        <v/>
      </c>
      <c r="II30" s="94">
        <f>IF(OR(II$4="",$B30=""),0,SUMIF('DADOS BRUTOS'!$A$3:$A$500,$B30,'DADOS BRUTOS'!FI$3:FI$500)+IF($C30="",0,SUMIF('DADOS BRUTOS'!$A$3:$A$500,$C30,'DADOS BRUTOS'!FI$3:FI$500)))</f>
        <v/>
      </c>
      <c r="IJ30" s="94">
        <f>IF(OR(IJ$4="",$B30=""),0,SUMIF('DADOS BRUTOS'!$A$3:$A$500,$B30,'DADOS BRUTOS'!FJ$3:FJ$500)+IF($C30="",0,SUMIF('DADOS BRUTOS'!$A$3:$A$500,$C30,'DADOS BRUTOS'!FJ$3:FJ$500)))</f>
        <v/>
      </c>
      <c r="IK30" s="94">
        <f>IF(OR(IK$4="",$B30=""),0,SUMIF('DADOS BRUTOS'!$A$3:$A$500,$B30,'DADOS BRUTOS'!FK$3:FK$500)+IF($C30="",0,SUMIF('DADOS BRUTOS'!$A$3:$A$500,$C30,'DADOS BRUTOS'!FK$3:FK$500)))</f>
        <v/>
      </c>
      <c r="IL30" s="94">
        <f>IF(OR(IL$4="",$B30=""),0,SUMIF('DADOS BRUTOS'!$A$3:$A$500,$B30,'DADOS BRUTOS'!FL$3:FL$500)+IF($C30="",0,SUMIF('DADOS BRUTOS'!$A$3:$A$500,$C30,'DADOS BRUTOS'!FL$3:FL$500)))</f>
        <v/>
      </c>
      <c r="IM30" s="94">
        <f>IF(OR(IM$4="",$B30=""),0,SUMIF('DADOS BRUTOS'!$A$3:$A$500,$B30,'DADOS BRUTOS'!FM$3:FM$500)+IF($C30="",0,SUMIF('DADOS BRUTOS'!$A$3:$A$500,$C30,'DADOS BRUTOS'!FM$3:FM$500)))</f>
        <v/>
      </c>
      <c r="IN30" s="94">
        <f>IF(OR(IN$4="",$B30=""),0,SUMIF('DADOS BRUTOS'!$A$3:$A$500,$B30,'DADOS BRUTOS'!FN$3:FN$500)+IF($C30="",0,SUMIF('DADOS BRUTOS'!$A$3:$A$500,$C30,'DADOS BRUTOS'!FN$3:FN$500)))</f>
        <v/>
      </c>
      <c r="IO30" s="94">
        <f>IF(OR(IO$4="",$B30=""),0,SUMIF('DADOS BRUTOS'!$A$3:$A$500,$B30,'DADOS BRUTOS'!FO$3:FO$500)+IF($C30="",0,SUMIF('DADOS BRUTOS'!$A$3:$A$500,$C30,'DADOS BRUTOS'!FO$3:FO$500)))</f>
        <v/>
      </c>
      <c r="IP30" s="94">
        <f>IF(OR(IP$4="",$B30=""),0,SUMIF('DADOS BRUTOS'!$A$3:$A$500,$B30,'DADOS BRUTOS'!FP$3:FP$500)+IF($C30="",0,SUMIF('DADOS BRUTOS'!$A$3:$A$500,$C30,'DADOS BRUTOS'!FP$3:FP$500)))</f>
        <v/>
      </c>
      <c r="IQ30" s="94">
        <f>IF(OR(IQ$4="",$B30=""),0,SUMIF('DADOS BRUTOS'!$A$3:$A$500,$B30,'DADOS BRUTOS'!FQ$3:FQ$500)+IF($C30="",0,SUMIF('DADOS BRUTOS'!$A$3:$A$500,$C30,'DADOS BRUTOS'!FQ$3:FQ$500)))</f>
        <v/>
      </c>
      <c r="IR30" s="94">
        <f>IF(OR(IR$4="",$B30=""),0,SUMIF('DADOS BRUTOS'!$A$3:$A$500,$B30,'DADOS BRUTOS'!FR$3:FR$500)+IF($C30="",0,SUMIF('DADOS BRUTOS'!$A$3:$A$500,$C30,'DADOS BRUTOS'!FR$3:FR$500)))</f>
        <v/>
      </c>
      <c r="IS30" s="94">
        <f>IF(OR(IS$4="",$B30=""),0,SUMIF('DADOS BRUTOS'!$A$3:$A$500,$B30,'DADOS BRUTOS'!FS$3:FS$500)+IF($C30="",0,SUMIF('DADOS BRUTOS'!$A$3:$A$500,$C30,'DADOS BRUTOS'!FS$3:FS$500)))</f>
        <v/>
      </c>
      <c r="IT30" s="94">
        <f>IF(OR(IT$4="",$B30=""),0,SUMIF('DADOS BRUTOS'!$A$3:$A$500,$B30,'DADOS BRUTOS'!FT$3:FT$500)+IF($C30="",0,SUMIF('DADOS BRUTOS'!$A$3:$A$500,$C30,'DADOS BRUTOS'!FT$3:FT$500)))</f>
        <v/>
      </c>
      <c r="IU30" s="94">
        <f>IF(OR(IU$4="",$B30=""),0,SUMIF('DADOS BRUTOS'!$A$3:$A$500,$B30,'DADOS BRUTOS'!FU$3:FU$500)+IF($C30="",0,SUMIF('DADOS BRUTOS'!$A$3:$A$500,$C30,'DADOS BRUTOS'!FU$3:FU$500)))</f>
        <v/>
      </c>
      <c r="IV30" s="94">
        <f>IF(OR(IV$4="",$B30=""),0,SUMIF('DADOS BRUTOS'!$A$3:$A$500,$B30,'DADOS BRUTOS'!FV$3:FV$500)+IF($C30="",0,SUMIF('DADOS BRUTOS'!$A$3:$A$500,$C30,'DADOS BRUTOS'!FV$3:FV$500)))</f>
        <v/>
      </c>
      <c r="IW30" s="94">
        <f>IF(OR(IW$4="",$B30=""),0,SUMIF('DADOS BRUTOS'!$A$3:$A$500,$B30,'DADOS BRUTOS'!FW$3:FW$500)+IF($C30="",0,SUMIF('DADOS BRUTOS'!$A$3:$A$500,$C30,'DADOS BRUTOS'!FW$3:FW$500)))</f>
        <v/>
      </c>
      <c r="IX30" s="94">
        <f>IF(OR(IX$4="",$B30=""),0,SUMIF('DADOS BRUTOS'!$A$3:$A$500,$B30,'DADOS BRUTOS'!FX$3:FX$500)+IF($C30="",0,SUMIF('DADOS BRUTOS'!$A$3:$A$500,$C30,'DADOS BRUTOS'!FX$3:FX$500)))</f>
        <v/>
      </c>
      <c r="IY30" s="94">
        <f>IF(OR(IY$4="",$B30=""),0,SUMIF('DADOS BRUTOS'!$A$3:$A$500,$B30,'DADOS BRUTOS'!FY$3:FY$500)+IF($C30="",0,SUMIF('DADOS BRUTOS'!$A$3:$A$500,$C30,'DADOS BRUTOS'!FY$3:FY$500)))</f>
        <v/>
      </c>
      <c r="IZ30" s="94">
        <f>IF(OR(IZ$4="",$B30=""),0,SUMIF('DADOS BRUTOS'!$A$3:$A$500,$B30,'DADOS BRUTOS'!FZ$3:FZ$500)+IF($C30="",0,SUMIF('DADOS BRUTOS'!$A$3:$A$500,$C30,'DADOS BRUTOS'!FZ$3:FZ$500)))</f>
        <v/>
      </c>
      <c r="JA30" s="94">
        <f>IF(OR(JA$4="",$B30=""),0,SUMIF('DADOS BRUTOS'!$A$3:$A$500,$B30,'DADOS BRUTOS'!GA$3:GA$500)+IF($C30="",0,SUMIF('DADOS BRUTOS'!$A$3:$A$500,$C30,'DADOS BRUTOS'!GA$3:GA$500)))</f>
        <v/>
      </c>
      <c r="JB30" s="94">
        <f>IF(OR(JB$4="",$B30=""),0,SUMIF('DADOS BRUTOS'!$A$3:$A$500,$B30,'DADOS BRUTOS'!GB$3:GB$500)+IF($C30="",0,SUMIF('DADOS BRUTOS'!$A$3:$A$500,$C30,'DADOS BRUTOS'!GB$3:GB$500)))</f>
        <v/>
      </c>
      <c r="JC30" s="94">
        <f>IF(OR(JC$4="",$B30=""),0,SUMIF('DADOS BRUTOS'!$A$3:$A$500,$B30,'DADOS BRUTOS'!GC$3:GC$500)+IF($C30="",0,SUMIF('DADOS BRUTOS'!$A$3:$A$500,$C30,'DADOS BRUTOS'!GC$3:GC$500)))</f>
        <v/>
      </c>
      <c r="JD30" s="94">
        <f>IF(OR(JD$4="",$B30=""),0,SUMIF('DADOS BRUTOS'!$A$3:$A$500,$B30,'DADOS BRUTOS'!GD$3:GD$500)+IF($C30="",0,SUMIF('DADOS BRUTOS'!$A$3:$A$500,$C30,'DADOS BRUTOS'!GD$3:GD$500)))</f>
        <v/>
      </c>
      <c r="JE30" s="94">
        <f>IF(OR(JE$4="",$B30=""),0,SUMIF('DADOS BRUTOS'!$A$3:$A$500,$B30,'DADOS BRUTOS'!GE$3:GE$500)+IF($C30="",0,SUMIF('DADOS BRUTOS'!$A$3:$A$500,$C30,'DADOS BRUTOS'!GE$3:GE$500)))</f>
        <v/>
      </c>
      <c r="JF30" s="94">
        <f>IF(OR(JF$4="",$B30=""),0,SUMIF('DADOS BRUTOS'!$A$3:$A$500,$B30,'DADOS BRUTOS'!GF$3:GF$500)+IF($C30="",0,SUMIF('DADOS BRUTOS'!$A$3:$A$500,$C30,'DADOS BRUTOS'!GF$3:GF$500)))</f>
        <v/>
      </c>
      <c r="JG30" s="94">
        <f>IF(OR(JG$4="",$B30=""),0,SUMIF('DADOS BRUTOS'!$A$3:$A$500,$B30,'DADOS BRUTOS'!GG$3:GG$500)+IF($C30="",0,SUMIF('DADOS BRUTOS'!$A$3:$A$500,$C30,'DADOS BRUTOS'!GG$3:GG$500)))</f>
        <v/>
      </c>
      <c r="JH30" s="94">
        <f>IF(OR(JH$4="",$B30=""),0,SUMIF('DADOS BRUTOS'!$A$3:$A$500,$B30,'DADOS BRUTOS'!GH$3:GH$500)+IF($C30="",0,SUMIF('DADOS BRUTOS'!$A$3:$A$500,$C30,'DADOS BRUTOS'!GH$3:GH$500)))</f>
        <v/>
      </c>
      <c r="JI30" s="94">
        <f>IF(OR(JI$4="",$B30=""),0,SUMIF('DADOS BRUTOS'!$A$3:$A$500,$B30,'DADOS BRUTOS'!GI$3:GI$500)+IF($C30="",0,SUMIF('DADOS BRUTOS'!$A$3:$A$500,$C30,'DADOS BRUTOS'!GI$3:GI$500)))</f>
        <v/>
      </c>
      <c r="JJ30" s="94">
        <f>IF(OR(JJ$4="",$B30=""),0,SUMIF('DADOS BRUTOS'!$A$3:$A$500,$B30,'DADOS BRUTOS'!GJ$3:GJ$500)+IF($C30="",0,SUMIF('DADOS BRUTOS'!$A$3:$A$500,$C30,'DADOS BRUTOS'!GJ$3:GJ$500)))</f>
        <v/>
      </c>
      <c r="JK30" s="94">
        <f>IF(OR(JK$4="",$B30=""),0,SUMIF('DADOS BRUTOS'!$A$3:$A$500,$B30,'DADOS BRUTOS'!GK$3:GK$500)+IF($C30="",0,SUMIF('DADOS BRUTOS'!$A$3:$A$500,$C30,'DADOS BRUTOS'!GK$3:GK$500)))</f>
        <v/>
      </c>
      <c r="JL30" s="94">
        <f>IF(OR(JL$4="",$B30=""),0,SUMIF('DADOS BRUTOS'!$A$3:$A$500,$B30,'DADOS BRUTOS'!GL$3:GL$500)+IF($C30="",0,SUMIF('DADOS BRUTOS'!$A$3:$A$500,$C30,'DADOS BRUTOS'!GL$3:GL$500)))</f>
        <v/>
      </c>
      <c r="JM30" s="94">
        <f>IF(OR(JM$4="",$B30=""),0,SUMIF('DADOS BRUTOS'!$A$3:$A$500,$B30,'DADOS BRUTOS'!GM$3:GM$500)+IF($C30="",0,SUMIF('DADOS BRUTOS'!$A$3:$A$500,$C30,'DADOS BRUTOS'!GM$3:GM$500)))</f>
        <v/>
      </c>
      <c r="JN30" s="94">
        <f>IF(OR(JN$4="",$B30=""),0,SUMIF('DADOS BRUTOS'!$A$3:$A$500,$B30,'DADOS BRUTOS'!GN$3:GN$500)+IF($C30="",0,SUMIF('DADOS BRUTOS'!$A$3:$A$500,$C30,'DADOS BRUTOS'!GN$3:GN$500)))</f>
        <v/>
      </c>
      <c r="JO30" s="94">
        <f>IF(OR(JO$4="",$B30=""),0,SUMIF('DADOS BRUTOS'!$A$3:$A$500,$B30,'DADOS BRUTOS'!GO$3:GO$500)+IF($C30="",0,SUMIF('DADOS BRUTOS'!$A$3:$A$500,$C30,'DADOS BRUTOS'!GO$3:GO$500)))</f>
        <v/>
      </c>
      <c r="JP30" s="94">
        <f>IF(OR(JP$4="",$B30=""),0,SUMIF('DADOS BRUTOS'!$A$3:$A$500,$B30,'DADOS BRUTOS'!GP$3:GP$500)+IF($C30="",0,SUMIF('DADOS BRUTOS'!$A$3:$A$500,$C30,'DADOS BRUTOS'!GP$3:GP$500)))</f>
        <v/>
      </c>
      <c r="JQ30" s="94">
        <f>IF(OR(JQ$4="",$B30=""),0,SUMIF('DADOS BRUTOS'!$A$3:$A$500,$B30,'DADOS BRUTOS'!GQ$3:GQ$500)+IF($C30="",0,SUMIF('DADOS BRUTOS'!$A$3:$A$500,$C30,'DADOS BRUTOS'!GQ$3:GQ$500)))</f>
        <v/>
      </c>
      <c r="JR30" s="94">
        <f>IF(OR(JR$4="",$B30=""),0,SUMIF('DADOS BRUTOS'!$A$3:$A$500,$B30,'DADOS BRUTOS'!GR$3:GR$500)+IF($C30="",0,SUMIF('DADOS BRUTOS'!$A$3:$A$500,$C30,'DADOS BRUTOS'!GR$3:GR$500)))</f>
        <v/>
      </c>
      <c r="JS30" s="94">
        <f>IF(OR(JS$4="",$B30=""),0,SUMIF('DADOS BRUTOS'!$A$3:$A$500,$B30,'DADOS BRUTOS'!GS$3:GS$500)+IF($C30="",0,SUMIF('DADOS BRUTOS'!$A$3:$A$500,$C30,'DADOS BRUTOS'!GS$3:GS$500)))</f>
        <v/>
      </c>
    </row>
    <row r="31">
      <c r="A31" s="59">
        <f>'VALOR POR PL'!D37</f>
        <v/>
      </c>
      <c r="B31" s="58" t="inlineStr">
        <is>
          <t>MARCENARIA</t>
        </is>
      </c>
      <c r="C31" s="58" t="n"/>
      <c r="D31" s="53">
        <f>SUMIF($CB$4:$JS$4,"&lt;="&amp;D$4,$CB31:$JS31)</f>
        <v/>
      </c>
      <c r="E31" s="53">
        <f>SUMIF($CB$4:$JS$4,E$4,$CB31:$JS31)</f>
        <v/>
      </c>
      <c r="F31" s="53">
        <f>SUMIF($CB$4:$JS$4,F$4,$CB31:$JS31)</f>
        <v/>
      </c>
      <c r="G31" s="53">
        <f>SUMIF($CB$4:$JS$4,G$4,$CB31:$JS31)</f>
        <v/>
      </c>
      <c r="H31" s="53">
        <f>SUMIF($CB$4:$JS$4,H$4,$CB31:$JS31)</f>
        <v/>
      </c>
      <c r="I31" s="53">
        <f>SUMIF($CB$4:$JS$4,I$4,$CB31:$JS31)</f>
        <v/>
      </c>
      <c r="J31" s="53">
        <f>SUMIF($CB$4:$JS$4,J$4,$CB31:$JS31)</f>
        <v/>
      </c>
      <c r="K31" s="53">
        <f>SUMIF($CB$4:$JS$4,K$4,$CB31:$JS31)</f>
        <v/>
      </c>
      <c r="L31" s="53">
        <f>SUMIF($CB$4:$JS$4,L$4,$CB31:$JS31)</f>
        <v/>
      </c>
      <c r="M31" s="53">
        <f>SUMIF($CB$4:$JS$4,M$4,$CB31:$JS31)</f>
        <v/>
      </c>
      <c r="N31" s="53">
        <f>SUMIF($CB$4:$JS$4,N$4,$CB31:$JS31)</f>
        <v/>
      </c>
      <c r="O31" s="53">
        <f>SUMIF($CB$4:$JS$4,O$4,$CB31:$JS31)</f>
        <v/>
      </c>
      <c r="P31" s="53">
        <f>SUMIF($CB$4:$JS$4,P$4,$CB31:$JS31)</f>
        <v/>
      </c>
      <c r="Q31" s="53">
        <f>SUMIF($CB$4:$JS$4,Q$4,$CB31:$JS31)</f>
        <v/>
      </c>
      <c r="R31" s="53">
        <f>SUMIF($CB$4:$JS$4,R$4,$CB31:$JS31)</f>
        <v/>
      </c>
      <c r="S31" s="53">
        <f>SUMIF($CB$4:$JS$4,S$4,$CB31:$JS31)</f>
        <v/>
      </c>
      <c r="T31" s="53">
        <f>SUMIF($CB$4:$JS$4,T$4,$CB31:$JS31)</f>
        <v/>
      </c>
      <c r="U31" s="53">
        <f>SUMIF($CB$4:$JS$4,U$4,$CB31:$JS31)</f>
        <v/>
      </c>
      <c r="V31" s="53">
        <f>SUMIF($CB$4:$JS$4,V$4,$CB31:$JS31)</f>
        <v/>
      </c>
      <c r="W31" s="53">
        <f>SUMIF($CB$4:$JS$4,W$4,$CB31:$JS31)</f>
        <v/>
      </c>
      <c r="X31" s="53">
        <f>SUMIF($CB$4:$JS$4,X$4,$CB31:$JS31)</f>
        <v/>
      </c>
      <c r="Y31" s="53">
        <f>SUMIF($CB$4:$JS$4,Y$4,$CB31:$JS31)</f>
        <v/>
      </c>
      <c r="Z31" s="53">
        <f>SUMIF($CB$4:$JS$4,Z$4,$CB31:$JS31)</f>
        <v/>
      </c>
      <c r="AA31" s="53">
        <f>SUMIF($CB$4:$JS$4,AA$4,$CB31:$JS31)</f>
        <v/>
      </c>
      <c r="AB31" s="53">
        <f>SUMIF($CB$4:$JS$4,AB$4,$CB31:$JS31)</f>
        <v/>
      </c>
      <c r="AC31" s="53">
        <f>SUMIF($CB$4:$JS$4,AC$4,$CB31:$JS31)</f>
        <v/>
      </c>
      <c r="AD31" s="53">
        <f>SUMIF($CB$4:$JS$4,AD$4,$CB31:$JS31)</f>
        <v/>
      </c>
      <c r="AE31" s="53">
        <f>SUMIF($CB$4:$JS$4,AE$4,$CB31:$JS31)</f>
        <v/>
      </c>
      <c r="AF31" s="53">
        <f>SUMIF($CB$4:$JS$4,AF$4,$CB31:$JS31)</f>
        <v/>
      </c>
      <c r="AG31" s="53">
        <f>SUMIF($CB$4:$JS$4,AG$4,$CB31:$JS31)</f>
        <v/>
      </c>
      <c r="AH31" s="53">
        <f>SUMIF($CB$4:$JS$4,AH$4,$CB31:$JS31)</f>
        <v/>
      </c>
      <c r="AI31" s="53">
        <f>SUMIF($CB$4:$JS$4,AI$4,$CB31:$JS31)</f>
        <v/>
      </c>
      <c r="AJ31" s="53">
        <f>SUMIF($CB$4:$JS$4,AJ$4,$CB31:$JS31)</f>
        <v/>
      </c>
      <c r="AK31" s="53">
        <f>SUMIF($CB$4:$JS$4,AK$4,$CB31:$JS31)</f>
        <v/>
      </c>
      <c r="AL31" s="53">
        <f>SUMIF($CB$4:$JS$4,AL$4,$CB31:$JS31)</f>
        <v/>
      </c>
      <c r="AM31" s="53">
        <f>SUMIF($CB$4:$JS$4,AM$4,$CB31:$JS31)</f>
        <v/>
      </c>
      <c r="AN31" s="53">
        <f>SUMIF($CB$4:$JS$4,AN$4,$CB31:$JS31)</f>
        <v/>
      </c>
      <c r="AO31" s="53">
        <f>SUMIF($CB$4:$JS$4,AO$4,$CB31:$JS31)</f>
        <v/>
      </c>
      <c r="AP31" s="53">
        <f>SUMIF($CB$4:$JS$4,AP$4,$CB31:$JS31)</f>
        <v/>
      </c>
      <c r="AQ31" s="53">
        <f>SUMIF($CB$4:$JS$4,AQ$4,$CB31:$JS31)</f>
        <v/>
      </c>
      <c r="AR31" s="53">
        <f>SUMIF($CB$4:$JS$4,AR$4,$CB31:$JS31)</f>
        <v/>
      </c>
      <c r="AS31" s="53">
        <f>SUMIF($CB$4:$JS$4,AS$4,$CB31:$JS31)</f>
        <v/>
      </c>
      <c r="AT31" s="53">
        <f>SUMIF($CB$4:$JS$4,AT$4,$CB31:$JS31)</f>
        <v/>
      </c>
      <c r="AU31" s="53">
        <f>SUMIF($CB$4:$JS$4,AU$4,$CB31:$JS31)</f>
        <v/>
      </c>
      <c r="AV31" s="53">
        <f>SUMIF($CB$4:$JS$4,AV$4,$CB31:$JS31)</f>
        <v/>
      </c>
      <c r="AW31" s="53">
        <f>SUMIF($CB$4:$JS$4,AW$4,$CB31:$JS31)</f>
        <v/>
      </c>
      <c r="AX31" s="53">
        <f>SUMIF($CB$4:$JS$4,AX$4,$CB31:$JS31)</f>
        <v/>
      </c>
      <c r="AY31" s="53">
        <f>SUMIF($CB$4:$JS$4,AY$4,$CB31:$JS31)</f>
        <v/>
      </c>
      <c r="AZ31" s="53">
        <f>SUMIF($CB$4:$JS$4,AZ$4,$CB31:$JS31)</f>
        <v/>
      </c>
      <c r="BA31" s="53">
        <f>SUMIF($CB$4:$JS$4,BA$4,$CB31:$JS31)</f>
        <v/>
      </c>
      <c r="BB31" s="53">
        <f>SUMIF($CB$4:$JS$4,BB$4,$CB31:$JS31)</f>
        <v/>
      </c>
      <c r="BC31" s="53">
        <f>SUMIF($CB$4:$JS$4,BC$4,$CB31:$JS31)</f>
        <v/>
      </c>
      <c r="BD31" s="53">
        <f>SUMIF($CB$4:$JS$4,BD$4,$CB31:$JS31)</f>
        <v/>
      </c>
      <c r="BE31" s="53">
        <f>SUMIF($CB$4:$JS$4,BE$4,$CB31:$JS31)</f>
        <v/>
      </c>
      <c r="BF31" s="53">
        <f>SUMIF($CB$4:$JS$4,BF$4,$CB31:$JS31)</f>
        <v/>
      </c>
      <c r="BG31" s="53">
        <f>SUMIF($CB$4:$JS$4,BG$4,$CB31:$JS31)</f>
        <v/>
      </c>
      <c r="BH31" s="53">
        <f>SUMIF($CB$4:$JS$4,BH$4,$CB31:$JS31)</f>
        <v/>
      </c>
      <c r="BI31" s="53">
        <f>SUMIF($CB$4:$JS$4,BI$4,$CB31:$JS31)</f>
        <v/>
      </c>
      <c r="BJ31" s="53">
        <f>SUMIF($CB$4:$JS$4,BJ$4,$CB31:$JS31)</f>
        <v/>
      </c>
      <c r="BK31" s="53">
        <f>SUMIF($CB$4:$JS$4,BK$4,$CB31:$JS31)</f>
        <v/>
      </c>
      <c r="BL31" s="53">
        <f>SUMIF($CB$4:$JS$4,BL$4,$CB31:$JS31)</f>
        <v/>
      </c>
      <c r="BM31" s="53">
        <f>SUMIF($CB$4:$JS$4,BM$4,$CB31:$JS31)</f>
        <v/>
      </c>
      <c r="BN31" s="53">
        <f>SUMIF($CB$4:$JS$4,BN$4,$CB31:$JS31)</f>
        <v/>
      </c>
      <c r="BO31" s="53">
        <f>SUMIF($CB$4:$JS$4,BO$4,$CB31:$JS31)</f>
        <v/>
      </c>
      <c r="BP31" s="53">
        <f>SUMIF($CB$4:$JS$4,BP$4,$CB31:$JS31)</f>
        <v/>
      </c>
      <c r="BQ31" s="53">
        <f>SUMIF($CB$4:$JS$4,BQ$4,$CB31:$JS31)</f>
        <v/>
      </c>
      <c r="BR31" s="53">
        <f>SUMIF($CB$4:$JS$4,BR$4,$CB31:$JS31)</f>
        <v/>
      </c>
      <c r="BS31" s="53">
        <f>SUMIF($CB$4:$JS$4,BS$4,$CB31:$JS31)</f>
        <v/>
      </c>
      <c r="BT31" s="53">
        <f>SUMIF($CB$4:$JS$4,BT$4,$CB31:$JS31)</f>
        <v/>
      </c>
      <c r="BU31" s="53">
        <f>SUMIF($CB$4:$JS$4,BU$4,$CB31:$JS31)</f>
        <v/>
      </c>
      <c r="BV31" s="53">
        <f>SUMIF($CB$4:$JS$4,BV$4,$CB31:$JS31)</f>
        <v/>
      </c>
      <c r="BW31" s="53">
        <f>SUMIF($CB$4:$JS$4,BW$4,$CB31:$JS31)</f>
        <v/>
      </c>
      <c r="BX31" s="53">
        <f>SUMIF($CB$4:$JS$4,"&gt;"&amp;'VALOR POR PL'!$P$8,$CB31:$JS31)</f>
        <v/>
      </c>
      <c r="BY31" s="53">
        <f>SUM($CB31:$JS31)</f>
        <v/>
      </c>
      <c r="CB31" s="94">
        <f>IF(OR(CB$4="",$B31=""),0,SUMIF('DADOS BRUTOS'!$A$3:$A$500,$B31,'DADOS BRUTOS'!B$3:B$500)+IF($C31="",0,SUMIF('DADOS BRUTOS'!$A$3:$A$500,$C31,'DADOS BRUTOS'!B$3:B$500)))</f>
        <v/>
      </c>
      <c r="CC31" s="94">
        <f>IF(OR(CC$4="",$B31=""),0,SUMIF('DADOS BRUTOS'!$A$3:$A$500,$B31,'DADOS BRUTOS'!C$3:C$500)+IF($C31="",0,SUMIF('DADOS BRUTOS'!$A$3:$A$500,$C31,'DADOS BRUTOS'!C$3:C$500)))</f>
        <v/>
      </c>
      <c r="CD31" s="94">
        <f>IF(OR(CD$4="",$B31=""),0,SUMIF('DADOS BRUTOS'!$A$3:$A$500,$B31,'DADOS BRUTOS'!D$3:D$500)+IF($C31="",0,SUMIF('DADOS BRUTOS'!$A$3:$A$500,$C31,'DADOS BRUTOS'!D$3:D$500)))</f>
        <v/>
      </c>
      <c r="CE31" s="94">
        <f>IF(OR(CE$4="",$B31=""),0,SUMIF('DADOS BRUTOS'!$A$3:$A$500,$B31,'DADOS BRUTOS'!E$3:E$500)+IF($C31="",0,SUMIF('DADOS BRUTOS'!$A$3:$A$500,$C31,'DADOS BRUTOS'!E$3:E$500)))</f>
        <v/>
      </c>
      <c r="CF31" s="94">
        <f>IF(OR(CF$4="",$B31=""),0,SUMIF('DADOS BRUTOS'!$A$3:$A$500,$B31,'DADOS BRUTOS'!F$3:F$500)+IF($C31="",0,SUMIF('DADOS BRUTOS'!$A$3:$A$500,$C31,'DADOS BRUTOS'!F$3:F$500)))</f>
        <v/>
      </c>
      <c r="CG31" s="94">
        <f>IF(OR(CG$4="",$B31=""),0,SUMIF('DADOS BRUTOS'!$A$3:$A$500,$B31,'DADOS BRUTOS'!G$3:G$500)+IF($C31="",0,SUMIF('DADOS BRUTOS'!$A$3:$A$500,$C31,'DADOS BRUTOS'!G$3:G$500)))</f>
        <v/>
      </c>
      <c r="CH31" s="94">
        <f>IF(OR(CH$4="",$B31=""),0,SUMIF('DADOS BRUTOS'!$A$3:$A$500,$B31,'DADOS BRUTOS'!H$3:H$500)+IF($C31="",0,SUMIF('DADOS BRUTOS'!$A$3:$A$500,$C31,'DADOS BRUTOS'!H$3:H$500)))</f>
        <v/>
      </c>
      <c r="CI31" s="94">
        <f>IF(OR(CI$4="",$B31=""),0,SUMIF('DADOS BRUTOS'!$A$3:$A$500,$B31,'DADOS BRUTOS'!I$3:I$500)+IF($C31="",0,SUMIF('DADOS BRUTOS'!$A$3:$A$500,$C31,'DADOS BRUTOS'!I$3:I$500)))</f>
        <v/>
      </c>
      <c r="CJ31" s="94">
        <f>IF(OR(CJ$4="",$B31=""),0,SUMIF('DADOS BRUTOS'!$A$3:$A$500,$B31,'DADOS BRUTOS'!J$3:J$500)+IF($C31="",0,SUMIF('DADOS BRUTOS'!$A$3:$A$500,$C31,'DADOS BRUTOS'!J$3:J$500)))</f>
        <v/>
      </c>
      <c r="CK31" s="94">
        <f>IF(OR(CK$4="",$B31=""),0,SUMIF('DADOS BRUTOS'!$A$3:$A$500,$B31,'DADOS BRUTOS'!K$3:K$500)+IF($C31="",0,SUMIF('DADOS BRUTOS'!$A$3:$A$500,$C31,'DADOS BRUTOS'!K$3:K$500)))</f>
        <v/>
      </c>
      <c r="CL31" s="94">
        <f>IF(OR(CL$4="",$B31=""),0,SUMIF('DADOS BRUTOS'!$A$3:$A$500,$B31,'DADOS BRUTOS'!L$3:L$500)+IF($C31="",0,SUMIF('DADOS BRUTOS'!$A$3:$A$500,$C31,'DADOS BRUTOS'!L$3:L$500)))</f>
        <v/>
      </c>
      <c r="CM31" s="94">
        <f>IF(OR(CM$4="",$B31=""),0,SUMIF('DADOS BRUTOS'!$A$3:$A$500,$B31,'DADOS BRUTOS'!M$3:M$500)+IF($C31="",0,SUMIF('DADOS BRUTOS'!$A$3:$A$500,$C31,'DADOS BRUTOS'!M$3:M$500)))</f>
        <v/>
      </c>
      <c r="CN31" s="94">
        <f>IF(OR(CN$4="",$B31=""),0,SUMIF('DADOS BRUTOS'!$A$3:$A$500,$B31,'DADOS BRUTOS'!N$3:N$500)+IF($C31="",0,SUMIF('DADOS BRUTOS'!$A$3:$A$500,$C31,'DADOS BRUTOS'!N$3:N$500)))</f>
        <v/>
      </c>
      <c r="CO31" s="94">
        <f>IF(OR(CO$4="",$B31=""),0,SUMIF('DADOS BRUTOS'!$A$3:$A$500,$B31,'DADOS BRUTOS'!O$3:O$500)+IF($C31="",0,SUMIF('DADOS BRUTOS'!$A$3:$A$500,$C31,'DADOS BRUTOS'!O$3:O$500)))</f>
        <v/>
      </c>
      <c r="CP31" s="94">
        <f>IF(OR(CP$4="",$B31=""),0,SUMIF('DADOS BRUTOS'!$A$3:$A$500,$B31,'DADOS BRUTOS'!P$3:P$500)+IF($C31="",0,SUMIF('DADOS BRUTOS'!$A$3:$A$500,$C31,'DADOS BRUTOS'!P$3:P$500)))</f>
        <v/>
      </c>
      <c r="CQ31" s="94">
        <f>IF(OR(CQ$4="",$B31=""),0,SUMIF('DADOS BRUTOS'!$A$3:$A$500,$B31,'DADOS BRUTOS'!Q$3:Q$500)+IF($C31="",0,SUMIF('DADOS BRUTOS'!$A$3:$A$500,$C31,'DADOS BRUTOS'!Q$3:Q$500)))</f>
        <v/>
      </c>
      <c r="CR31" s="94">
        <f>IF(OR(CR$4="",$B31=""),0,SUMIF('DADOS BRUTOS'!$A$3:$A$500,$B31,'DADOS BRUTOS'!R$3:R$500)+IF($C31="",0,SUMIF('DADOS BRUTOS'!$A$3:$A$500,$C31,'DADOS BRUTOS'!R$3:R$500)))</f>
        <v/>
      </c>
      <c r="CS31" s="94">
        <f>IF(OR(CS$4="",$B31=""),0,SUMIF('DADOS BRUTOS'!$A$3:$A$500,$B31,'DADOS BRUTOS'!S$3:S$500)+IF($C31="",0,SUMIF('DADOS BRUTOS'!$A$3:$A$500,$C31,'DADOS BRUTOS'!S$3:S$500)))</f>
        <v/>
      </c>
      <c r="CT31" s="94">
        <f>IF(OR(CT$4="",$B31=""),0,SUMIF('DADOS BRUTOS'!$A$3:$A$500,$B31,'DADOS BRUTOS'!T$3:T$500)+IF($C31="",0,SUMIF('DADOS BRUTOS'!$A$3:$A$500,$C31,'DADOS BRUTOS'!T$3:T$500)))</f>
        <v/>
      </c>
      <c r="CU31" s="94">
        <f>IF(OR(CU$4="",$B31=""),0,SUMIF('DADOS BRUTOS'!$A$3:$A$500,$B31,'DADOS BRUTOS'!U$3:U$500)+IF($C31="",0,SUMIF('DADOS BRUTOS'!$A$3:$A$500,$C31,'DADOS BRUTOS'!U$3:U$500)))</f>
        <v/>
      </c>
      <c r="CV31" s="94">
        <f>IF(OR(CV$4="",$B31=""),0,SUMIF('DADOS BRUTOS'!$A$3:$A$500,$B31,'DADOS BRUTOS'!V$3:V$500)+IF($C31="",0,SUMIF('DADOS BRUTOS'!$A$3:$A$500,$C31,'DADOS BRUTOS'!V$3:V$500)))</f>
        <v/>
      </c>
      <c r="CW31" s="94">
        <f>IF(OR(CW$4="",$B31=""),0,SUMIF('DADOS BRUTOS'!$A$3:$A$500,$B31,'DADOS BRUTOS'!W$3:W$500)+IF($C31="",0,SUMIF('DADOS BRUTOS'!$A$3:$A$500,$C31,'DADOS BRUTOS'!W$3:W$500)))</f>
        <v/>
      </c>
      <c r="CX31" s="94">
        <f>IF(OR(CX$4="",$B31=""),0,SUMIF('DADOS BRUTOS'!$A$3:$A$500,$B31,'DADOS BRUTOS'!X$3:X$500)+IF($C31="",0,SUMIF('DADOS BRUTOS'!$A$3:$A$500,$C31,'DADOS BRUTOS'!X$3:X$500)))</f>
        <v/>
      </c>
      <c r="CY31" s="94">
        <f>IF(OR(CY$4="",$B31=""),0,SUMIF('DADOS BRUTOS'!$A$3:$A$500,$B31,'DADOS BRUTOS'!Y$3:Y$500)+IF($C31="",0,SUMIF('DADOS BRUTOS'!$A$3:$A$500,$C31,'DADOS BRUTOS'!Y$3:Y$500)))</f>
        <v/>
      </c>
      <c r="CZ31" s="94">
        <f>IF(OR(CZ$4="",$B31=""),0,SUMIF('DADOS BRUTOS'!$A$3:$A$500,$B31,'DADOS BRUTOS'!Z$3:Z$500)+IF($C31="",0,SUMIF('DADOS BRUTOS'!$A$3:$A$500,$C31,'DADOS BRUTOS'!Z$3:Z$500)))</f>
        <v/>
      </c>
      <c r="DA31" s="94">
        <f>IF(OR(DA$4="",$B31=""),0,SUMIF('DADOS BRUTOS'!$A$3:$A$500,$B31,'DADOS BRUTOS'!AA$3:AA$500)+IF($C31="",0,SUMIF('DADOS BRUTOS'!$A$3:$A$500,$C31,'DADOS BRUTOS'!AA$3:AA$500)))</f>
        <v/>
      </c>
      <c r="DB31" s="94">
        <f>IF(OR(DB$4="",$B31=""),0,SUMIF('DADOS BRUTOS'!$A$3:$A$500,$B31,'DADOS BRUTOS'!AB$3:AB$500)+IF($C31="",0,SUMIF('DADOS BRUTOS'!$A$3:$A$500,$C31,'DADOS BRUTOS'!AB$3:AB$500)))</f>
        <v/>
      </c>
      <c r="DC31" s="94">
        <f>IF(OR(DC$4="",$B31=""),0,SUMIF('DADOS BRUTOS'!$A$3:$A$500,$B31,'DADOS BRUTOS'!AC$3:AC$500)+IF($C31="",0,SUMIF('DADOS BRUTOS'!$A$3:$A$500,$C31,'DADOS BRUTOS'!AC$3:AC$500)))</f>
        <v/>
      </c>
      <c r="DD31" s="94">
        <f>IF(OR(DD$4="",$B31=""),0,SUMIF('DADOS BRUTOS'!$A$3:$A$500,$B31,'DADOS BRUTOS'!AD$3:AD$500)+IF($C31="",0,SUMIF('DADOS BRUTOS'!$A$3:$A$500,$C31,'DADOS BRUTOS'!AD$3:AD$500)))</f>
        <v/>
      </c>
      <c r="DE31" s="94">
        <f>IF(OR(DE$4="",$B31=""),0,SUMIF('DADOS BRUTOS'!$A$3:$A$500,$B31,'DADOS BRUTOS'!AE$3:AE$500)+IF($C31="",0,SUMIF('DADOS BRUTOS'!$A$3:$A$500,$C31,'DADOS BRUTOS'!AE$3:AE$500)))</f>
        <v/>
      </c>
      <c r="DF31" s="94">
        <f>IF(OR(DF$4="",$B31=""),0,SUMIF('DADOS BRUTOS'!$A$3:$A$500,$B31,'DADOS BRUTOS'!AF$3:AF$500)+IF($C31="",0,SUMIF('DADOS BRUTOS'!$A$3:$A$500,$C31,'DADOS BRUTOS'!AF$3:AF$500)))</f>
        <v/>
      </c>
      <c r="DG31" s="94">
        <f>IF(OR(DG$4="",$B31=""),0,SUMIF('DADOS BRUTOS'!$A$3:$A$500,$B31,'DADOS BRUTOS'!AG$3:AG$500)+IF($C31="",0,SUMIF('DADOS BRUTOS'!$A$3:$A$500,$C31,'DADOS BRUTOS'!AG$3:AG$500)))</f>
        <v/>
      </c>
      <c r="DH31" s="94">
        <f>IF(OR(DH$4="",$B31=""),0,SUMIF('DADOS BRUTOS'!$A$3:$A$500,$B31,'DADOS BRUTOS'!AH$3:AH$500)+IF($C31="",0,SUMIF('DADOS BRUTOS'!$A$3:$A$500,$C31,'DADOS BRUTOS'!AH$3:AH$500)))</f>
        <v/>
      </c>
      <c r="DI31" s="94">
        <f>IF(OR(DI$4="",$B31=""),0,SUMIF('DADOS BRUTOS'!$A$3:$A$500,$B31,'DADOS BRUTOS'!AI$3:AI$500)+IF($C31="",0,SUMIF('DADOS BRUTOS'!$A$3:$A$500,$C31,'DADOS BRUTOS'!AI$3:AI$500)))</f>
        <v/>
      </c>
      <c r="DJ31" s="94">
        <f>IF(OR(DJ$4="",$B31=""),0,SUMIF('DADOS BRUTOS'!$A$3:$A$500,$B31,'DADOS BRUTOS'!AJ$3:AJ$500)+IF($C31="",0,SUMIF('DADOS BRUTOS'!$A$3:$A$500,$C31,'DADOS BRUTOS'!AJ$3:AJ$500)))</f>
        <v/>
      </c>
      <c r="DK31" s="94">
        <f>IF(OR(DK$4="",$B31=""),0,SUMIF('DADOS BRUTOS'!$A$3:$A$500,$B31,'DADOS BRUTOS'!AK$3:AK$500)+IF($C31="",0,SUMIF('DADOS BRUTOS'!$A$3:$A$500,$C31,'DADOS BRUTOS'!AK$3:AK$500)))</f>
        <v/>
      </c>
      <c r="DL31" s="94">
        <f>IF(OR(DL$4="",$B31=""),0,SUMIF('DADOS BRUTOS'!$A$3:$A$500,$B31,'DADOS BRUTOS'!AL$3:AL$500)+IF($C31="",0,SUMIF('DADOS BRUTOS'!$A$3:$A$500,$C31,'DADOS BRUTOS'!AL$3:AL$500)))</f>
        <v/>
      </c>
      <c r="DM31" s="94">
        <f>IF(OR(DM$4="",$B31=""),0,SUMIF('DADOS BRUTOS'!$A$3:$A$500,$B31,'DADOS BRUTOS'!AM$3:AM$500)+IF($C31="",0,SUMIF('DADOS BRUTOS'!$A$3:$A$500,$C31,'DADOS BRUTOS'!AM$3:AM$500)))</f>
        <v/>
      </c>
      <c r="DN31" s="94">
        <f>IF(OR(DN$4="",$B31=""),0,SUMIF('DADOS BRUTOS'!$A$3:$A$500,$B31,'DADOS BRUTOS'!AN$3:AN$500)+IF($C31="",0,SUMIF('DADOS BRUTOS'!$A$3:$A$500,$C31,'DADOS BRUTOS'!AN$3:AN$500)))</f>
        <v/>
      </c>
      <c r="DO31" s="94">
        <f>IF(OR(DO$4="",$B31=""),0,SUMIF('DADOS BRUTOS'!$A$3:$A$500,$B31,'DADOS BRUTOS'!AO$3:AO$500)+IF($C31="",0,SUMIF('DADOS BRUTOS'!$A$3:$A$500,$C31,'DADOS BRUTOS'!AO$3:AO$500)))</f>
        <v/>
      </c>
      <c r="DP31" s="94">
        <f>IF(OR(DP$4="",$B31=""),0,SUMIF('DADOS BRUTOS'!$A$3:$A$500,$B31,'DADOS BRUTOS'!AP$3:AP$500)+IF($C31="",0,SUMIF('DADOS BRUTOS'!$A$3:$A$500,$C31,'DADOS BRUTOS'!AP$3:AP$500)))</f>
        <v/>
      </c>
      <c r="DQ31" s="94">
        <f>IF(OR(DQ$4="",$B31=""),0,SUMIF('DADOS BRUTOS'!$A$3:$A$500,$B31,'DADOS BRUTOS'!AQ$3:AQ$500)+IF($C31="",0,SUMIF('DADOS BRUTOS'!$A$3:$A$500,$C31,'DADOS BRUTOS'!AQ$3:AQ$500)))</f>
        <v/>
      </c>
      <c r="DR31" s="94">
        <f>IF(OR(DR$4="",$B31=""),0,SUMIF('DADOS BRUTOS'!$A$3:$A$500,$B31,'DADOS BRUTOS'!AR$3:AR$500)+IF($C31="",0,SUMIF('DADOS BRUTOS'!$A$3:$A$500,$C31,'DADOS BRUTOS'!AR$3:AR$500)))</f>
        <v/>
      </c>
      <c r="DS31" s="94">
        <f>IF(OR(DS$4="",$B31=""),0,SUMIF('DADOS BRUTOS'!$A$3:$A$500,$B31,'DADOS BRUTOS'!AS$3:AS$500)+IF($C31="",0,SUMIF('DADOS BRUTOS'!$A$3:$A$500,$C31,'DADOS BRUTOS'!AS$3:AS$500)))</f>
        <v/>
      </c>
      <c r="DT31" s="94">
        <f>IF(OR(DT$4="",$B31=""),0,SUMIF('DADOS BRUTOS'!$A$3:$A$500,$B31,'DADOS BRUTOS'!AT$3:AT$500)+IF($C31="",0,SUMIF('DADOS BRUTOS'!$A$3:$A$500,$C31,'DADOS BRUTOS'!AT$3:AT$500)))</f>
        <v/>
      </c>
      <c r="DU31" s="94">
        <f>IF(OR(DU$4="",$B31=""),0,SUMIF('DADOS BRUTOS'!$A$3:$A$500,$B31,'DADOS BRUTOS'!AU$3:AU$500)+IF($C31="",0,SUMIF('DADOS BRUTOS'!$A$3:$A$500,$C31,'DADOS BRUTOS'!AU$3:AU$500)))</f>
        <v/>
      </c>
      <c r="DV31" s="94">
        <f>IF(OR(DV$4="",$B31=""),0,SUMIF('DADOS BRUTOS'!$A$3:$A$500,$B31,'DADOS BRUTOS'!AV$3:AV$500)+IF($C31="",0,SUMIF('DADOS BRUTOS'!$A$3:$A$500,$C31,'DADOS BRUTOS'!AV$3:AV$500)))</f>
        <v/>
      </c>
      <c r="DW31" s="94">
        <f>IF(OR(DW$4="",$B31=""),0,SUMIF('DADOS BRUTOS'!$A$3:$A$500,$B31,'DADOS BRUTOS'!AW$3:AW$500)+IF($C31="",0,SUMIF('DADOS BRUTOS'!$A$3:$A$500,$C31,'DADOS BRUTOS'!AW$3:AW$500)))</f>
        <v/>
      </c>
      <c r="DX31" s="94">
        <f>IF(OR(DX$4="",$B31=""),0,SUMIF('DADOS BRUTOS'!$A$3:$A$500,$B31,'DADOS BRUTOS'!AX$3:AX$500)+IF($C31="",0,SUMIF('DADOS BRUTOS'!$A$3:$A$500,$C31,'DADOS BRUTOS'!AX$3:AX$500)))</f>
        <v/>
      </c>
      <c r="DY31" s="94">
        <f>IF(OR(DY$4="",$B31=""),0,SUMIF('DADOS BRUTOS'!$A$3:$A$500,$B31,'DADOS BRUTOS'!AY$3:AY$500)+IF($C31="",0,SUMIF('DADOS BRUTOS'!$A$3:$A$500,$C31,'DADOS BRUTOS'!AY$3:AY$500)))</f>
        <v/>
      </c>
      <c r="DZ31" s="94">
        <f>IF(OR(DZ$4="",$B31=""),0,SUMIF('DADOS BRUTOS'!$A$3:$A$500,$B31,'DADOS BRUTOS'!AZ$3:AZ$500)+IF($C31="",0,SUMIF('DADOS BRUTOS'!$A$3:$A$500,$C31,'DADOS BRUTOS'!AZ$3:AZ$500)))</f>
        <v/>
      </c>
      <c r="EA31" s="94">
        <f>IF(OR(EA$4="",$B31=""),0,SUMIF('DADOS BRUTOS'!$A$3:$A$500,$B31,'DADOS BRUTOS'!BA$3:BA$500)+IF($C31="",0,SUMIF('DADOS BRUTOS'!$A$3:$A$500,$C31,'DADOS BRUTOS'!BA$3:BA$500)))</f>
        <v/>
      </c>
      <c r="EB31" s="94">
        <f>IF(OR(EB$4="",$B31=""),0,SUMIF('DADOS BRUTOS'!$A$3:$A$500,$B31,'DADOS BRUTOS'!BB$3:BB$500)+IF($C31="",0,SUMIF('DADOS BRUTOS'!$A$3:$A$500,$C31,'DADOS BRUTOS'!BB$3:BB$500)))</f>
        <v/>
      </c>
      <c r="EC31" s="94">
        <f>IF(OR(EC$4="",$B31=""),0,SUMIF('DADOS BRUTOS'!$A$3:$A$500,$B31,'DADOS BRUTOS'!BC$3:BC$500)+IF($C31="",0,SUMIF('DADOS BRUTOS'!$A$3:$A$500,$C31,'DADOS BRUTOS'!BC$3:BC$500)))</f>
        <v/>
      </c>
      <c r="ED31" s="94">
        <f>IF(OR(ED$4="",$B31=""),0,SUMIF('DADOS BRUTOS'!$A$3:$A$500,$B31,'DADOS BRUTOS'!BD$3:BD$500)+IF($C31="",0,SUMIF('DADOS BRUTOS'!$A$3:$A$500,$C31,'DADOS BRUTOS'!BD$3:BD$500)))</f>
        <v/>
      </c>
      <c r="EE31" s="94">
        <f>IF(OR(EE$4="",$B31=""),0,SUMIF('DADOS BRUTOS'!$A$3:$A$500,$B31,'DADOS BRUTOS'!BE$3:BE$500)+IF($C31="",0,SUMIF('DADOS BRUTOS'!$A$3:$A$500,$C31,'DADOS BRUTOS'!BE$3:BE$500)))</f>
        <v/>
      </c>
      <c r="EF31" s="94">
        <f>IF(OR(EF$4="",$B31=""),0,SUMIF('DADOS BRUTOS'!$A$3:$A$500,$B31,'DADOS BRUTOS'!BF$3:BF$500)+IF($C31="",0,SUMIF('DADOS BRUTOS'!$A$3:$A$500,$C31,'DADOS BRUTOS'!BF$3:BF$500)))</f>
        <v/>
      </c>
      <c r="EG31" s="94">
        <f>IF(OR(EG$4="",$B31=""),0,SUMIF('DADOS BRUTOS'!$A$3:$A$500,$B31,'DADOS BRUTOS'!BG$3:BG$500)+IF($C31="",0,SUMIF('DADOS BRUTOS'!$A$3:$A$500,$C31,'DADOS BRUTOS'!BG$3:BG$500)))</f>
        <v/>
      </c>
      <c r="EH31" s="94">
        <f>IF(OR(EH$4="",$B31=""),0,SUMIF('DADOS BRUTOS'!$A$3:$A$500,$B31,'DADOS BRUTOS'!BH$3:BH$500)+IF($C31="",0,SUMIF('DADOS BRUTOS'!$A$3:$A$500,$C31,'DADOS BRUTOS'!BH$3:BH$500)))</f>
        <v/>
      </c>
      <c r="EI31" s="94">
        <f>IF(OR(EI$4="",$B31=""),0,SUMIF('DADOS BRUTOS'!$A$3:$A$500,$B31,'DADOS BRUTOS'!BI$3:BI$500)+IF($C31="",0,SUMIF('DADOS BRUTOS'!$A$3:$A$500,$C31,'DADOS BRUTOS'!BI$3:BI$500)))</f>
        <v/>
      </c>
      <c r="EJ31" s="94">
        <f>IF(OR(EJ$4="",$B31=""),0,SUMIF('DADOS BRUTOS'!$A$3:$A$500,$B31,'DADOS BRUTOS'!BJ$3:BJ$500)+IF($C31="",0,SUMIF('DADOS BRUTOS'!$A$3:$A$500,$C31,'DADOS BRUTOS'!BJ$3:BJ$500)))</f>
        <v/>
      </c>
      <c r="EK31" s="94">
        <f>IF(OR(EK$4="",$B31=""),0,SUMIF('DADOS BRUTOS'!$A$3:$A$500,$B31,'DADOS BRUTOS'!BK$3:BK$500)+IF($C31="",0,SUMIF('DADOS BRUTOS'!$A$3:$A$500,$C31,'DADOS BRUTOS'!BK$3:BK$500)))</f>
        <v/>
      </c>
      <c r="EL31" s="94">
        <f>IF(OR(EL$4="",$B31=""),0,SUMIF('DADOS BRUTOS'!$A$3:$A$500,$B31,'DADOS BRUTOS'!BL$3:BL$500)+IF($C31="",0,SUMIF('DADOS BRUTOS'!$A$3:$A$500,$C31,'DADOS BRUTOS'!BL$3:BL$500)))</f>
        <v/>
      </c>
      <c r="EM31" s="94">
        <f>IF(OR(EM$4="",$B31=""),0,SUMIF('DADOS BRUTOS'!$A$3:$A$500,$B31,'DADOS BRUTOS'!BM$3:BM$500)+IF($C31="",0,SUMIF('DADOS BRUTOS'!$A$3:$A$500,$C31,'DADOS BRUTOS'!BM$3:BM$500)))</f>
        <v/>
      </c>
      <c r="EN31" s="94">
        <f>IF(OR(EN$4="",$B31=""),0,SUMIF('DADOS BRUTOS'!$A$3:$A$500,$B31,'DADOS BRUTOS'!BN$3:BN$500)+IF($C31="",0,SUMIF('DADOS BRUTOS'!$A$3:$A$500,$C31,'DADOS BRUTOS'!BN$3:BN$500)))</f>
        <v/>
      </c>
      <c r="EO31" s="94">
        <f>IF(OR(EO$4="",$B31=""),0,SUMIF('DADOS BRUTOS'!$A$3:$A$500,$B31,'DADOS BRUTOS'!BO$3:BO$500)+IF($C31="",0,SUMIF('DADOS BRUTOS'!$A$3:$A$500,$C31,'DADOS BRUTOS'!BO$3:BO$500)))</f>
        <v/>
      </c>
      <c r="EP31" s="94">
        <f>IF(OR(EP$4="",$B31=""),0,SUMIF('DADOS BRUTOS'!$A$3:$A$500,$B31,'DADOS BRUTOS'!BP$3:BP$500)+IF($C31="",0,SUMIF('DADOS BRUTOS'!$A$3:$A$500,$C31,'DADOS BRUTOS'!BP$3:BP$500)))</f>
        <v/>
      </c>
      <c r="EQ31" s="94">
        <f>IF(OR(EQ$4="",$B31=""),0,SUMIF('DADOS BRUTOS'!$A$3:$A$500,$B31,'DADOS BRUTOS'!BQ$3:BQ$500)+IF($C31="",0,SUMIF('DADOS BRUTOS'!$A$3:$A$500,$C31,'DADOS BRUTOS'!BQ$3:BQ$500)))</f>
        <v/>
      </c>
      <c r="ER31" s="94">
        <f>IF(OR(ER$4="",$B31=""),0,SUMIF('DADOS BRUTOS'!$A$3:$A$500,$B31,'DADOS BRUTOS'!BR$3:BR$500)+IF($C31="",0,SUMIF('DADOS BRUTOS'!$A$3:$A$500,$C31,'DADOS BRUTOS'!BR$3:BR$500)))</f>
        <v/>
      </c>
      <c r="ES31" s="94">
        <f>IF(OR(ES$4="",$B31=""),0,SUMIF('DADOS BRUTOS'!$A$3:$A$500,$B31,'DADOS BRUTOS'!BS$3:BS$500)+IF($C31="",0,SUMIF('DADOS BRUTOS'!$A$3:$A$500,$C31,'DADOS BRUTOS'!BS$3:BS$500)))</f>
        <v/>
      </c>
      <c r="ET31" s="94">
        <f>IF(OR(ET$4="",$B31=""),0,SUMIF('DADOS BRUTOS'!$A$3:$A$500,$B31,'DADOS BRUTOS'!BT$3:BT$500)+IF($C31="",0,SUMIF('DADOS BRUTOS'!$A$3:$A$500,$C31,'DADOS BRUTOS'!BT$3:BT$500)))</f>
        <v/>
      </c>
      <c r="EU31" s="94">
        <f>IF(OR(EU$4="",$B31=""),0,SUMIF('DADOS BRUTOS'!$A$3:$A$500,$B31,'DADOS BRUTOS'!BU$3:BU$500)+IF($C31="",0,SUMIF('DADOS BRUTOS'!$A$3:$A$500,$C31,'DADOS BRUTOS'!BU$3:BU$500)))</f>
        <v/>
      </c>
      <c r="EV31" s="94">
        <f>IF(OR(EV$4="",$B31=""),0,SUMIF('DADOS BRUTOS'!$A$3:$A$500,$B31,'DADOS BRUTOS'!BV$3:BV$500)+IF($C31="",0,SUMIF('DADOS BRUTOS'!$A$3:$A$500,$C31,'DADOS BRUTOS'!BV$3:BV$500)))</f>
        <v/>
      </c>
      <c r="EW31" s="94">
        <f>IF(OR(EW$4="",$B31=""),0,SUMIF('DADOS BRUTOS'!$A$3:$A$500,$B31,'DADOS BRUTOS'!BW$3:BW$500)+IF($C31="",0,SUMIF('DADOS BRUTOS'!$A$3:$A$500,$C31,'DADOS BRUTOS'!BW$3:BW$500)))</f>
        <v/>
      </c>
      <c r="EX31" s="94">
        <f>IF(OR(EX$4="",$B31=""),0,SUMIF('DADOS BRUTOS'!$A$3:$A$500,$B31,'DADOS BRUTOS'!BX$3:BX$500)+IF($C31="",0,SUMIF('DADOS BRUTOS'!$A$3:$A$500,$C31,'DADOS BRUTOS'!BX$3:BX$500)))</f>
        <v/>
      </c>
      <c r="EY31" s="94">
        <f>IF(OR(EY$4="",$B31=""),0,SUMIF('DADOS BRUTOS'!$A$3:$A$500,$B31,'DADOS BRUTOS'!BY$3:BY$500)+IF($C31="",0,SUMIF('DADOS BRUTOS'!$A$3:$A$500,$C31,'DADOS BRUTOS'!BY$3:BY$500)))</f>
        <v/>
      </c>
      <c r="EZ31" s="94">
        <f>IF(OR(EZ$4="",$B31=""),0,SUMIF('DADOS BRUTOS'!$A$3:$A$500,$B31,'DADOS BRUTOS'!BZ$3:BZ$500)+IF($C31="",0,SUMIF('DADOS BRUTOS'!$A$3:$A$500,$C31,'DADOS BRUTOS'!BZ$3:BZ$500)))</f>
        <v/>
      </c>
      <c r="FA31" s="94">
        <f>IF(OR(FA$4="",$B31=""),0,SUMIF('DADOS BRUTOS'!$A$3:$A$500,$B31,'DADOS BRUTOS'!CA$3:CA$500)+IF($C31="",0,SUMIF('DADOS BRUTOS'!$A$3:$A$500,$C31,'DADOS BRUTOS'!CA$3:CA$500)))</f>
        <v/>
      </c>
      <c r="FB31" s="94">
        <f>IF(OR(FB$4="",$B31=""),0,SUMIF('DADOS BRUTOS'!$A$3:$A$500,$B31,'DADOS BRUTOS'!CB$3:CB$500)+IF($C31="",0,SUMIF('DADOS BRUTOS'!$A$3:$A$500,$C31,'DADOS BRUTOS'!CB$3:CB$500)))</f>
        <v/>
      </c>
      <c r="FC31" s="94">
        <f>IF(OR(FC$4="",$B31=""),0,SUMIF('DADOS BRUTOS'!$A$3:$A$500,$B31,'DADOS BRUTOS'!CC$3:CC$500)+IF($C31="",0,SUMIF('DADOS BRUTOS'!$A$3:$A$500,$C31,'DADOS BRUTOS'!CC$3:CC$500)))</f>
        <v/>
      </c>
      <c r="FD31" s="94">
        <f>IF(OR(FD$4="",$B31=""),0,SUMIF('DADOS BRUTOS'!$A$3:$A$500,$B31,'DADOS BRUTOS'!CD$3:CD$500)+IF($C31="",0,SUMIF('DADOS BRUTOS'!$A$3:$A$500,$C31,'DADOS BRUTOS'!CD$3:CD$500)))</f>
        <v/>
      </c>
      <c r="FE31" s="94">
        <f>IF(OR(FE$4="",$B31=""),0,SUMIF('DADOS BRUTOS'!$A$3:$A$500,$B31,'DADOS BRUTOS'!CE$3:CE$500)+IF($C31="",0,SUMIF('DADOS BRUTOS'!$A$3:$A$500,$C31,'DADOS BRUTOS'!CE$3:CE$500)))</f>
        <v/>
      </c>
      <c r="FF31" s="94">
        <f>IF(OR(FF$4="",$B31=""),0,SUMIF('DADOS BRUTOS'!$A$3:$A$500,$B31,'DADOS BRUTOS'!CF$3:CF$500)+IF($C31="",0,SUMIF('DADOS BRUTOS'!$A$3:$A$500,$C31,'DADOS BRUTOS'!CF$3:CF$500)))</f>
        <v/>
      </c>
      <c r="FG31" s="94">
        <f>IF(OR(FG$4="",$B31=""),0,SUMIF('DADOS BRUTOS'!$A$3:$A$500,$B31,'DADOS BRUTOS'!CG$3:CG$500)+IF($C31="",0,SUMIF('DADOS BRUTOS'!$A$3:$A$500,$C31,'DADOS BRUTOS'!CG$3:CG$500)))</f>
        <v/>
      </c>
      <c r="FH31" s="94">
        <f>IF(OR(FH$4="",$B31=""),0,SUMIF('DADOS BRUTOS'!$A$3:$A$500,$B31,'DADOS BRUTOS'!CH$3:CH$500)+IF($C31="",0,SUMIF('DADOS BRUTOS'!$A$3:$A$500,$C31,'DADOS BRUTOS'!CH$3:CH$500)))</f>
        <v/>
      </c>
      <c r="FI31" s="94">
        <f>IF(OR(FI$4="",$B31=""),0,SUMIF('DADOS BRUTOS'!$A$3:$A$500,$B31,'DADOS BRUTOS'!CI$3:CI$500)+IF($C31="",0,SUMIF('DADOS BRUTOS'!$A$3:$A$500,$C31,'DADOS BRUTOS'!CI$3:CI$500)))</f>
        <v/>
      </c>
      <c r="FJ31" s="94">
        <f>IF(OR(FJ$4="",$B31=""),0,SUMIF('DADOS BRUTOS'!$A$3:$A$500,$B31,'DADOS BRUTOS'!CJ$3:CJ$500)+IF($C31="",0,SUMIF('DADOS BRUTOS'!$A$3:$A$500,$C31,'DADOS BRUTOS'!CJ$3:CJ$500)))</f>
        <v/>
      </c>
      <c r="FK31" s="94">
        <f>IF(OR(FK$4="",$B31=""),0,SUMIF('DADOS BRUTOS'!$A$3:$A$500,$B31,'DADOS BRUTOS'!CK$3:CK$500)+IF($C31="",0,SUMIF('DADOS BRUTOS'!$A$3:$A$500,$C31,'DADOS BRUTOS'!CK$3:CK$500)))</f>
        <v/>
      </c>
      <c r="FL31" s="94">
        <f>IF(OR(FL$4="",$B31=""),0,SUMIF('DADOS BRUTOS'!$A$3:$A$500,$B31,'DADOS BRUTOS'!CL$3:CL$500)+IF($C31="",0,SUMIF('DADOS BRUTOS'!$A$3:$A$500,$C31,'DADOS BRUTOS'!CL$3:CL$500)))</f>
        <v/>
      </c>
      <c r="FM31" s="94">
        <f>IF(OR(FM$4="",$B31=""),0,SUMIF('DADOS BRUTOS'!$A$3:$A$500,$B31,'DADOS BRUTOS'!CM$3:CM$500)+IF($C31="",0,SUMIF('DADOS BRUTOS'!$A$3:$A$500,$C31,'DADOS BRUTOS'!CM$3:CM$500)))</f>
        <v/>
      </c>
      <c r="FN31" s="94">
        <f>IF(OR(FN$4="",$B31=""),0,SUMIF('DADOS BRUTOS'!$A$3:$A$500,$B31,'DADOS BRUTOS'!CN$3:CN$500)+IF($C31="",0,SUMIF('DADOS BRUTOS'!$A$3:$A$500,$C31,'DADOS BRUTOS'!CN$3:CN$500)))</f>
        <v/>
      </c>
      <c r="FO31" s="94">
        <f>IF(OR(FO$4="",$B31=""),0,SUMIF('DADOS BRUTOS'!$A$3:$A$500,$B31,'DADOS BRUTOS'!CO$3:CO$500)+IF($C31="",0,SUMIF('DADOS BRUTOS'!$A$3:$A$500,$C31,'DADOS BRUTOS'!CO$3:CO$500)))</f>
        <v/>
      </c>
      <c r="FP31" s="94">
        <f>IF(OR(FP$4="",$B31=""),0,SUMIF('DADOS BRUTOS'!$A$3:$A$500,$B31,'DADOS BRUTOS'!CP$3:CP$500)+IF($C31="",0,SUMIF('DADOS BRUTOS'!$A$3:$A$500,$C31,'DADOS BRUTOS'!CP$3:CP$500)))</f>
        <v/>
      </c>
      <c r="FQ31" s="94">
        <f>IF(OR(FQ$4="",$B31=""),0,SUMIF('DADOS BRUTOS'!$A$3:$A$500,$B31,'DADOS BRUTOS'!CQ$3:CQ$500)+IF($C31="",0,SUMIF('DADOS BRUTOS'!$A$3:$A$500,$C31,'DADOS BRUTOS'!CQ$3:CQ$500)))</f>
        <v/>
      </c>
      <c r="FR31" s="94">
        <f>IF(OR(FR$4="",$B31=""),0,SUMIF('DADOS BRUTOS'!$A$3:$A$500,$B31,'DADOS BRUTOS'!CR$3:CR$500)+IF($C31="",0,SUMIF('DADOS BRUTOS'!$A$3:$A$500,$C31,'DADOS BRUTOS'!CR$3:CR$500)))</f>
        <v/>
      </c>
      <c r="FS31" s="94">
        <f>IF(OR(FS$4="",$B31=""),0,SUMIF('DADOS BRUTOS'!$A$3:$A$500,$B31,'DADOS BRUTOS'!CS$3:CS$500)+IF($C31="",0,SUMIF('DADOS BRUTOS'!$A$3:$A$500,$C31,'DADOS BRUTOS'!CS$3:CS$500)))</f>
        <v/>
      </c>
      <c r="FT31" s="94">
        <f>IF(OR(FT$4="",$B31=""),0,SUMIF('DADOS BRUTOS'!$A$3:$A$500,$B31,'DADOS BRUTOS'!CT$3:CT$500)+IF($C31="",0,SUMIF('DADOS BRUTOS'!$A$3:$A$500,$C31,'DADOS BRUTOS'!CT$3:CT$500)))</f>
        <v/>
      </c>
      <c r="FU31" s="94">
        <f>IF(OR(FU$4="",$B31=""),0,SUMIF('DADOS BRUTOS'!$A$3:$A$500,$B31,'DADOS BRUTOS'!CU$3:CU$500)+IF($C31="",0,SUMIF('DADOS BRUTOS'!$A$3:$A$500,$C31,'DADOS BRUTOS'!CU$3:CU$500)))</f>
        <v/>
      </c>
      <c r="FV31" s="94">
        <f>IF(OR(FV$4="",$B31=""),0,SUMIF('DADOS BRUTOS'!$A$3:$A$500,$B31,'DADOS BRUTOS'!CV$3:CV$500)+IF($C31="",0,SUMIF('DADOS BRUTOS'!$A$3:$A$500,$C31,'DADOS BRUTOS'!CV$3:CV$500)))</f>
        <v/>
      </c>
      <c r="FW31" s="94">
        <f>IF(OR(FW$4="",$B31=""),0,SUMIF('DADOS BRUTOS'!$A$3:$A$500,$B31,'DADOS BRUTOS'!CW$3:CW$500)+IF($C31="",0,SUMIF('DADOS BRUTOS'!$A$3:$A$500,$C31,'DADOS BRUTOS'!CW$3:CW$500)))</f>
        <v/>
      </c>
      <c r="FX31" s="94">
        <f>IF(OR(FX$4="",$B31=""),0,SUMIF('DADOS BRUTOS'!$A$3:$A$500,$B31,'DADOS BRUTOS'!CX$3:CX$500)+IF($C31="",0,SUMIF('DADOS BRUTOS'!$A$3:$A$500,$C31,'DADOS BRUTOS'!CX$3:CX$500)))</f>
        <v/>
      </c>
      <c r="FY31" s="94">
        <f>IF(OR(FY$4="",$B31=""),0,SUMIF('DADOS BRUTOS'!$A$3:$A$500,$B31,'DADOS BRUTOS'!CY$3:CY$500)+IF($C31="",0,SUMIF('DADOS BRUTOS'!$A$3:$A$500,$C31,'DADOS BRUTOS'!CY$3:CY$500)))</f>
        <v/>
      </c>
      <c r="FZ31" s="94">
        <f>IF(OR(FZ$4="",$B31=""),0,SUMIF('DADOS BRUTOS'!$A$3:$A$500,$B31,'DADOS BRUTOS'!CZ$3:CZ$500)+IF($C31="",0,SUMIF('DADOS BRUTOS'!$A$3:$A$500,$C31,'DADOS BRUTOS'!CZ$3:CZ$500)))</f>
        <v/>
      </c>
      <c r="GA31" s="94">
        <f>IF(OR(GA$4="",$B31=""),0,SUMIF('DADOS BRUTOS'!$A$3:$A$500,$B31,'DADOS BRUTOS'!DA$3:DA$500)+IF($C31="",0,SUMIF('DADOS BRUTOS'!$A$3:$A$500,$C31,'DADOS BRUTOS'!DA$3:DA$500)))</f>
        <v/>
      </c>
      <c r="GB31" s="94">
        <f>IF(OR(GB$4="",$B31=""),0,SUMIF('DADOS BRUTOS'!$A$3:$A$500,$B31,'DADOS BRUTOS'!DB$3:DB$500)+IF($C31="",0,SUMIF('DADOS BRUTOS'!$A$3:$A$500,$C31,'DADOS BRUTOS'!DB$3:DB$500)))</f>
        <v/>
      </c>
      <c r="GC31" s="94">
        <f>IF(OR(GC$4="",$B31=""),0,SUMIF('DADOS BRUTOS'!$A$3:$A$500,$B31,'DADOS BRUTOS'!DC$3:DC$500)+IF($C31="",0,SUMIF('DADOS BRUTOS'!$A$3:$A$500,$C31,'DADOS BRUTOS'!DC$3:DC$500)))</f>
        <v/>
      </c>
      <c r="GD31" s="94">
        <f>IF(OR(GD$4="",$B31=""),0,SUMIF('DADOS BRUTOS'!$A$3:$A$500,$B31,'DADOS BRUTOS'!DD$3:DD$500)+IF($C31="",0,SUMIF('DADOS BRUTOS'!$A$3:$A$500,$C31,'DADOS BRUTOS'!DD$3:DD$500)))</f>
        <v/>
      </c>
      <c r="GE31" s="94">
        <f>IF(OR(GE$4="",$B31=""),0,SUMIF('DADOS BRUTOS'!$A$3:$A$500,$B31,'DADOS BRUTOS'!DE$3:DE$500)+IF($C31="",0,SUMIF('DADOS BRUTOS'!$A$3:$A$500,$C31,'DADOS BRUTOS'!DE$3:DE$500)))</f>
        <v/>
      </c>
      <c r="GF31" s="94">
        <f>IF(OR(GF$4="",$B31=""),0,SUMIF('DADOS BRUTOS'!$A$3:$A$500,$B31,'DADOS BRUTOS'!DF$3:DF$500)+IF($C31="",0,SUMIF('DADOS BRUTOS'!$A$3:$A$500,$C31,'DADOS BRUTOS'!DF$3:DF$500)))</f>
        <v/>
      </c>
      <c r="GG31" s="94">
        <f>IF(OR(GG$4="",$B31=""),0,SUMIF('DADOS BRUTOS'!$A$3:$A$500,$B31,'DADOS BRUTOS'!DG$3:DG$500)+IF($C31="",0,SUMIF('DADOS BRUTOS'!$A$3:$A$500,$C31,'DADOS BRUTOS'!DG$3:DG$500)))</f>
        <v/>
      </c>
      <c r="GH31" s="94">
        <f>IF(OR(GH$4="",$B31=""),0,SUMIF('DADOS BRUTOS'!$A$3:$A$500,$B31,'DADOS BRUTOS'!DH$3:DH$500)+IF($C31="",0,SUMIF('DADOS BRUTOS'!$A$3:$A$500,$C31,'DADOS BRUTOS'!DH$3:DH$500)))</f>
        <v/>
      </c>
      <c r="GI31" s="94">
        <f>IF(OR(GI$4="",$B31=""),0,SUMIF('DADOS BRUTOS'!$A$3:$A$500,$B31,'DADOS BRUTOS'!DI$3:DI$500)+IF($C31="",0,SUMIF('DADOS BRUTOS'!$A$3:$A$500,$C31,'DADOS BRUTOS'!DI$3:DI$500)))</f>
        <v/>
      </c>
      <c r="GJ31" s="94">
        <f>IF(OR(GJ$4="",$B31=""),0,SUMIF('DADOS BRUTOS'!$A$3:$A$500,$B31,'DADOS BRUTOS'!DJ$3:DJ$500)+IF($C31="",0,SUMIF('DADOS BRUTOS'!$A$3:$A$500,$C31,'DADOS BRUTOS'!DJ$3:DJ$500)))</f>
        <v/>
      </c>
      <c r="GK31" s="94">
        <f>IF(OR(GK$4="",$B31=""),0,SUMIF('DADOS BRUTOS'!$A$3:$A$500,$B31,'DADOS BRUTOS'!DK$3:DK$500)+IF($C31="",0,SUMIF('DADOS BRUTOS'!$A$3:$A$500,$C31,'DADOS BRUTOS'!DK$3:DK$500)))</f>
        <v/>
      </c>
      <c r="GL31" s="94">
        <f>IF(OR(GL$4="",$B31=""),0,SUMIF('DADOS BRUTOS'!$A$3:$A$500,$B31,'DADOS BRUTOS'!DL$3:DL$500)+IF($C31="",0,SUMIF('DADOS BRUTOS'!$A$3:$A$500,$C31,'DADOS BRUTOS'!DL$3:DL$500)))</f>
        <v/>
      </c>
      <c r="GM31" s="94">
        <f>IF(OR(GM$4="",$B31=""),0,SUMIF('DADOS BRUTOS'!$A$3:$A$500,$B31,'DADOS BRUTOS'!DM$3:DM$500)+IF($C31="",0,SUMIF('DADOS BRUTOS'!$A$3:$A$500,$C31,'DADOS BRUTOS'!DM$3:DM$500)))</f>
        <v/>
      </c>
      <c r="GN31" s="94">
        <f>IF(OR(GN$4="",$B31=""),0,SUMIF('DADOS BRUTOS'!$A$3:$A$500,$B31,'DADOS BRUTOS'!DN$3:DN$500)+IF($C31="",0,SUMIF('DADOS BRUTOS'!$A$3:$A$500,$C31,'DADOS BRUTOS'!DN$3:DN$500)))</f>
        <v/>
      </c>
      <c r="GO31" s="94">
        <f>IF(OR(GO$4="",$B31=""),0,SUMIF('DADOS BRUTOS'!$A$3:$A$500,$B31,'DADOS BRUTOS'!DO$3:DO$500)+IF($C31="",0,SUMIF('DADOS BRUTOS'!$A$3:$A$500,$C31,'DADOS BRUTOS'!DO$3:DO$500)))</f>
        <v/>
      </c>
      <c r="GP31" s="94">
        <f>IF(OR(GP$4="",$B31=""),0,SUMIF('DADOS BRUTOS'!$A$3:$A$500,$B31,'DADOS BRUTOS'!DP$3:DP$500)+IF($C31="",0,SUMIF('DADOS BRUTOS'!$A$3:$A$500,$C31,'DADOS BRUTOS'!DP$3:DP$500)))</f>
        <v/>
      </c>
      <c r="GQ31" s="94">
        <f>IF(OR(GQ$4="",$B31=""),0,SUMIF('DADOS BRUTOS'!$A$3:$A$500,$B31,'DADOS BRUTOS'!DQ$3:DQ$500)+IF($C31="",0,SUMIF('DADOS BRUTOS'!$A$3:$A$500,$C31,'DADOS BRUTOS'!DQ$3:DQ$500)))</f>
        <v/>
      </c>
      <c r="GR31" s="94">
        <f>IF(OR(GR$4="",$B31=""),0,SUMIF('DADOS BRUTOS'!$A$3:$A$500,$B31,'DADOS BRUTOS'!DR$3:DR$500)+IF($C31="",0,SUMIF('DADOS BRUTOS'!$A$3:$A$500,$C31,'DADOS BRUTOS'!DR$3:DR$500)))</f>
        <v/>
      </c>
      <c r="GS31" s="94">
        <f>IF(OR(GS$4="",$B31=""),0,SUMIF('DADOS BRUTOS'!$A$3:$A$500,$B31,'DADOS BRUTOS'!DS$3:DS$500)+IF($C31="",0,SUMIF('DADOS BRUTOS'!$A$3:$A$500,$C31,'DADOS BRUTOS'!DS$3:DS$500)))</f>
        <v/>
      </c>
      <c r="GT31" s="94">
        <f>IF(OR(GT$4="",$B31=""),0,SUMIF('DADOS BRUTOS'!$A$3:$A$500,$B31,'DADOS BRUTOS'!DT$3:DT$500)+IF($C31="",0,SUMIF('DADOS BRUTOS'!$A$3:$A$500,$C31,'DADOS BRUTOS'!DT$3:DT$500)))</f>
        <v/>
      </c>
      <c r="GU31" s="94">
        <f>IF(OR(GU$4="",$B31=""),0,SUMIF('DADOS BRUTOS'!$A$3:$A$500,$B31,'DADOS BRUTOS'!DU$3:DU$500)+IF($C31="",0,SUMIF('DADOS BRUTOS'!$A$3:$A$500,$C31,'DADOS BRUTOS'!DU$3:DU$500)))</f>
        <v/>
      </c>
      <c r="GV31" s="94">
        <f>IF(OR(GV$4="",$B31=""),0,SUMIF('DADOS BRUTOS'!$A$3:$A$500,$B31,'DADOS BRUTOS'!DV$3:DV$500)+IF($C31="",0,SUMIF('DADOS BRUTOS'!$A$3:$A$500,$C31,'DADOS BRUTOS'!DV$3:DV$500)))</f>
        <v/>
      </c>
      <c r="GW31" s="94">
        <f>IF(OR(GW$4="",$B31=""),0,SUMIF('DADOS BRUTOS'!$A$3:$A$500,$B31,'DADOS BRUTOS'!DW$3:DW$500)+IF($C31="",0,SUMIF('DADOS BRUTOS'!$A$3:$A$500,$C31,'DADOS BRUTOS'!DW$3:DW$500)))</f>
        <v/>
      </c>
      <c r="GX31" s="94">
        <f>IF(OR(GX$4="",$B31=""),0,SUMIF('DADOS BRUTOS'!$A$3:$A$500,$B31,'DADOS BRUTOS'!DX$3:DX$500)+IF($C31="",0,SUMIF('DADOS BRUTOS'!$A$3:$A$500,$C31,'DADOS BRUTOS'!DX$3:DX$500)))</f>
        <v/>
      </c>
      <c r="GY31" s="94">
        <f>IF(OR(GY$4="",$B31=""),0,SUMIF('DADOS BRUTOS'!$A$3:$A$500,$B31,'DADOS BRUTOS'!DY$3:DY$500)+IF($C31="",0,SUMIF('DADOS BRUTOS'!$A$3:$A$500,$C31,'DADOS BRUTOS'!DY$3:DY$500)))</f>
        <v/>
      </c>
      <c r="GZ31" s="94">
        <f>IF(OR(GZ$4="",$B31=""),0,SUMIF('DADOS BRUTOS'!$A$3:$A$500,$B31,'DADOS BRUTOS'!DZ$3:DZ$500)+IF($C31="",0,SUMIF('DADOS BRUTOS'!$A$3:$A$500,$C31,'DADOS BRUTOS'!DZ$3:DZ$500)))</f>
        <v/>
      </c>
      <c r="HA31" s="94">
        <f>IF(OR(HA$4="",$B31=""),0,SUMIF('DADOS BRUTOS'!$A$3:$A$500,$B31,'DADOS BRUTOS'!EA$3:EA$500)+IF($C31="",0,SUMIF('DADOS BRUTOS'!$A$3:$A$500,$C31,'DADOS BRUTOS'!EA$3:EA$500)))</f>
        <v/>
      </c>
      <c r="HB31" s="94">
        <f>IF(OR(HB$4="",$B31=""),0,SUMIF('DADOS BRUTOS'!$A$3:$A$500,$B31,'DADOS BRUTOS'!EB$3:EB$500)+IF($C31="",0,SUMIF('DADOS BRUTOS'!$A$3:$A$500,$C31,'DADOS BRUTOS'!EB$3:EB$500)))</f>
        <v/>
      </c>
      <c r="HC31" s="94">
        <f>IF(OR(HC$4="",$B31=""),0,SUMIF('DADOS BRUTOS'!$A$3:$A$500,$B31,'DADOS BRUTOS'!EC$3:EC$500)+IF($C31="",0,SUMIF('DADOS BRUTOS'!$A$3:$A$500,$C31,'DADOS BRUTOS'!EC$3:EC$500)))</f>
        <v/>
      </c>
      <c r="HD31" s="94">
        <f>IF(OR(HD$4="",$B31=""),0,SUMIF('DADOS BRUTOS'!$A$3:$A$500,$B31,'DADOS BRUTOS'!ED$3:ED$500)+IF($C31="",0,SUMIF('DADOS BRUTOS'!$A$3:$A$500,$C31,'DADOS BRUTOS'!ED$3:ED$500)))</f>
        <v/>
      </c>
      <c r="HE31" s="94">
        <f>IF(OR(HE$4="",$B31=""),0,SUMIF('DADOS BRUTOS'!$A$3:$A$500,$B31,'DADOS BRUTOS'!EE$3:EE$500)+IF($C31="",0,SUMIF('DADOS BRUTOS'!$A$3:$A$500,$C31,'DADOS BRUTOS'!EE$3:EE$500)))</f>
        <v/>
      </c>
      <c r="HF31" s="94">
        <f>IF(OR(HF$4="",$B31=""),0,SUMIF('DADOS BRUTOS'!$A$3:$A$500,$B31,'DADOS BRUTOS'!EF$3:EF$500)+IF($C31="",0,SUMIF('DADOS BRUTOS'!$A$3:$A$500,$C31,'DADOS BRUTOS'!EF$3:EF$500)))</f>
        <v/>
      </c>
      <c r="HG31" s="94">
        <f>IF(OR(HG$4="",$B31=""),0,SUMIF('DADOS BRUTOS'!$A$3:$A$500,$B31,'DADOS BRUTOS'!EG$3:EG$500)+IF($C31="",0,SUMIF('DADOS BRUTOS'!$A$3:$A$500,$C31,'DADOS BRUTOS'!EG$3:EG$500)))</f>
        <v/>
      </c>
      <c r="HH31" s="94">
        <f>IF(OR(HH$4="",$B31=""),0,SUMIF('DADOS BRUTOS'!$A$3:$A$500,$B31,'DADOS BRUTOS'!EH$3:EH$500)+IF($C31="",0,SUMIF('DADOS BRUTOS'!$A$3:$A$500,$C31,'DADOS BRUTOS'!EH$3:EH$500)))</f>
        <v/>
      </c>
      <c r="HI31" s="94">
        <f>IF(OR(HI$4="",$B31=""),0,SUMIF('DADOS BRUTOS'!$A$3:$A$500,$B31,'DADOS BRUTOS'!EI$3:EI$500)+IF($C31="",0,SUMIF('DADOS BRUTOS'!$A$3:$A$500,$C31,'DADOS BRUTOS'!EI$3:EI$500)))</f>
        <v/>
      </c>
      <c r="HJ31" s="94">
        <f>IF(OR(HJ$4="",$B31=""),0,SUMIF('DADOS BRUTOS'!$A$3:$A$500,$B31,'DADOS BRUTOS'!EJ$3:EJ$500)+IF($C31="",0,SUMIF('DADOS BRUTOS'!$A$3:$A$500,$C31,'DADOS BRUTOS'!EJ$3:EJ$500)))</f>
        <v/>
      </c>
      <c r="HK31" s="94">
        <f>IF(OR(HK$4="",$B31=""),0,SUMIF('DADOS BRUTOS'!$A$3:$A$500,$B31,'DADOS BRUTOS'!EK$3:EK$500)+IF($C31="",0,SUMIF('DADOS BRUTOS'!$A$3:$A$500,$C31,'DADOS BRUTOS'!EK$3:EK$500)))</f>
        <v/>
      </c>
      <c r="HL31" s="94">
        <f>IF(OR(HL$4="",$B31=""),0,SUMIF('DADOS BRUTOS'!$A$3:$A$500,$B31,'DADOS BRUTOS'!EL$3:EL$500)+IF($C31="",0,SUMIF('DADOS BRUTOS'!$A$3:$A$500,$C31,'DADOS BRUTOS'!EL$3:EL$500)))</f>
        <v/>
      </c>
      <c r="HM31" s="94">
        <f>IF(OR(HM$4="",$B31=""),0,SUMIF('DADOS BRUTOS'!$A$3:$A$500,$B31,'DADOS BRUTOS'!EM$3:EM$500)+IF($C31="",0,SUMIF('DADOS BRUTOS'!$A$3:$A$500,$C31,'DADOS BRUTOS'!EM$3:EM$500)))</f>
        <v/>
      </c>
      <c r="HN31" s="94">
        <f>IF(OR(HN$4="",$B31=""),0,SUMIF('DADOS BRUTOS'!$A$3:$A$500,$B31,'DADOS BRUTOS'!EN$3:EN$500)+IF($C31="",0,SUMIF('DADOS BRUTOS'!$A$3:$A$500,$C31,'DADOS BRUTOS'!EN$3:EN$500)))</f>
        <v/>
      </c>
      <c r="HO31" s="94">
        <f>IF(OR(HO$4="",$B31=""),0,SUMIF('DADOS BRUTOS'!$A$3:$A$500,$B31,'DADOS BRUTOS'!EO$3:EO$500)+IF($C31="",0,SUMIF('DADOS BRUTOS'!$A$3:$A$500,$C31,'DADOS BRUTOS'!EO$3:EO$500)))</f>
        <v/>
      </c>
      <c r="HP31" s="94">
        <f>IF(OR(HP$4="",$B31=""),0,SUMIF('DADOS BRUTOS'!$A$3:$A$500,$B31,'DADOS BRUTOS'!EP$3:EP$500)+IF($C31="",0,SUMIF('DADOS BRUTOS'!$A$3:$A$500,$C31,'DADOS BRUTOS'!EP$3:EP$500)))</f>
        <v/>
      </c>
      <c r="HQ31" s="94">
        <f>IF(OR(HQ$4="",$B31=""),0,SUMIF('DADOS BRUTOS'!$A$3:$A$500,$B31,'DADOS BRUTOS'!EQ$3:EQ$500)+IF($C31="",0,SUMIF('DADOS BRUTOS'!$A$3:$A$500,$C31,'DADOS BRUTOS'!EQ$3:EQ$500)))</f>
        <v/>
      </c>
      <c r="HR31" s="94">
        <f>IF(OR(HR$4="",$B31=""),0,SUMIF('DADOS BRUTOS'!$A$3:$A$500,$B31,'DADOS BRUTOS'!ER$3:ER$500)+IF($C31="",0,SUMIF('DADOS BRUTOS'!$A$3:$A$500,$C31,'DADOS BRUTOS'!ER$3:ER$500)))</f>
        <v/>
      </c>
      <c r="HS31" s="94">
        <f>IF(OR(HS$4="",$B31=""),0,SUMIF('DADOS BRUTOS'!$A$3:$A$500,$B31,'DADOS BRUTOS'!ES$3:ES$500)+IF($C31="",0,SUMIF('DADOS BRUTOS'!$A$3:$A$500,$C31,'DADOS BRUTOS'!ES$3:ES$500)))</f>
        <v/>
      </c>
      <c r="HT31" s="94">
        <f>IF(OR(HT$4="",$B31=""),0,SUMIF('DADOS BRUTOS'!$A$3:$A$500,$B31,'DADOS BRUTOS'!ET$3:ET$500)+IF($C31="",0,SUMIF('DADOS BRUTOS'!$A$3:$A$500,$C31,'DADOS BRUTOS'!ET$3:ET$500)))</f>
        <v/>
      </c>
      <c r="HU31" s="94">
        <f>IF(OR(HU$4="",$B31=""),0,SUMIF('DADOS BRUTOS'!$A$3:$A$500,$B31,'DADOS BRUTOS'!EU$3:EU$500)+IF($C31="",0,SUMIF('DADOS BRUTOS'!$A$3:$A$500,$C31,'DADOS BRUTOS'!EU$3:EU$500)))</f>
        <v/>
      </c>
      <c r="HV31" s="94">
        <f>IF(OR(HV$4="",$B31=""),0,SUMIF('DADOS BRUTOS'!$A$3:$A$500,$B31,'DADOS BRUTOS'!EV$3:EV$500)+IF($C31="",0,SUMIF('DADOS BRUTOS'!$A$3:$A$500,$C31,'DADOS BRUTOS'!EV$3:EV$500)))</f>
        <v/>
      </c>
      <c r="HW31" s="94">
        <f>IF(OR(HW$4="",$B31=""),0,SUMIF('DADOS BRUTOS'!$A$3:$A$500,$B31,'DADOS BRUTOS'!EW$3:EW$500)+IF($C31="",0,SUMIF('DADOS BRUTOS'!$A$3:$A$500,$C31,'DADOS BRUTOS'!EW$3:EW$500)))</f>
        <v/>
      </c>
      <c r="HX31" s="94">
        <f>IF(OR(HX$4="",$B31=""),0,SUMIF('DADOS BRUTOS'!$A$3:$A$500,$B31,'DADOS BRUTOS'!EX$3:EX$500)+IF($C31="",0,SUMIF('DADOS BRUTOS'!$A$3:$A$500,$C31,'DADOS BRUTOS'!EX$3:EX$500)))</f>
        <v/>
      </c>
      <c r="HY31" s="94">
        <f>IF(OR(HY$4="",$B31=""),0,SUMIF('DADOS BRUTOS'!$A$3:$A$500,$B31,'DADOS BRUTOS'!EY$3:EY$500)+IF($C31="",0,SUMIF('DADOS BRUTOS'!$A$3:$A$500,$C31,'DADOS BRUTOS'!EY$3:EY$500)))</f>
        <v/>
      </c>
      <c r="HZ31" s="94">
        <f>IF(OR(HZ$4="",$B31=""),0,SUMIF('DADOS BRUTOS'!$A$3:$A$500,$B31,'DADOS BRUTOS'!EZ$3:EZ$500)+IF($C31="",0,SUMIF('DADOS BRUTOS'!$A$3:$A$500,$C31,'DADOS BRUTOS'!EZ$3:EZ$500)))</f>
        <v/>
      </c>
      <c r="IA31" s="94">
        <f>IF(OR(IA$4="",$B31=""),0,SUMIF('DADOS BRUTOS'!$A$3:$A$500,$B31,'DADOS BRUTOS'!FA$3:FA$500)+IF($C31="",0,SUMIF('DADOS BRUTOS'!$A$3:$A$500,$C31,'DADOS BRUTOS'!FA$3:FA$500)))</f>
        <v/>
      </c>
      <c r="IB31" s="94">
        <f>IF(OR(IB$4="",$B31=""),0,SUMIF('DADOS BRUTOS'!$A$3:$A$500,$B31,'DADOS BRUTOS'!FB$3:FB$500)+IF($C31="",0,SUMIF('DADOS BRUTOS'!$A$3:$A$500,$C31,'DADOS BRUTOS'!FB$3:FB$500)))</f>
        <v/>
      </c>
      <c r="IC31" s="94">
        <f>IF(OR(IC$4="",$B31=""),0,SUMIF('DADOS BRUTOS'!$A$3:$A$500,$B31,'DADOS BRUTOS'!FC$3:FC$500)+IF($C31="",0,SUMIF('DADOS BRUTOS'!$A$3:$A$500,$C31,'DADOS BRUTOS'!FC$3:FC$500)))</f>
        <v/>
      </c>
      <c r="ID31" s="94">
        <f>IF(OR(ID$4="",$B31=""),0,SUMIF('DADOS BRUTOS'!$A$3:$A$500,$B31,'DADOS BRUTOS'!FD$3:FD$500)+IF($C31="",0,SUMIF('DADOS BRUTOS'!$A$3:$A$500,$C31,'DADOS BRUTOS'!FD$3:FD$500)))</f>
        <v/>
      </c>
      <c r="IE31" s="94">
        <f>IF(OR(IE$4="",$B31=""),0,SUMIF('DADOS BRUTOS'!$A$3:$A$500,$B31,'DADOS BRUTOS'!FE$3:FE$500)+IF($C31="",0,SUMIF('DADOS BRUTOS'!$A$3:$A$500,$C31,'DADOS BRUTOS'!FE$3:FE$500)))</f>
        <v/>
      </c>
      <c r="IF31" s="94">
        <f>IF(OR(IF$4="",$B31=""),0,SUMIF('DADOS BRUTOS'!$A$3:$A$500,$B31,'DADOS BRUTOS'!FF$3:FF$500)+IF($C31="",0,SUMIF('DADOS BRUTOS'!$A$3:$A$500,$C31,'DADOS BRUTOS'!FF$3:FF$500)))</f>
        <v/>
      </c>
      <c r="IG31" s="94">
        <f>IF(OR(IG$4="",$B31=""),0,SUMIF('DADOS BRUTOS'!$A$3:$A$500,$B31,'DADOS BRUTOS'!FG$3:FG$500)+IF($C31="",0,SUMIF('DADOS BRUTOS'!$A$3:$A$500,$C31,'DADOS BRUTOS'!FG$3:FG$500)))</f>
        <v/>
      </c>
      <c r="IH31" s="94">
        <f>IF(OR(IH$4="",$B31=""),0,SUMIF('DADOS BRUTOS'!$A$3:$A$500,$B31,'DADOS BRUTOS'!FH$3:FH$500)+IF($C31="",0,SUMIF('DADOS BRUTOS'!$A$3:$A$500,$C31,'DADOS BRUTOS'!FH$3:FH$500)))</f>
        <v/>
      </c>
      <c r="II31" s="94">
        <f>IF(OR(II$4="",$B31=""),0,SUMIF('DADOS BRUTOS'!$A$3:$A$500,$B31,'DADOS BRUTOS'!FI$3:FI$500)+IF($C31="",0,SUMIF('DADOS BRUTOS'!$A$3:$A$500,$C31,'DADOS BRUTOS'!FI$3:FI$500)))</f>
        <v/>
      </c>
      <c r="IJ31" s="94">
        <f>IF(OR(IJ$4="",$B31=""),0,SUMIF('DADOS BRUTOS'!$A$3:$A$500,$B31,'DADOS BRUTOS'!FJ$3:FJ$500)+IF($C31="",0,SUMIF('DADOS BRUTOS'!$A$3:$A$500,$C31,'DADOS BRUTOS'!FJ$3:FJ$500)))</f>
        <v/>
      </c>
      <c r="IK31" s="94">
        <f>IF(OR(IK$4="",$B31=""),0,SUMIF('DADOS BRUTOS'!$A$3:$A$500,$B31,'DADOS BRUTOS'!FK$3:FK$500)+IF($C31="",0,SUMIF('DADOS BRUTOS'!$A$3:$A$500,$C31,'DADOS BRUTOS'!FK$3:FK$500)))</f>
        <v/>
      </c>
      <c r="IL31" s="94">
        <f>IF(OR(IL$4="",$B31=""),0,SUMIF('DADOS BRUTOS'!$A$3:$A$500,$B31,'DADOS BRUTOS'!FL$3:FL$500)+IF($C31="",0,SUMIF('DADOS BRUTOS'!$A$3:$A$500,$C31,'DADOS BRUTOS'!FL$3:FL$500)))</f>
        <v/>
      </c>
      <c r="IM31" s="94">
        <f>IF(OR(IM$4="",$B31=""),0,SUMIF('DADOS BRUTOS'!$A$3:$A$500,$B31,'DADOS BRUTOS'!FM$3:FM$500)+IF($C31="",0,SUMIF('DADOS BRUTOS'!$A$3:$A$500,$C31,'DADOS BRUTOS'!FM$3:FM$500)))</f>
        <v/>
      </c>
      <c r="IN31" s="94">
        <f>IF(OR(IN$4="",$B31=""),0,SUMIF('DADOS BRUTOS'!$A$3:$A$500,$B31,'DADOS BRUTOS'!FN$3:FN$500)+IF($C31="",0,SUMIF('DADOS BRUTOS'!$A$3:$A$500,$C31,'DADOS BRUTOS'!FN$3:FN$500)))</f>
        <v/>
      </c>
      <c r="IO31" s="94">
        <f>IF(OR(IO$4="",$B31=""),0,SUMIF('DADOS BRUTOS'!$A$3:$A$500,$B31,'DADOS BRUTOS'!FO$3:FO$500)+IF($C31="",0,SUMIF('DADOS BRUTOS'!$A$3:$A$500,$C31,'DADOS BRUTOS'!FO$3:FO$500)))</f>
        <v/>
      </c>
      <c r="IP31" s="94">
        <f>IF(OR(IP$4="",$B31=""),0,SUMIF('DADOS BRUTOS'!$A$3:$A$500,$B31,'DADOS BRUTOS'!FP$3:FP$500)+IF($C31="",0,SUMIF('DADOS BRUTOS'!$A$3:$A$500,$C31,'DADOS BRUTOS'!FP$3:FP$500)))</f>
        <v/>
      </c>
      <c r="IQ31" s="94">
        <f>IF(OR(IQ$4="",$B31=""),0,SUMIF('DADOS BRUTOS'!$A$3:$A$500,$B31,'DADOS BRUTOS'!FQ$3:FQ$500)+IF($C31="",0,SUMIF('DADOS BRUTOS'!$A$3:$A$500,$C31,'DADOS BRUTOS'!FQ$3:FQ$500)))</f>
        <v/>
      </c>
      <c r="IR31" s="94">
        <f>IF(OR(IR$4="",$B31=""),0,SUMIF('DADOS BRUTOS'!$A$3:$A$500,$B31,'DADOS BRUTOS'!FR$3:FR$500)+IF($C31="",0,SUMIF('DADOS BRUTOS'!$A$3:$A$500,$C31,'DADOS BRUTOS'!FR$3:FR$500)))</f>
        <v/>
      </c>
      <c r="IS31" s="94">
        <f>IF(OR(IS$4="",$B31=""),0,SUMIF('DADOS BRUTOS'!$A$3:$A$500,$B31,'DADOS BRUTOS'!FS$3:FS$500)+IF($C31="",0,SUMIF('DADOS BRUTOS'!$A$3:$A$500,$C31,'DADOS BRUTOS'!FS$3:FS$500)))</f>
        <v/>
      </c>
      <c r="IT31" s="94">
        <f>IF(OR(IT$4="",$B31=""),0,SUMIF('DADOS BRUTOS'!$A$3:$A$500,$B31,'DADOS BRUTOS'!FT$3:FT$500)+IF($C31="",0,SUMIF('DADOS BRUTOS'!$A$3:$A$500,$C31,'DADOS BRUTOS'!FT$3:FT$500)))</f>
        <v/>
      </c>
      <c r="IU31" s="94">
        <f>IF(OR(IU$4="",$B31=""),0,SUMIF('DADOS BRUTOS'!$A$3:$A$500,$B31,'DADOS BRUTOS'!FU$3:FU$500)+IF($C31="",0,SUMIF('DADOS BRUTOS'!$A$3:$A$500,$C31,'DADOS BRUTOS'!FU$3:FU$500)))</f>
        <v/>
      </c>
      <c r="IV31" s="94">
        <f>IF(OR(IV$4="",$B31=""),0,SUMIF('DADOS BRUTOS'!$A$3:$A$500,$B31,'DADOS BRUTOS'!FV$3:FV$500)+IF($C31="",0,SUMIF('DADOS BRUTOS'!$A$3:$A$500,$C31,'DADOS BRUTOS'!FV$3:FV$500)))</f>
        <v/>
      </c>
      <c r="IW31" s="94">
        <f>IF(OR(IW$4="",$B31=""),0,SUMIF('DADOS BRUTOS'!$A$3:$A$500,$B31,'DADOS BRUTOS'!FW$3:FW$500)+IF($C31="",0,SUMIF('DADOS BRUTOS'!$A$3:$A$500,$C31,'DADOS BRUTOS'!FW$3:FW$500)))</f>
        <v/>
      </c>
      <c r="IX31" s="94">
        <f>IF(OR(IX$4="",$B31=""),0,SUMIF('DADOS BRUTOS'!$A$3:$A$500,$B31,'DADOS BRUTOS'!FX$3:FX$500)+IF($C31="",0,SUMIF('DADOS BRUTOS'!$A$3:$A$500,$C31,'DADOS BRUTOS'!FX$3:FX$500)))</f>
        <v/>
      </c>
      <c r="IY31" s="94">
        <f>IF(OR(IY$4="",$B31=""),0,SUMIF('DADOS BRUTOS'!$A$3:$A$500,$B31,'DADOS BRUTOS'!FY$3:FY$500)+IF($C31="",0,SUMIF('DADOS BRUTOS'!$A$3:$A$500,$C31,'DADOS BRUTOS'!FY$3:FY$500)))</f>
        <v/>
      </c>
      <c r="IZ31" s="94">
        <f>IF(OR(IZ$4="",$B31=""),0,SUMIF('DADOS BRUTOS'!$A$3:$A$500,$B31,'DADOS BRUTOS'!FZ$3:FZ$500)+IF($C31="",0,SUMIF('DADOS BRUTOS'!$A$3:$A$500,$C31,'DADOS BRUTOS'!FZ$3:FZ$500)))</f>
        <v/>
      </c>
      <c r="JA31" s="94">
        <f>IF(OR(JA$4="",$B31=""),0,SUMIF('DADOS BRUTOS'!$A$3:$A$500,$B31,'DADOS BRUTOS'!GA$3:GA$500)+IF($C31="",0,SUMIF('DADOS BRUTOS'!$A$3:$A$500,$C31,'DADOS BRUTOS'!GA$3:GA$500)))</f>
        <v/>
      </c>
      <c r="JB31" s="94">
        <f>IF(OR(JB$4="",$B31=""),0,SUMIF('DADOS BRUTOS'!$A$3:$A$500,$B31,'DADOS BRUTOS'!GB$3:GB$500)+IF($C31="",0,SUMIF('DADOS BRUTOS'!$A$3:$A$500,$C31,'DADOS BRUTOS'!GB$3:GB$500)))</f>
        <v/>
      </c>
      <c r="JC31" s="94">
        <f>IF(OR(JC$4="",$B31=""),0,SUMIF('DADOS BRUTOS'!$A$3:$A$500,$B31,'DADOS BRUTOS'!GC$3:GC$500)+IF($C31="",0,SUMIF('DADOS BRUTOS'!$A$3:$A$500,$C31,'DADOS BRUTOS'!GC$3:GC$500)))</f>
        <v/>
      </c>
      <c r="JD31" s="94">
        <f>IF(OR(JD$4="",$B31=""),0,SUMIF('DADOS BRUTOS'!$A$3:$A$500,$B31,'DADOS BRUTOS'!GD$3:GD$500)+IF($C31="",0,SUMIF('DADOS BRUTOS'!$A$3:$A$500,$C31,'DADOS BRUTOS'!GD$3:GD$500)))</f>
        <v/>
      </c>
      <c r="JE31" s="94">
        <f>IF(OR(JE$4="",$B31=""),0,SUMIF('DADOS BRUTOS'!$A$3:$A$500,$B31,'DADOS BRUTOS'!GE$3:GE$500)+IF($C31="",0,SUMIF('DADOS BRUTOS'!$A$3:$A$500,$C31,'DADOS BRUTOS'!GE$3:GE$500)))</f>
        <v/>
      </c>
      <c r="JF31" s="94">
        <f>IF(OR(JF$4="",$B31=""),0,SUMIF('DADOS BRUTOS'!$A$3:$A$500,$B31,'DADOS BRUTOS'!GF$3:GF$500)+IF($C31="",0,SUMIF('DADOS BRUTOS'!$A$3:$A$500,$C31,'DADOS BRUTOS'!GF$3:GF$500)))</f>
        <v/>
      </c>
      <c r="JG31" s="94">
        <f>IF(OR(JG$4="",$B31=""),0,SUMIF('DADOS BRUTOS'!$A$3:$A$500,$B31,'DADOS BRUTOS'!GG$3:GG$500)+IF($C31="",0,SUMIF('DADOS BRUTOS'!$A$3:$A$500,$C31,'DADOS BRUTOS'!GG$3:GG$500)))</f>
        <v/>
      </c>
      <c r="JH31" s="94">
        <f>IF(OR(JH$4="",$B31=""),0,SUMIF('DADOS BRUTOS'!$A$3:$A$500,$B31,'DADOS BRUTOS'!GH$3:GH$500)+IF($C31="",0,SUMIF('DADOS BRUTOS'!$A$3:$A$500,$C31,'DADOS BRUTOS'!GH$3:GH$500)))</f>
        <v/>
      </c>
      <c r="JI31" s="94">
        <f>IF(OR(JI$4="",$B31=""),0,SUMIF('DADOS BRUTOS'!$A$3:$A$500,$B31,'DADOS BRUTOS'!GI$3:GI$500)+IF($C31="",0,SUMIF('DADOS BRUTOS'!$A$3:$A$500,$C31,'DADOS BRUTOS'!GI$3:GI$500)))</f>
        <v/>
      </c>
      <c r="JJ31" s="94">
        <f>IF(OR(JJ$4="",$B31=""),0,SUMIF('DADOS BRUTOS'!$A$3:$A$500,$B31,'DADOS BRUTOS'!GJ$3:GJ$500)+IF($C31="",0,SUMIF('DADOS BRUTOS'!$A$3:$A$500,$C31,'DADOS BRUTOS'!GJ$3:GJ$500)))</f>
        <v/>
      </c>
      <c r="JK31" s="94">
        <f>IF(OR(JK$4="",$B31=""),0,SUMIF('DADOS BRUTOS'!$A$3:$A$500,$B31,'DADOS BRUTOS'!GK$3:GK$500)+IF($C31="",0,SUMIF('DADOS BRUTOS'!$A$3:$A$500,$C31,'DADOS BRUTOS'!GK$3:GK$500)))</f>
        <v/>
      </c>
      <c r="JL31" s="94">
        <f>IF(OR(JL$4="",$B31=""),0,SUMIF('DADOS BRUTOS'!$A$3:$A$500,$B31,'DADOS BRUTOS'!GL$3:GL$500)+IF($C31="",0,SUMIF('DADOS BRUTOS'!$A$3:$A$500,$C31,'DADOS BRUTOS'!GL$3:GL$500)))</f>
        <v/>
      </c>
      <c r="JM31" s="94">
        <f>IF(OR(JM$4="",$B31=""),0,SUMIF('DADOS BRUTOS'!$A$3:$A$500,$B31,'DADOS BRUTOS'!GM$3:GM$500)+IF($C31="",0,SUMIF('DADOS BRUTOS'!$A$3:$A$500,$C31,'DADOS BRUTOS'!GM$3:GM$500)))</f>
        <v/>
      </c>
      <c r="JN31" s="94">
        <f>IF(OR(JN$4="",$B31=""),0,SUMIF('DADOS BRUTOS'!$A$3:$A$500,$B31,'DADOS BRUTOS'!GN$3:GN$500)+IF($C31="",0,SUMIF('DADOS BRUTOS'!$A$3:$A$500,$C31,'DADOS BRUTOS'!GN$3:GN$500)))</f>
        <v/>
      </c>
      <c r="JO31" s="94">
        <f>IF(OR(JO$4="",$B31=""),0,SUMIF('DADOS BRUTOS'!$A$3:$A$500,$B31,'DADOS BRUTOS'!GO$3:GO$500)+IF($C31="",0,SUMIF('DADOS BRUTOS'!$A$3:$A$500,$C31,'DADOS BRUTOS'!GO$3:GO$500)))</f>
        <v/>
      </c>
      <c r="JP31" s="94">
        <f>IF(OR(JP$4="",$B31=""),0,SUMIF('DADOS BRUTOS'!$A$3:$A$500,$B31,'DADOS BRUTOS'!GP$3:GP$500)+IF($C31="",0,SUMIF('DADOS BRUTOS'!$A$3:$A$500,$C31,'DADOS BRUTOS'!GP$3:GP$500)))</f>
        <v/>
      </c>
      <c r="JQ31" s="94">
        <f>IF(OR(JQ$4="",$B31=""),0,SUMIF('DADOS BRUTOS'!$A$3:$A$500,$B31,'DADOS BRUTOS'!GQ$3:GQ$500)+IF($C31="",0,SUMIF('DADOS BRUTOS'!$A$3:$A$500,$C31,'DADOS BRUTOS'!GQ$3:GQ$500)))</f>
        <v/>
      </c>
      <c r="JR31" s="94">
        <f>IF(OR(JR$4="",$B31=""),0,SUMIF('DADOS BRUTOS'!$A$3:$A$500,$B31,'DADOS BRUTOS'!GR$3:GR$500)+IF($C31="",0,SUMIF('DADOS BRUTOS'!$A$3:$A$500,$C31,'DADOS BRUTOS'!GR$3:GR$500)))</f>
        <v/>
      </c>
      <c r="JS31" s="94">
        <f>IF(OR(JS$4="",$B31=""),0,SUMIF('DADOS BRUTOS'!$A$3:$A$500,$B31,'DADOS BRUTOS'!GS$3:GS$500)+IF($C31="",0,SUMIF('DADOS BRUTOS'!$A$3:$A$500,$C31,'DADOS BRUTOS'!GS$3:GS$500)))</f>
        <v/>
      </c>
    </row>
    <row r="32">
      <c r="A32" s="59">
        <f>'VALOR POR PL'!D38</f>
        <v/>
      </c>
      <c r="B32" s="58" t="inlineStr">
        <is>
          <t>REVESTIMENTOS DE MASSA EM PISOS</t>
        </is>
      </c>
      <c r="C32" s="58" t="n"/>
      <c r="D32" s="53">
        <f>SUMIF($CB$4:$JS$4,"&lt;="&amp;D$4,$CB32:$JS32)</f>
        <v/>
      </c>
      <c r="E32" s="53">
        <f>SUMIF($CB$4:$JS$4,E$4,$CB32:$JS32)</f>
        <v/>
      </c>
      <c r="F32" s="53">
        <f>SUMIF($CB$4:$JS$4,F$4,$CB32:$JS32)</f>
        <v/>
      </c>
      <c r="G32" s="53">
        <f>SUMIF($CB$4:$JS$4,G$4,$CB32:$JS32)</f>
        <v/>
      </c>
      <c r="H32" s="53">
        <f>SUMIF($CB$4:$JS$4,H$4,$CB32:$JS32)</f>
        <v/>
      </c>
      <c r="I32" s="53">
        <f>SUMIF($CB$4:$JS$4,I$4,$CB32:$JS32)</f>
        <v/>
      </c>
      <c r="J32" s="53">
        <f>SUMIF($CB$4:$JS$4,J$4,$CB32:$JS32)</f>
        <v/>
      </c>
      <c r="K32" s="53">
        <f>SUMIF($CB$4:$JS$4,K$4,$CB32:$JS32)</f>
        <v/>
      </c>
      <c r="L32" s="53">
        <f>SUMIF($CB$4:$JS$4,L$4,$CB32:$JS32)</f>
        <v/>
      </c>
      <c r="M32" s="53">
        <f>SUMIF($CB$4:$JS$4,M$4,$CB32:$JS32)</f>
        <v/>
      </c>
      <c r="N32" s="53">
        <f>SUMIF($CB$4:$JS$4,N$4,$CB32:$JS32)</f>
        <v/>
      </c>
      <c r="O32" s="53">
        <f>SUMIF($CB$4:$JS$4,O$4,$CB32:$JS32)</f>
        <v/>
      </c>
      <c r="P32" s="53">
        <f>SUMIF($CB$4:$JS$4,P$4,$CB32:$JS32)</f>
        <v/>
      </c>
      <c r="Q32" s="53">
        <f>SUMIF($CB$4:$JS$4,Q$4,$CB32:$JS32)</f>
        <v/>
      </c>
      <c r="R32" s="53">
        <f>SUMIF($CB$4:$JS$4,R$4,$CB32:$JS32)</f>
        <v/>
      </c>
      <c r="S32" s="53">
        <f>SUMIF($CB$4:$JS$4,S$4,$CB32:$JS32)</f>
        <v/>
      </c>
      <c r="T32" s="53">
        <f>SUMIF($CB$4:$JS$4,T$4,$CB32:$JS32)</f>
        <v/>
      </c>
      <c r="U32" s="53">
        <f>SUMIF($CB$4:$JS$4,U$4,$CB32:$JS32)</f>
        <v/>
      </c>
      <c r="V32" s="53">
        <f>SUMIF($CB$4:$JS$4,V$4,$CB32:$JS32)</f>
        <v/>
      </c>
      <c r="W32" s="53">
        <f>SUMIF($CB$4:$JS$4,W$4,$CB32:$JS32)</f>
        <v/>
      </c>
      <c r="X32" s="53">
        <f>SUMIF($CB$4:$JS$4,X$4,$CB32:$JS32)</f>
        <v/>
      </c>
      <c r="Y32" s="53">
        <f>SUMIF($CB$4:$JS$4,Y$4,$CB32:$JS32)</f>
        <v/>
      </c>
      <c r="Z32" s="53">
        <f>SUMIF($CB$4:$JS$4,Z$4,$CB32:$JS32)</f>
        <v/>
      </c>
      <c r="AA32" s="53">
        <f>SUMIF($CB$4:$JS$4,AA$4,$CB32:$JS32)</f>
        <v/>
      </c>
      <c r="AB32" s="53">
        <f>SUMIF($CB$4:$JS$4,AB$4,$CB32:$JS32)</f>
        <v/>
      </c>
      <c r="AC32" s="53">
        <f>SUMIF($CB$4:$JS$4,AC$4,$CB32:$JS32)</f>
        <v/>
      </c>
      <c r="AD32" s="53">
        <f>SUMIF($CB$4:$JS$4,AD$4,$CB32:$JS32)</f>
        <v/>
      </c>
      <c r="AE32" s="53">
        <f>SUMIF($CB$4:$JS$4,AE$4,$CB32:$JS32)</f>
        <v/>
      </c>
      <c r="AF32" s="53">
        <f>SUMIF($CB$4:$JS$4,AF$4,$CB32:$JS32)</f>
        <v/>
      </c>
      <c r="AG32" s="53">
        <f>SUMIF($CB$4:$JS$4,AG$4,$CB32:$JS32)</f>
        <v/>
      </c>
      <c r="AH32" s="53">
        <f>SUMIF($CB$4:$JS$4,AH$4,$CB32:$JS32)</f>
        <v/>
      </c>
      <c r="AI32" s="53">
        <f>SUMIF($CB$4:$JS$4,AI$4,$CB32:$JS32)</f>
        <v/>
      </c>
      <c r="AJ32" s="53">
        <f>SUMIF($CB$4:$JS$4,AJ$4,$CB32:$JS32)</f>
        <v/>
      </c>
      <c r="AK32" s="53">
        <f>SUMIF($CB$4:$JS$4,AK$4,$CB32:$JS32)</f>
        <v/>
      </c>
      <c r="AL32" s="53">
        <f>SUMIF($CB$4:$JS$4,AL$4,$CB32:$JS32)</f>
        <v/>
      </c>
      <c r="AM32" s="53">
        <f>SUMIF($CB$4:$JS$4,AM$4,$CB32:$JS32)</f>
        <v/>
      </c>
      <c r="AN32" s="53">
        <f>SUMIF($CB$4:$JS$4,AN$4,$CB32:$JS32)</f>
        <v/>
      </c>
      <c r="AO32" s="53">
        <f>SUMIF($CB$4:$JS$4,AO$4,$CB32:$JS32)</f>
        <v/>
      </c>
      <c r="AP32" s="53">
        <f>SUMIF($CB$4:$JS$4,AP$4,$CB32:$JS32)</f>
        <v/>
      </c>
      <c r="AQ32" s="53">
        <f>SUMIF($CB$4:$JS$4,AQ$4,$CB32:$JS32)</f>
        <v/>
      </c>
      <c r="AR32" s="53">
        <f>SUMIF($CB$4:$JS$4,AR$4,$CB32:$JS32)</f>
        <v/>
      </c>
      <c r="AS32" s="53">
        <f>SUMIF($CB$4:$JS$4,AS$4,$CB32:$JS32)</f>
        <v/>
      </c>
      <c r="AT32" s="53">
        <f>SUMIF($CB$4:$JS$4,AT$4,$CB32:$JS32)</f>
        <v/>
      </c>
      <c r="AU32" s="53">
        <f>SUMIF($CB$4:$JS$4,AU$4,$CB32:$JS32)</f>
        <v/>
      </c>
      <c r="AV32" s="53">
        <f>SUMIF($CB$4:$JS$4,AV$4,$CB32:$JS32)</f>
        <v/>
      </c>
      <c r="AW32" s="53">
        <f>SUMIF($CB$4:$JS$4,AW$4,$CB32:$JS32)</f>
        <v/>
      </c>
      <c r="AX32" s="53">
        <f>SUMIF($CB$4:$JS$4,AX$4,$CB32:$JS32)</f>
        <v/>
      </c>
      <c r="AY32" s="53">
        <f>SUMIF($CB$4:$JS$4,AY$4,$CB32:$JS32)</f>
        <v/>
      </c>
      <c r="AZ32" s="53">
        <f>SUMIF($CB$4:$JS$4,AZ$4,$CB32:$JS32)</f>
        <v/>
      </c>
      <c r="BA32" s="53">
        <f>SUMIF($CB$4:$JS$4,BA$4,$CB32:$JS32)</f>
        <v/>
      </c>
      <c r="BB32" s="53">
        <f>SUMIF($CB$4:$JS$4,BB$4,$CB32:$JS32)</f>
        <v/>
      </c>
      <c r="BC32" s="53">
        <f>SUMIF($CB$4:$JS$4,BC$4,$CB32:$JS32)</f>
        <v/>
      </c>
      <c r="BD32" s="53">
        <f>SUMIF($CB$4:$JS$4,BD$4,$CB32:$JS32)</f>
        <v/>
      </c>
      <c r="BE32" s="53">
        <f>SUMIF($CB$4:$JS$4,BE$4,$CB32:$JS32)</f>
        <v/>
      </c>
      <c r="BF32" s="53">
        <f>SUMIF($CB$4:$JS$4,BF$4,$CB32:$JS32)</f>
        <v/>
      </c>
      <c r="BG32" s="53">
        <f>SUMIF($CB$4:$JS$4,BG$4,$CB32:$JS32)</f>
        <v/>
      </c>
      <c r="BH32" s="53">
        <f>SUMIF($CB$4:$JS$4,BH$4,$CB32:$JS32)</f>
        <v/>
      </c>
      <c r="BI32" s="53">
        <f>SUMIF($CB$4:$JS$4,BI$4,$CB32:$JS32)</f>
        <v/>
      </c>
      <c r="BJ32" s="53">
        <f>SUMIF($CB$4:$JS$4,BJ$4,$CB32:$JS32)</f>
        <v/>
      </c>
      <c r="BK32" s="53">
        <f>SUMIF($CB$4:$JS$4,BK$4,$CB32:$JS32)</f>
        <v/>
      </c>
      <c r="BL32" s="53">
        <f>SUMIF($CB$4:$JS$4,BL$4,$CB32:$JS32)</f>
        <v/>
      </c>
      <c r="BM32" s="53">
        <f>SUMIF($CB$4:$JS$4,BM$4,$CB32:$JS32)</f>
        <v/>
      </c>
      <c r="BN32" s="53">
        <f>SUMIF($CB$4:$JS$4,BN$4,$CB32:$JS32)</f>
        <v/>
      </c>
      <c r="BO32" s="53">
        <f>SUMIF($CB$4:$JS$4,BO$4,$CB32:$JS32)</f>
        <v/>
      </c>
      <c r="BP32" s="53">
        <f>SUMIF($CB$4:$JS$4,BP$4,$CB32:$JS32)</f>
        <v/>
      </c>
      <c r="BQ32" s="53">
        <f>SUMIF($CB$4:$JS$4,BQ$4,$CB32:$JS32)</f>
        <v/>
      </c>
      <c r="BR32" s="53">
        <f>SUMIF($CB$4:$JS$4,BR$4,$CB32:$JS32)</f>
        <v/>
      </c>
      <c r="BS32" s="53">
        <f>SUMIF($CB$4:$JS$4,BS$4,$CB32:$JS32)</f>
        <v/>
      </c>
      <c r="BT32" s="53">
        <f>SUMIF($CB$4:$JS$4,BT$4,$CB32:$JS32)</f>
        <v/>
      </c>
      <c r="BU32" s="53">
        <f>SUMIF($CB$4:$JS$4,BU$4,$CB32:$JS32)</f>
        <v/>
      </c>
      <c r="BV32" s="53">
        <f>SUMIF($CB$4:$JS$4,BV$4,$CB32:$JS32)</f>
        <v/>
      </c>
      <c r="BW32" s="53">
        <f>SUMIF($CB$4:$JS$4,BW$4,$CB32:$JS32)</f>
        <v/>
      </c>
      <c r="BX32" s="53">
        <f>SUMIF($CB$4:$JS$4,"&gt;"&amp;'VALOR POR PL'!$P$8,$CB32:$JS32)</f>
        <v/>
      </c>
      <c r="BY32" s="53">
        <f>SUM($CB32:$JS32)</f>
        <v/>
      </c>
      <c r="CB32" s="94">
        <f>IF(OR(CB$4="",$B32=""),0,SUMIF('DADOS BRUTOS'!$A$3:$A$500,$B32,'DADOS BRUTOS'!B$3:B$500)+IF($C32="",0,SUMIF('DADOS BRUTOS'!$A$3:$A$500,$C32,'DADOS BRUTOS'!B$3:B$500)))</f>
        <v/>
      </c>
      <c r="CC32" s="94">
        <f>IF(OR(CC$4="",$B32=""),0,SUMIF('DADOS BRUTOS'!$A$3:$A$500,$B32,'DADOS BRUTOS'!C$3:C$500)+IF($C32="",0,SUMIF('DADOS BRUTOS'!$A$3:$A$500,$C32,'DADOS BRUTOS'!C$3:C$500)))</f>
        <v/>
      </c>
      <c r="CD32" s="94">
        <f>IF(OR(CD$4="",$B32=""),0,SUMIF('DADOS BRUTOS'!$A$3:$A$500,$B32,'DADOS BRUTOS'!D$3:D$500)+IF($C32="",0,SUMIF('DADOS BRUTOS'!$A$3:$A$500,$C32,'DADOS BRUTOS'!D$3:D$500)))</f>
        <v/>
      </c>
      <c r="CE32" s="94">
        <f>IF(OR(CE$4="",$B32=""),0,SUMIF('DADOS BRUTOS'!$A$3:$A$500,$B32,'DADOS BRUTOS'!E$3:E$500)+IF($C32="",0,SUMIF('DADOS BRUTOS'!$A$3:$A$500,$C32,'DADOS BRUTOS'!E$3:E$500)))</f>
        <v/>
      </c>
      <c r="CF32" s="94">
        <f>IF(OR(CF$4="",$B32=""),0,SUMIF('DADOS BRUTOS'!$A$3:$A$500,$B32,'DADOS BRUTOS'!F$3:F$500)+IF($C32="",0,SUMIF('DADOS BRUTOS'!$A$3:$A$500,$C32,'DADOS BRUTOS'!F$3:F$500)))</f>
        <v/>
      </c>
      <c r="CG32" s="94">
        <f>IF(OR(CG$4="",$B32=""),0,SUMIF('DADOS BRUTOS'!$A$3:$A$500,$B32,'DADOS BRUTOS'!G$3:G$500)+IF($C32="",0,SUMIF('DADOS BRUTOS'!$A$3:$A$500,$C32,'DADOS BRUTOS'!G$3:G$500)))</f>
        <v/>
      </c>
      <c r="CH32" s="94">
        <f>IF(OR(CH$4="",$B32=""),0,SUMIF('DADOS BRUTOS'!$A$3:$A$500,$B32,'DADOS BRUTOS'!H$3:H$500)+IF($C32="",0,SUMIF('DADOS BRUTOS'!$A$3:$A$500,$C32,'DADOS BRUTOS'!H$3:H$500)))</f>
        <v/>
      </c>
      <c r="CI32" s="94">
        <f>IF(OR(CI$4="",$B32=""),0,SUMIF('DADOS BRUTOS'!$A$3:$A$500,$B32,'DADOS BRUTOS'!I$3:I$500)+IF($C32="",0,SUMIF('DADOS BRUTOS'!$A$3:$A$500,$C32,'DADOS BRUTOS'!I$3:I$500)))</f>
        <v/>
      </c>
      <c r="CJ32" s="94">
        <f>IF(OR(CJ$4="",$B32=""),0,SUMIF('DADOS BRUTOS'!$A$3:$A$500,$B32,'DADOS BRUTOS'!J$3:J$500)+IF($C32="",0,SUMIF('DADOS BRUTOS'!$A$3:$A$500,$C32,'DADOS BRUTOS'!J$3:J$500)))</f>
        <v/>
      </c>
      <c r="CK32" s="94">
        <f>IF(OR(CK$4="",$B32=""),0,SUMIF('DADOS BRUTOS'!$A$3:$A$500,$B32,'DADOS BRUTOS'!K$3:K$500)+IF($C32="",0,SUMIF('DADOS BRUTOS'!$A$3:$A$500,$C32,'DADOS BRUTOS'!K$3:K$500)))</f>
        <v/>
      </c>
      <c r="CL32" s="94">
        <f>IF(OR(CL$4="",$B32=""),0,SUMIF('DADOS BRUTOS'!$A$3:$A$500,$B32,'DADOS BRUTOS'!L$3:L$500)+IF($C32="",0,SUMIF('DADOS BRUTOS'!$A$3:$A$500,$C32,'DADOS BRUTOS'!L$3:L$500)))</f>
        <v/>
      </c>
      <c r="CM32" s="94">
        <f>IF(OR(CM$4="",$B32=""),0,SUMIF('DADOS BRUTOS'!$A$3:$A$500,$B32,'DADOS BRUTOS'!M$3:M$500)+IF($C32="",0,SUMIF('DADOS BRUTOS'!$A$3:$A$500,$C32,'DADOS BRUTOS'!M$3:M$500)))</f>
        <v/>
      </c>
      <c r="CN32" s="94">
        <f>IF(OR(CN$4="",$B32=""),0,SUMIF('DADOS BRUTOS'!$A$3:$A$500,$B32,'DADOS BRUTOS'!N$3:N$500)+IF($C32="",0,SUMIF('DADOS BRUTOS'!$A$3:$A$500,$C32,'DADOS BRUTOS'!N$3:N$500)))</f>
        <v/>
      </c>
      <c r="CO32" s="94">
        <f>IF(OR(CO$4="",$B32=""),0,SUMIF('DADOS BRUTOS'!$A$3:$A$500,$B32,'DADOS BRUTOS'!O$3:O$500)+IF($C32="",0,SUMIF('DADOS BRUTOS'!$A$3:$A$500,$C32,'DADOS BRUTOS'!O$3:O$500)))</f>
        <v/>
      </c>
      <c r="CP32" s="94">
        <f>IF(OR(CP$4="",$B32=""),0,SUMIF('DADOS BRUTOS'!$A$3:$A$500,$B32,'DADOS BRUTOS'!P$3:P$500)+IF($C32="",0,SUMIF('DADOS BRUTOS'!$A$3:$A$500,$C32,'DADOS BRUTOS'!P$3:P$500)))</f>
        <v/>
      </c>
      <c r="CQ32" s="94">
        <f>IF(OR(CQ$4="",$B32=""),0,SUMIF('DADOS BRUTOS'!$A$3:$A$500,$B32,'DADOS BRUTOS'!Q$3:Q$500)+IF($C32="",0,SUMIF('DADOS BRUTOS'!$A$3:$A$500,$C32,'DADOS BRUTOS'!Q$3:Q$500)))</f>
        <v/>
      </c>
      <c r="CR32" s="94">
        <f>IF(OR(CR$4="",$B32=""),0,SUMIF('DADOS BRUTOS'!$A$3:$A$500,$B32,'DADOS BRUTOS'!R$3:R$500)+IF($C32="",0,SUMIF('DADOS BRUTOS'!$A$3:$A$500,$C32,'DADOS BRUTOS'!R$3:R$500)))</f>
        <v/>
      </c>
      <c r="CS32" s="94">
        <f>IF(OR(CS$4="",$B32=""),0,SUMIF('DADOS BRUTOS'!$A$3:$A$500,$B32,'DADOS BRUTOS'!S$3:S$500)+IF($C32="",0,SUMIF('DADOS BRUTOS'!$A$3:$A$500,$C32,'DADOS BRUTOS'!S$3:S$500)))</f>
        <v/>
      </c>
      <c r="CT32" s="94">
        <f>IF(OR(CT$4="",$B32=""),0,SUMIF('DADOS BRUTOS'!$A$3:$A$500,$B32,'DADOS BRUTOS'!T$3:T$500)+IF($C32="",0,SUMIF('DADOS BRUTOS'!$A$3:$A$500,$C32,'DADOS BRUTOS'!T$3:T$500)))</f>
        <v/>
      </c>
      <c r="CU32" s="94">
        <f>IF(OR(CU$4="",$B32=""),0,SUMIF('DADOS BRUTOS'!$A$3:$A$500,$B32,'DADOS BRUTOS'!U$3:U$500)+IF($C32="",0,SUMIF('DADOS BRUTOS'!$A$3:$A$500,$C32,'DADOS BRUTOS'!U$3:U$500)))</f>
        <v/>
      </c>
      <c r="CV32" s="94">
        <f>IF(OR(CV$4="",$B32=""),0,SUMIF('DADOS BRUTOS'!$A$3:$A$500,$B32,'DADOS BRUTOS'!V$3:V$500)+IF($C32="",0,SUMIF('DADOS BRUTOS'!$A$3:$A$500,$C32,'DADOS BRUTOS'!V$3:V$500)))</f>
        <v/>
      </c>
      <c r="CW32" s="94">
        <f>IF(OR(CW$4="",$B32=""),0,SUMIF('DADOS BRUTOS'!$A$3:$A$500,$B32,'DADOS BRUTOS'!W$3:W$500)+IF($C32="",0,SUMIF('DADOS BRUTOS'!$A$3:$A$500,$C32,'DADOS BRUTOS'!W$3:W$500)))</f>
        <v/>
      </c>
      <c r="CX32" s="94">
        <f>IF(OR(CX$4="",$B32=""),0,SUMIF('DADOS BRUTOS'!$A$3:$A$500,$B32,'DADOS BRUTOS'!X$3:X$500)+IF($C32="",0,SUMIF('DADOS BRUTOS'!$A$3:$A$500,$C32,'DADOS BRUTOS'!X$3:X$500)))</f>
        <v/>
      </c>
      <c r="CY32" s="94">
        <f>IF(OR(CY$4="",$B32=""),0,SUMIF('DADOS BRUTOS'!$A$3:$A$500,$B32,'DADOS BRUTOS'!Y$3:Y$500)+IF($C32="",0,SUMIF('DADOS BRUTOS'!$A$3:$A$500,$C32,'DADOS BRUTOS'!Y$3:Y$500)))</f>
        <v/>
      </c>
      <c r="CZ32" s="94">
        <f>IF(OR(CZ$4="",$B32=""),0,SUMIF('DADOS BRUTOS'!$A$3:$A$500,$B32,'DADOS BRUTOS'!Z$3:Z$500)+IF($C32="",0,SUMIF('DADOS BRUTOS'!$A$3:$A$500,$C32,'DADOS BRUTOS'!Z$3:Z$500)))</f>
        <v/>
      </c>
      <c r="DA32" s="94">
        <f>IF(OR(DA$4="",$B32=""),0,SUMIF('DADOS BRUTOS'!$A$3:$A$500,$B32,'DADOS BRUTOS'!AA$3:AA$500)+IF($C32="",0,SUMIF('DADOS BRUTOS'!$A$3:$A$500,$C32,'DADOS BRUTOS'!AA$3:AA$500)))</f>
        <v/>
      </c>
      <c r="DB32" s="94">
        <f>IF(OR(DB$4="",$B32=""),0,SUMIF('DADOS BRUTOS'!$A$3:$A$500,$B32,'DADOS BRUTOS'!AB$3:AB$500)+IF($C32="",0,SUMIF('DADOS BRUTOS'!$A$3:$A$500,$C32,'DADOS BRUTOS'!AB$3:AB$500)))</f>
        <v/>
      </c>
      <c r="DC32" s="94">
        <f>IF(OR(DC$4="",$B32=""),0,SUMIF('DADOS BRUTOS'!$A$3:$A$500,$B32,'DADOS BRUTOS'!AC$3:AC$500)+IF($C32="",0,SUMIF('DADOS BRUTOS'!$A$3:$A$500,$C32,'DADOS BRUTOS'!AC$3:AC$500)))</f>
        <v/>
      </c>
      <c r="DD32" s="94">
        <f>IF(OR(DD$4="",$B32=""),0,SUMIF('DADOS BRUTOS'!$A$3:$A$500,$B32,'DADOS BRUTOS'!AD$3:AD$500)+IF($C32="",0,SUMIF('DADOS BRUTOS'!$A$3:$A$500,$C32,'DADOS BRUTOS'!AD$3:AD$500)))</f>
        <v/>
      </c>
      <c r="DE32" s="94">
        <f>IF(OR(DE$4="",$B32=""),0,SUMIF('DADOS BRUTOS'!$A$3:$A$500,$B32,'DADOS BRUTOS'!AE$3:AE$500)+IF($C32="",0,SUMIF('DADOS BRUTOS'!$A$3:$A$500,$C32,'DADOS BRUTOS'!AE$3:AE$500)))</f>
        <v/>
      </c>
      <c r="DF32" s="94">
        <f>IF(OR(DF$4="",$B32=""),0,SUMIF('DADOS BRUTOS'!$A$3:$A$500,$B32,'DADOS BRUTOS'!AF$3:AF$500)+IF($C32="",0,SUMIF('DADOS BRUTOS'!$A$3:$A$500,$C32,'DADOS BRUTOS'!AF$3:AF$500)))</f>
        <v/>
      </c>
      <c r="DG32" s="94">
        <f>IF(OR(DG$4="",$B32=""),0,SUMIF('DADOS BRUTOS'!$A$3:$A$500,$B32,'DADOS BRUTOS'!AG$3:AG$500)+IF($C32="",0,SUMIF('DADOS BRUTOS'!$A$3:$A$500,$C32,'DADOS BRUTOS'!AG$3:AG$500)))</f>
        <v/>
      </c>
      <c r="DH32" s="94">
        <f>IF(OR(DH$4="",$B32=""),0,SUMIF('DADOS BRUTOS'!$A$3:$A$500,$B32,'DADOS BRUTOS'!AH$3:AH$500)+IF($C32="",0,SUMIF('DADOS BRUTOS'!$A$3:$A$500,$C32,'DADOS BRUTOS'!AH$3:AH$500)))</f>
        <v/>
      </c>
      <c r="DI32" s="94">
        <f>IF(OR(DI$4="",$B32=""),0,SUMIF('DADOS BRUTOS'!$A$3:$A$500,$B32,'DADOS BRUTOS'!AI$3:AI$500)+IF($C32="",0,SUMIF('DADOS BRUTOS'!$A$3:$A$500,$C32,'DADOS BRUTOS'!AI$3:AI$500)))</f>
        <v/>
      </c>
      <c r="DJ32" s="94">
        <f>IF(OR(DJ$4="",$B32=""),0,SUMIF('DADOS BRUTOS'!$A$3:$A$500,$B32,'DADOS BRUTOS'!AJ$3:AJ$500)+IF($C32="",0,SUMIF('DADOS BRUTOS'!$A$3:$A$500,$C32,'DADOS BRUTOS'!AJ$3:AJ$500)))</f>
        <v/>
      </c>
      <c r="DK32" s="94">
        <f>IF(OR(DK$4="",$B32=""),0,SUMIF('DADOS BRUTOS'!$A$3:$A$500,$B32,'DADOS BRUTOS'!AK$3:AK$500)+IF($C32="",0,SUMIF('DADOS BRUTOS'!$A$3:$A$500,$C32,'DADOS BRUTOS'!AK$3:AK$500)))</f>
        <v/>
      </c>
      <c r="DL32" s="94">
        <f>IF(OR(DL$4="",$B32=""),0,SUMIF('DADOS BRUTOS'!$A$3:$A$500,$B32,'DADOS BRUTOS'!AL$3:AL$500)+IF($C32="",0,SUMIF('DADOS BRUTOS'!$A$3:$A$500,$C32,'DADOS BRUTOS'!AL$3:AL$500)))</f>
        <v/>
      </c>
      <c r="DM32" s="94">
        <f>IF(OR(DM$4="",$B32=""),0,SUMIF('DADOS BRUTOS'!$A$3:$A$500,$B32,'DADOS BRUTOS'!AM$3:AM$500)+IF($C32="",0,SUMIF('DADOS BRUTOS'!$A$3:$A$500,$C32,'DADOS BRUTOS'!AM$3:AM$500)))</f>
        <v/>
      </c>
      <c r="DN32" s="94">
        <f>IF(OR(DN$4="",$B32=""),0,SUMIF('DADOS BRUTOS'!$A$3:$A$500,$B32,'DADOS BRUTOS'!AN$3:AN$500)+IF($C32="",0,SUMIF('DADOS BRUTOS'!$A$3:$A$500,$C32,'DADOS BRUTOS'!AN$3:AN$500)))</f>
        <v/>
      </c>
      <c r="DO32" s="94">
        <f>IF(OR(DO$4="",$B32=""),0,SUMIF('DADOS BRUTOS'!$A$3:$A$500,$B32,'DADOS BRUTOS'!AO$3:AO$500)+IF($C32="",0,SUMIF('DADOS BRUTOS'!$A$3:$A$500,$C32,'DADOS BRUTOS'!AO$3:AO$500)))</f>
        <v/>
      </c>
      <c r="DP32" s="94">
        <f>IF(OR(DP$4="",$B32=""),0,SUMIF('DADOS BRUTOS'!$A$3:$A$500,$B32,'DADOS BRUTOS'!AP$3:AP$500)+IF($C32="",0,SUMIF('DADOS BRUTOS'!$A$3:$A$500,$C32,'DADOS BRUTOS'!AP$3:AP$500)))</f>
        <v/>
      </c>
      <c r="DQ32" s="94">
        <f>IF(OR(DQ$4="",$B32=""),0,SUMIF('DADOS BRUTOS'!$A$3:$A$500,$B32,'DADOS BRUTOS'!AQ$3:AQ$500)+IF($C32="",0,SUMIF('DADOS BRUTOS'!$A$3:$A$500,$C32,'DADOS BRUTOS'!AQ$3:AQ$500)))</f>
        <v/>
      </c>
      <c r="DR32" s="94">
        <f>IF(OR(DR$4="",$B32=""),0,SUMIF('DADOS BRUTOS'!$A$3:$A$500,$B32,'DADOS BRUTOS'!AR$3:AR$500)+IF($C32="",0,SUMIF('DADOS BRUTOS'!$A$3:$A$500,$C32,'DADOS BRUTOS'!AR$3:AR$500)))</f>
        <v/>
      </c>
      <c r="DS32" s="94">
        <f>IF(OR(DS$4="",$B32=""),0,SUMIF('DADOS BRUTOS'!$A$3:$A$500,$B32,'DADOS BRUTOS'!AS$3:AS$500)+IF($C32="",0,SUMIF('DADOS BRUTOS'!$A$3:$A$500,$C32,'DADOS BRUTOS'!AS$3:AS$500)))</f>
        <v/>
      </c>
      <c r="DT32" s="94">
        <f>IF(OR(DT$4="",$B32=""),0,SUMIF('DADOS BRUTOS'!$A$3:$A$500,$B32,'DADOS BRUTOS'!AT$3:AT$500)+IF($C32="",0,SUMIF('DADOS BRUTOS'!$A$3:$A$500,$C32,'DADOS BRUTOS'!AT$3:AT$500)))</f>
        <v/>
      </c>
      <c r="DU32" s="94">
        <f>IF(OR(DU$4="",$B32=""),0,SUMIF('DADOS BRUTOS'!$A$3:$A$500,$B32,'DADOS BRUTOS'!AU$3:AU$500)+IF($C32="",0,SUMIF('DADOS BRUTOS'!$A$3:$A$500,$C32,'DADOS BRUTOS'!AU$3:AU$500)))</f>
        <v/>
      </c>
      <c r="DV32" s="94">
        <f>IF(OR(DV$4="",$B32=""),0,SUMIF('DADOS BRUTOS'!$A$3:$A$500,$B32,'DADOS BRUTOS'!AV$3:AV$500)+IF($C32="",0,SUMIF('DADOS BRUTOS'!$A$3:$A$500,$C32,'DADOS BRUTOS'!AV$3:AV$500)))</f>
        <v/>
      </c>
      <c r="DW32" s="94">
        <f>IF(OR(DW$4="",$B32=""),0,SUMIF('DADOS BRUTOS'!$A$3:$A$500,$B32,'DADOS BRUTOS'!AW$3:AW$500)+IF($C32="",0,SUMIF('DADOS BRUTOS'!$A$3:$A$500,$C32,'DADOS BRUTOS'!AW$3:AW$500)))</f>
        <v/>
      </c>
      <c r="DX32" s="94">
        <f>IF(OR(DX$4="",$B32=""),0,SUMIF('DADOS BRUTOS'!$A$3:$A$500,$B32,'DADOS BRUTOS'!AX$3:AX$500)+IF($C32="",0,SUMIF('DADOS BRUTOS'!$A$3:$A$500,$C32,'DADOS BRUTOS'!AX$3:AX$500)))</f>
        <v/>
      </c>
      <c r="DY32" s="94">
        <f>IF(OR(DY$4="",$B32=""),0,SUMIF('DADOS BRUTOS'!$A$3:$A$500,$B32,'DADOS BRUTOS'!AY$3:AY$500)+IF($C32="",0,SUMIF('DADOS BRUTOS'!$A$3:$A$500,$C32,'DADOS BRUTOS'!AY$3:AY$500)))</f>
        <v/>
      </c>
      <c r="DZ32" s="94">
        <f>IF(OR(DZ$4="",$B32=""),0,SUMIF('DADOS BRUTOS'!$A$3:$A$500,$B32,'DADOS BRUTOS'!AZ$3:AZ$500)+IF($C32="",0,SUMIF('DADOS BRUTOS'!$A$3:$A$500,$C32,'DADOS BRUTOS'!AZ$3:AZ$500)))</f>
        <v/>
      </c>
      <c r="EA32" s="94">
        <f>IF(OR(EA$4="",$B32=""),0,SUMIF('DADOS BRUTOS'!$A$3:$A$500,$B32,'DADOS BRUTOS'!BA$3:BA$500)+IF($C32="",0,SUMIF('DADOS BRUTOS'!$A$3:$A$500,$C32,'DADOS BRUTOS'!BA$3:BA$500)))</f>
        <v/>
      </c>
      <c r="EB32" s="94">
        <f>IF(OR(EB$4="",$B32=""),0,SUMIF('DADOS BRUTOS'!$A$3:$A$500,$B32,'DADOS BRUTOS'!BB$3:BB$500)+IF($C32="",0,SUMIF('DADOS BRUTOS'!$A$3:$A$500,$C32,'DADOS BRUTOS'!BB$3:BB$500)))</f>
        <v/>
      </c>
      <c r="EC32" s="94">
        <f>IF(OR(EC$4="",$B32=""),0,SUMIF('DADOS BRUTOS'!$A$3:$A$500,$B32,'DADOS BRUTOS'!BC$3:BC$500)+IF($C32="",0,SUMIF('DADOS BRUTOS'!$A$3:$A$500,$C32,'DADOS BRUTOS'!BC$3:BC$500)))</f>
        <v/>
      </c>
      <c r="ED32" s="94">
        <f>IF(OR(ED$4="",$B32=""),0,SUMIF('DADOS BRUTOS'!$A$3:$A$500,$B32,'DADOS BRUTOS'!BD$3:BD$500)+IF($C32="",0,SUMIF('DADOS BRUTOS'!$A$3:$A$500,$C32,'DADOS BRUTOS'!BD$3:BD$500)))</f>
        <v/>
      </c>
      <c r="EE32" s="94">
        <f>IF(OR(EE$4="",$B32=""),0,SUMIF('DADOS BRUTOS'!$A$3:$A$500,$B32,'DADOS BRUTOS'!BE$3:BE$500)+IF($C32="",0,SUMIF('DADOS BRUTOS'!$A$3:$A$500,$C32,'DADOS BRUTOS'!BE$3:BE$500)))</f>
        <v/>
      </c>
      <c r="EF32" s="94">
        <f>IF(OR(EF$4="",$B32=""),0,SUMIF('DADOS BRUTOS'!$A$3:$A$500,$B32,'DADOS BRUTOS'!BF$3:BF$500)+IF($C32="",0,SUMIF('DADOS BRUTOS'!$A$3:$A$500,$C32,'DADOS BRUTOS'!BF$3:BF$500)))</f>
        <v/>
      </c>
      <c r="EG32" s="94">
        <f>IF(OR(EG$4="",$B32=""),0,SUMIF('DADOS BRUTOS'!$A$3:$A$500,$B32,'DADOS BRUTOS'!BG$3:BG$500)+IF($C32="",0,SUMIF('DADOS BRUTOS'!$A$3:$A$500,$C32,'DADOS BRUTOS'!BG$3:BG$500)))</f>
        <v/>
      </c>
      <c r="EH32" s="94">
        <f>IF(OR(EH$4="",$B32=""),0,SUMIF('DADOS BRUTOS'!$A$3:$A$500,$B32,'DADOS BRUTOS'!BH$3:BH$500)+IF($C32="",0,SUMIF('DADOS BRUTOS'!$A$3:$A$500,$C32,'DADOS BRUTOS'!BH$3:BH$500)))</f>
        <v/>
      </c>
      <c r="EI32" s="94">
        <f>IF(OR(EI$4="",$B32=""),0,SUMIF('DADOS BRUTOS'!$A$3:$A$500,$B32,'DADOS BRUTOS'!BI$3:BI$500)+IF($C32="",0,SUMIF('DADOS BRUTOS'!$A$3:$A$500,$C32,'DADOS BRUTOS'!BI$3:BI$500)))</f>
        <v/>
      </c>
      <c r="EJ32" s="94">
        <f>IF(OR(EJ$4="",$B32=""),0,SUMIF('DADOS BRUTOS'!$A$3:$A$500,$B32,'DADOS BRUTOS'!BJ$3:BJ$500)+IF($C32="",0,SUMIF('DADOS BRUTOS'!$A$3:$A$500,$C32,'DADOS BRUTOS'!BJ$3:BJ$500)))</f>
        <v/>
      </c>
      <c r="EK32" s="94">
        <f>IF(OR(EK$4="",$B32=""),0,SUMIF('DADOS BRUTOS'!$A$3:$A$500,$B32,'DADOS BRUTOS'!BK$3:BK$500)+IF($C32="",0,SUMIF('DADOS BRUTOS'!$A$3:$A$500,$C32,'DADOS BRUTOS'!BK$3:BK$500)))</f>
        <v/>
      </c>
      <c r="EL32" s="94">
        <f>IF(OR(EL$4="",$B32=""),0,SUMIF('DADOS BRUTOS'!$A$3:$A$500,$B32,'DADOS BRUTOS'!BL$3:BL$500)+IF($C32="",0,SUMIF('DADOS BRUTOS'!$A$3:$A$500,$C32,'DADOS BRUTOS'!BL$3:BL$500)))</f>
        <v/>
      </c>
      <c r="EM32" s="94">
        <f>IF(OR(EM$4="",$B32=""),0,SUMIF('DADOS BRUTOS'!$A$3:$A$500,$B32,'DADOS BRUTOS'!BM$3:BM$500)+IF($C32="",0,SUMIF('DADOS BRUTOS'!$A$3:$A$500,$C32,'DADOS BRUTOS'!BM$3:BM$500)))</f>
        <v/>
      </c>
      <c r="EN32" s="94">
        <f>IF(OR(EN$4="",$B32=""),0,SUMIF('DADOS BRUTOS'!$A$3:$A$500,$B32,'DADOS BRUTOS'!BN$3:BN$500)+IF($C32="",0,SUMIF('DADOS BRUTOS'!$A$3:$A$500,$C32,'DADOS BRUTOS'!BN$3:BN$500)))</f>
        <v/>
      </c>
      <c r="EO32" s="94">
        <f>IF(OR(EO$4="",$B32=""),0,SUMIF('DADOS BRUTOS'!$A$3:$A$500,$B32,'DADOS BRUTOS'!BO$3:BO$500)+IF($C32="",0,SUMIF('DADOS BRUTOS'!$A$3:$A$500,$C32,'DADOS BRUTOS'!BO$3:BO$500)))</f>
        <v/>
      </c>
      <c r="EP32" s="94">
        <f>IF(OR(EP$4="",$B32=""),0,SUMIF('DADOS BRUTOS'!$A$3:$A$500,$B32,'DADOS BRUTOS'!BP$3:BP$500)+IF($C32="",0,SUMIF('DADOS BRUTOS'!$A$3:$A$500,$C32,'DADOS BRUTOS'!BP$3:BP$500)))</f>
        <v/>
      </c>
      <c r="EQ32" s="94">
        <f>IF(OR(EQ$4="",$B32=""),0,SUMIF('DADOS BRUTOS'!$A$3:$A$500,$B32,'DADOS BRUTOS'!BQ$3:BQ$500)+IF($C32="",0,SUMIF('DADOS BRUTOS'!$A$3:$A$500,$C32,'DADOS BRUTOS'!BQ$3:BQ$500)))</f>
        <v/>
      </c>
      <c r="ER32" s="94">
        <f>IF(OR(ER$4="",$B32=""),0,SUMIF('DADOS BRUTOS'!$A$3:$A$500,$B32,'DADOS BRUTOS'!BR$3:BR$500)+IF($C32="",0,SUMIF('DADOS BRUTOS'!$A$3:$A$500,$C32,'DADOS BRUTOS'!BR$3:BR$500)))</f>
        <v/>
      </c>
      <c r="ES32" s="94">
        <f>IF(OR(ES$4="",$B32=""),0,SUMIF('DADOS BRUTOS'!$A$3:$A$500,$B32,'DADOS BRUTOS'!BS$3:BS$500)+IF($C32="",0,SUMIF('DADOS BRUTOS'!$A$3:$A$500,$C32,'DADOS BRUTOS'!BS$3:BS$500)))</f>
        <v/>
      </c>
      <c r="ET32" s="94">
        <f>IF(OR(ET$4="",$B32=""),0,SUMIF('DADOS BRUTOS'!$A$3:$A$500,$B32,'DADOS BRUTOS'!BT$3:BT$500)+IF($C32="",0,SUMIF('DADOS BRUTOS'!$A$3:$A$500,$C32,'DADOS BRUTOS'!BT$3:BT$500)))</f>
        <v/>
      </c>
      <c r="EU32" s="94">
        <f>IF(OR(EU$4="",$B32=""),0,SUMIF('DADOS BRUTOS'!$A$3:$A$500,$B32,'DADOS BRUTOS'!BU$3:BU$500)+IF($C32="",0,SUMIF('DADOS BRUTOS'!$A$3:$A$500,$C32,'DADOS BRUTOS'!BU$3:BU$500)))</f>
        <v/>
      </c>
      <c r="EV32" s="94">
        <f>IF(OR(EV$4="",$B32=""),0,SUMIF('DADOS BRUTOS'!$A$3:$A$500,$B32,'DADOS BRUTOS'!BV$3:BV$500)+IF($C32="",0,SUMIF('DADOS BRUTOS'!$A$3:$A$500,$C32,'DADOS BRUTOS'!BV$3:BV$500)))</f>
        <v/>
      </c>
      <c r="EW32" s="94">
        <f>IF(OR(EW$4="",$B32=""),0,SUMIF('DADOS BRUTOS'!$A$3:$A$500,$B32,'DADOS BRUTOS'!BW$3:BW$500)+IF($C32="",0,SUMIF('DADOS BRUTOS'!$A$3:$A$500,$C32,'DADOS BRUTOS'!BW$3:BW$500)))</f>
        <v/>
      </c>
      <c r="EX32" s="94">
        <f>IF(OR(EX$4="",$B32=""),0,SUMIF('DADOS BRUTOS'!$A$3:$A$500,$B32,'DADOS BRUTOS'!BX$3:BX$500)+IF($C32="",0,SUMIF('DADOS BRUTOS'!$A$3:$A$500,$C32,'DADOS BRUTOS'!BX$3:BX$500)))</f>
        <v/>
      </c>
      <c r="EY32" s="94">
        <f>IF(OR(EY$4="",$B32=""),0,SUMIF('DADOS BRUTOS'!$A$3:$A$500,$B32,'DADOS BRUTOS'!BY$3:BY$500)+IF($C32="",0,SUMIF('DADOS BRUTOS'!$A$3:$A$500,$C32,'DADOS BRUTOS'!BY$3:BY$500)))</f>
        <v/>
      </c>
      <c r="EZ32" s="94">
        <f>IF(OR(EZ$4="",$B32=""),0,SUMIF('DADOS BRUTOS'!$A$3:$A$500,$B32,'DADOS BRUTOS'!BZ$3:BZ$500)+IF($C32="",0,SUMIF('DADOS BRUTOS'!$A$3:$A$500,$C32,'DADOS BRUTOS'!BZ$3:BZ$500)))</f>
        <v/>
      </c>
      <c r="FA32" s="94">
        <f>IF(OR(FA$4="",$B32=""),0,SUMIF('DADOS BRUTOS'!$A$3:$A$500,$B32,'DADOS BRUTOS'!CA$3:CA$500)+IF($C32="",0,SUMIF('DADOS BRUTOS'!$A$3:$A$500,$C32,'DADOS BRUTOS'!CA$3:CA$500)))</f>
        <v/>
      </c>
      <c r="FB32" s="94">
        <f>IF(OR(FB$4="",$B32=""),0,SUMIF('DADOS BRUTOS'!$A$3:$A$500,$B32,'DADOS BRUTOS'!CB$3:CB$500)+IF($C32="",0,SUMIF('DADOS BRUTOS'!$A$3:$A$500,$C32,'DADOS BRUTOS'!CB$3:CB$500)))</f>
        <v/>
      </c>
      <c r="FC32" s="94">
        <f>IF(OR(FC$4="",$B32=""),0,SUMIF('DADOS BRUTOS'!$A$3:$A$500,$B32,'DADOS BRUTOS'!CC$3:CC$500)+IF($C32="",0,SUMIF('DADOS BRUTOS'!$A$3:$A$500,$C32,'DADOS BRUTOS'!CC$3:CC$500)))</f>
        <v/>
      </c>
      <c r="FD32" s="94">
        <f>IF(OR(FD$4="",$B32=""),0,SUMIF('DADOS BRUTOS'!$A$3:$A$500,$B32,'DADOS BRUTOS'!CD$3:CD$500)+IF($C32="",0,SUMIF('DADOS BRUTOS'!$A$3:$A$500,$C32,'DADOS BRUTOS'!CD$3:CD$500)))</f>
        <v/>
      </c>
      <c r="FE32" s="94">
        <f>IF(OR(FE$4="",$B32=""),0,SUMIF('DADOS BRUTOS'!$A$3:$A$500,$B32,'DADOS BRUTOS'!CE$3:CE$500)+IF($C32="",0,SUMIF('DADOS BRUTOS'!$A$3:$A$500,$C32,'DADOS BRUTOS'!CE$3:CE$500)))</f>
        <v/>
      </c>
      <c r="FF32" s="94">
        <f>IF(OR(FF$4="",$B32=""),0,SUMIF('DADOS BRUTOS'!$A$3:$A$500,$B32,'DADOS BRUTOS'!CF$3:CF$500)+IF($C32="",0,SUMIF('DADOS BRUTOS'!$A$3:$A$500,$C32,'DADOS BRUTOS'!CF$3:CF$500)))</f>
        <v/>
      </c>
      <c r="FG32" s="94">
        <f>IF(OR(FG$4="",$B32=""),0,SUMIF('DADOS BRUTOS'!$A$3:$A$500,$B32,'DADOS BRUTOS'!CG$3:CG$500)+IF($C32="",0,SUMIF('DADOS BRUTOS'!$A$3:$A$500,$C32,'DADOS BRUTOS'!CG$3:CG$500)))</f>
        <v/>
      </c>
      <c r="FH32" s="94">
        <f>IF(OR(FH$4="",$B32=""),0,SUMIF('DADOS BRUTOS'!$A$3:$A$500,$B32,'DADOS BRUTOS'!CH$3:CH$500)+IF($C32="",0,SUMIF('DADOS BRUTOS'!$A$3:$A$500,$C32,'DADOS BRUTOS'!CH$3:CH$500)))</f>
        <v/>
      </c>
      <c r="FI32" s="94">
        <f>IF(OR(FI$4="",$B32=""),0,SUMIF('DADOS BRUTOS'!$A$3:$A$500,$B32,'DADOS BRUTOS'!CI$3:CI$500)+IF($C32="",0,SUMIF('DADOS BRUTOS'!$A$3:$A$500,$C32,'DADOS BRUTOS'!CI$3:CI$500)))</f>
        <v/>
      </c>
      <c r="FJ32" s="94">
        <f>IF(OR(FJ$4="",$B32=""),0,SUMIF('DADOS BRUTOS'!$A$3:$A$500,$B32,'DADOS BRUTOS'!CJ$3:CJ$500)+IF($C32="",0,SUMIF('DADOS BRUTOS'!$A$3:$A$500,$C32,'DADOS BRUTOS'!CJ$3:CJ$500)))</f>
        <v/>
      </c>
      <c r="FK32" s="94">
        <f>IF(OR(FK$4="",$B32=""),0,SUMIF('DADOS BRUTOS'!$A$3:$A$500,$B32,'DADOS BRUTOS'!CK$3:CK$500)+IF($C32="",0,SUMIF('DADOS BRUTOS'!$A$3:$A$500,$C32,'DADOS BRUTOS'!CK$3:CK$500)))</f>
        <v/>
      </c>
      <c r="FL32" s="94">
        <f>IF(OR(FL$4="",$B32=""),0,SUMIF('DADOS BRUTOS'!$A$3:$A$500,$B32,'DADOS BRUTOS'!CL$3:CL$500)+IF($C32="",0,SUMIF('DADOS BRUTOS'!$A$3:$A$500,$C32,'DADOS BRUTOS'!CL$3:CL$500)))</f>
        <v/>
      </c>
      <c r="FM32" s="94">
        <f>IF(OR(FM$4="",$B32=""),0,SUMIF('DADOS BRUTOS'!$A$3:$A$500,$B32,'DADOS BRUTOS'!CM$3:CM$500)+IF($C32="",0,SUMIF('DADOS BRUTOS'!$A$3:$A$500,$C32,'DADOS BRUTOS'!CM$3:CM$500)))</f>
        <v/>
      </c>
      <c r="FN32" s="94">
        <f>IF(OR(FN$4="",$B32=""),0,SUMIF('DADOS BRUTOS'!$A$3:$A$500,$B32,'DADOS BRUTOS'!CN$3:CN$500)+IF($C32="",0,SUMIF('DADOS BRUTOS'!$A$3:$A$500,$C32,'DADOS BRUTOS'!CN$3:CN$500)))</f>
        <v/>
      </c>
      <c r="FO32" s="94">
        <f>IF(OR(FO$4="",$B32=""),0,SUMIF('DADOS BRUTOS'!$A$3:$A$500,$B32,'DADOS BRUTOS'!CO$3:CO$500)+IF($C32="",0,SUMIF('DADOS BRUTOS'!$A$3:$A$500,$C32,'DADOS BRUTOS'!CO$3:CO$500)))</f>
        <v/>
      </c>
      <c r="FP32" s="94">
        <f>IF(OR(FP$4="",$B32=""),0,SUMIF('DADOS BRUTOS'!$A$3:$A$500,$B32,'DADOS BRUTOS'!CP$3:CP$500)+IF($C32="",0,SUMIF('DADOS BRUTOS'!$A$3:$A$500,$C32,'DADOS BRUTOS'!CP$3:CP$500)))</f>
        <v/>
      </c>
      <c r="FQ32" s="94">
        <f>IF(OR(FQ$4="",$B32=""),0,SUMIF('DADOS BRUTOS'!$A$3:$A$500,$B32,'DADOS BRUTOS'!CQ$3:CQ$500)+IF($C32="",0,SUMIF('DADOS BRUTOS'!$A$3:$A$500,$C32,'DADOS BRUTOS'!CQ$3:CQ$500)))</f>
        <v/>
      </c>
      <c r="FR32" s="94">
        <f>IF(OR(FR$4="",$B32=""),0,SUMIF('DADOS BRUTOS'!$A$3:$A$500,$B32,'DADOS BRUTOS'!CR$3:CR$500)+IF($C32="",0,SUMIF('DADOS BRUTOS'!$A$3:$A$500,$C32,'DADOS BRUTOS'!CR$3:CR$500)))</f>
        <v/>
      </c>
      <c r="FS32" s="94">
        <f>IF(OR(FS$4="",$B32=""),0,SUMIF('DADOS BRUTOS'!$A$3:$A$500,$B32,'DADOS BRUTOS'!CS$3:CS$500)+IF($C32="",0,SUMIF('DADOS BRUTOS'!$A$3:$A$500,$C32,'DADOS BRUTOS'!CS$3:CS$500)))</f>
        <v/>
      </c>
      <c r="FT32" s="94">
        <f>IF(OR(FT$4="",$B32=""),0,SUMIF('DADOS BRUTOS'!$A$3:$A$500,$B32,'DADOS BRUTOS'!CT$3:CT$500)+IF($C32="",0,SUMIF('DADOS BRUTOS'!$A$3:$A$500,$C32,'DADOS BRUTOS'!CT$3:CT$500)))</f>
        <v/>
      </c>
      <c r="FU32" s="94">
        <f>IF(OR(FU$4="",$B32=""),0,SUMIF('DADOS BRUTOS'!$A$3:$A$500,$B32,'DADOS BRUTOS'!CU$3:CU$500)+IF($C32="",0,SUMIF('DADOS BRUTOS'!$A$3:$A$500,$C32,'DADOS BRUTOS'!CU$3:CU$500)))</f>
        <v/>
      </c>
      <c r="FV32" s="94">
        <f>IF(OR(FV$4="",$B32=""),0,SUMIF('DADOS BRUTOS'!$A$3:$A$500,$B32,'DADOS BRUTOS'!CV$3:CV$500)+IF($C32="",0,SUMIF('DADOS BRUTOS'!$A$3:$A$500,$C32,'DADOS BRUTOS'!CV$3:CV$500)))</f>
        <v/>
      </c>
      <c r="FW32" s="94">
        <f>IF(OR(FW$4="",$B32=""),0,SUMIF('DADOS BRUTOS'!$A$3:$A$500,$B32,'DADOS BRUTOS'!CW$3:CW$500)+IF($C32="",0,SUMIF('DADOS BRUTOS'!$A$3:$A$500,$C32,'DADOS BRUTOS'!CW$3:CW$500)))</f>
        <v/>
      </c>
      <c r="FX32" s="94">
        <f>IF(OR(FX$4="",$B32=""),0,SUMIF('DADOS BRUTOS'!$A$3:$A$500,$B32,'DADOS BRUTOS'!CX$3:CX$500)+IF($C32="",0,SUMIF('DADOS BRUTOS'!$A$3:$A$500,$C32,'DADOS BRUTOS'!CX$3:CX$500)))</f>
        <v/>
      </c>
      <c r="FY32" s="94">
        <f>IF(OR(FY$4="",$B32=""),0,SUMIF('DADOS BRUTOS'!$A$3:$A$500,$B32,'DADOS BRUTOS'!CY$3:CY$500)+IF($C32="",0,SUMIF('DADOS BRUTOS'!$A$3:$A$500,$C32,'DADOS BRUTOS'!CY$3:CY$500)))</f>
        <v/>
      </c>
      <c r="FZ32" s="94">
        <f>IF(OR(FZ$4="",$B32=""),0,SUMIF('DADOS BRUTOS'!$A$3:$A$500,$B32,'DADOS BRUTOS'!CZ$3:CZ$500)+IF($C32="",0,SUMIF('DADOS BRUTOS'!$A$3:$A$500,$C32,'DADOS BRUTOS'!CZ$3:CZ$500)))</f>
        <v/>
      </c>
      <c r="GA32" s="94">
        <f>IF(OR(GA$4="",$B32=""),0,SUMIF('DADOS BRUTOS'!$A$3:$A$500,$B32,'DADOS BRUTOS'!DA$3:DA$500)+IF($C32="",0,SUMIF('DADOS BRUTOS'!$A$3:$A$500,$C32,'DADOS BRUTOS'!DA$3:DA$500)))</f>
        <v/>
      </c>
      <c r="GB32" s="94">
        <f>IF(OR(GB$4="",$B32=""),0,SUMIF('DADOS BRUTOS'!$A$3:$A$500,$B32,'DADOS BRUTOS'!DB$3:DB$500)+IF($C32="",0,SUMIF('DADOS BRUTOS'!$A$3:$A$500,$C32,'DADOS BRUTOS'!DB$3:DB$500)))</f>
        <v/>
      </c>
      <c r="GC32" s="94">
        <f>IF(OR(GC$4="",$B32=""),0,SUMIF('DADOS BRUTOS'!$A$3:$A$500,$B32,'DADOS BRUTOS'!DC$3:DC$500)+IF($C32="",0,SUMIF('DADOS BRUTOS'!$A$3:$A$500,$C32,'DADOS BRUTOS'!DC$3:DC$500)))</f>
        <v/>
      </c>
      <c r="GD32" s="94">
        <f>IF(OR(GD$4="",$B32=""),0,SUMIF('DADOS BRUTOS'!$A$3:$A$500,$B32,'DADOS BRUTOS'!DD$3:DD$500)+IF($C32="",0,SUMIF('DADOS BRUTOS'!$A$3:$A$500,$C32,'DADOS BRUTOS'!DD$3:DD$500)))</f>
        <v/>
      </c>
      <c r="GE32" s="94">
        <f>IF(OR(GE$4="",$B32=""),0,SUMIF('DADOS BRUTOS'!$A$3:$A$500,$B32,'DADOS BRUTOS'!DE$3:DE$500)+IF($C32="",0,SUMIF('DADOS BRUTOS'!$A$3:$A$500,$C32,'DADOS BRUTOS'!DE$3:DE$500)))</f>
        <v/>
      </c>
      <c r="GF32" s="94">
        <f>IF(OR(GF$4="",$B32=""),0,SUMIF('DADOS BRUTOS'!$A$3:$A$500,$B32,'DADOS BRUTOS'!DF$3:DF$500)+IF($C32="",0,SUMIF('DADOS BRUTOS'!$A$3:$A$500,$C32,'DADOS BRUTOS'!DF$3:DF$500)))</f>
        <v/>
      </c>
      <c r="GG32" s="94">
        <f>IF(OR(GG$4="",$B32=""),0,SUMIF('DADOS BRUTOS'!$A$3:$A$500,$B32,'DADOS BRUTOS'!DG$3:DG$500)+IF($C32="",0,SUMIF('DADOS BRUTOS'!$A$3:$A$500,$C32,'DADOS BRUTOS'!DG$3:DG$500)))</f>
        <v/>
      </c>
      <c r="GH32" s="94">
        <f>IF(OR(GH$4="",$B32=""),0,SUMIF('DADOS BRUTOS'!$A$3:$A$500,$B32,'DADOS BRUTOS'!DH$3:DH$500)+IF($C32="",0,SUMIF('DADOS BRUTOS'!$A$3:$A$500,$C32,'DADOS BRUTOS'!DH$3:DH$500)))</f>
        <v/>
      </c>
      <c r="GI32" s="94">
        <f>IF(OR(GI$4="",$B32=""),0,SUMIF('DADOS BRUTOS'!$A$3:$A$500,$B32,'DADOS BRUTOS'!DI$3:DI$500)+IF($C32="",0,SUMIF('DADOS BRUTOS'!$A$3:$A$500,$C32,'DADOS BRUTOS'!DI$3:DI$500)))</f>
        <v/>
      </c>
      <c r="GJ32" s="94">
        <f>IF(OR(GJ$4="",$B32=""),0,SUMIF('DADOS BRUTOS'!$A$3:$A$500,$B32,'DADOS BRUTOS'!DJ$3:DJ$500)+IF($C32="",0,SUMIF('DADOS BRUTOS'!$A$3:$A$500,$C32,'DADOS BRUTOS'!DJ$3:DJ$500)))</f>
        <v/>
      </c>
      <c r="GK32" s="94">
        <f>IF(OR(GK$4="",$B32=""),0,SUMIF('DADOS BRUTOS'!$A$3:$A$500,$B32,'DADOS BRUTOS'!DK$3:DK$500)+IF($C32="",0,SUMIF('DADOS BRUTOS'!$A$3:$A$500,$C32,'DADOS BRUTOS'!DK$3:DK$500)))</f>
        <v/>
      </c>
      <c r="GL32" s="94">
        <f>IF(OR(GL$4="",$B32=""),0,SUMIF('DADOS BRUTOS'!$A$3:$A$500,$B32,'DADOS BRUTOS'!DL$3:DL$500)+IF($C32="",0,SUMIF('DADOS BRUTOS'!$A$3:$A$500,$C32,'DADOS BRUTOS'!DL$3:DL$500)))</f>
        <v/>
      </c>
      <c r="GM32" s="94">
        <f>IF(OR(GM$4="",$B32=""),0,SUMIF('DADOS BRUTOS'!$A$3:$A$500,$B32,'DADOS BRUTOS'!DM$3:DM$500)+IF($C32="",0,SUMIF('DADOS BRUTOS'!$A$3:$A$500,$C32,'DADOS BRUTOS'!DM$3:DM$500)))</f>
        <v/>
      </c>
      <c r="GN32" s="94">
        <f>IF(OR(GN$4="",$B32=""),0,SUMIF('DADOS BRUTOS'!$A$3:$A$500,$B32,'DADOS BRUTOS'!DN$3:DN$500)+IF($C32="",0,SUMIF('DADOS BRUTOS'!$A$3:$A$500,$C32,'DADOS BRUTOS'!DN$3:DN$500)))</f>
        <v/>
      </c>
      <c r="GO32" s="94">
        <f>IF(OR(GO$4="",$B32=""),0,SUMIF('DADOS BRUTOS'!$A$3:$A$500,$B32,'DADOS BRUTOS'!DO$3:DO$500)+IF($C32="",0,SUMIF('DADOS BRUTOS'!$A$3:$A$500,$C32,'DADOS BRUTOS'!DO$3:DO$500)))</f>
        <v/>
      </c>
      <c r="GP32" s="94">
        <f>IF(OR(GP$4="",$B32=""),0,SUMIF('DADOS BRUTOS'!$A$3:$A$500,$B32,'DADOS BRUTOS'!DP$3:DP$500)+IF($C32="",0,SUMIF('DADOS BRUTOS'!$A$3:$A$500,$C32,'DADOS BRUTOS'!DP$3:DP$500)))</f>
        <v/>
      </c>
      <c r="GQ32" s="94">
        <f>IF(OR(GQ$4="",$B32=""),0,SUMIF('DADOS BRUTOS'!$A$3:$A$500,$B32,'DADOS BRUTOS'!DQ$3:DQ$500)+IF($C32="",0,SUMIF('DADOS BRUTOS'!$A$3:$A$500,$C32,'DADOS BRUTOS'!DQ$3:DQ$500)))</f>
        <v/>
      </c>
      <c r="GR32" s="94">
        <f>IF(OR(GR$4="",$B32=""),0,SUMIF('DADOS BRUTOS'!$A$3:$A$500,$B32,'DADOS BRUTOS'!DR$3:DR$500)+IF($C32="",0,SUMIF('DADOS BRUTOS'!$A$3:$A$500,$C32,'DADOS BRUTOS'!DR$3:DR$500)))</f>
        <v/>
      </c>
      <c r="GS32" s="94">
        <f>IF(OR(GS$4="",$B32=""),0,SUMIF('DADOS BRUTOS'!$A$3:$A$500,$B32,'DADOS BRUTOS'!DS$3:DS$500)+IF($C32="",0,SUMIF('DADOS BRUTOS'!$A$3:$A$500,$C32,'DADOS BRUTOS'!DS$3:DS$500)))</f>
        <v/>
      </c>
      <c r="GT32" s="94">
        <f>IF(OR(GT$4="",$B32=""),0,SUMIF('DADOS BRUTOS'!$A$3:$A$500,$B32,'DADOS BRUTOS'!DT$3:DT$500)+IF($C32="",0,SUMIF('DADOS BRUTOS'!$A$3:$A$500,$C32,'DADOS BRUTOS'!DT$3:DT$500)))</f>
        <v/>
      </c>
      <c r="GU32" s="94">
        <f>IF(OR(GU$4="",$B32=""),0,SUMIF('DADOS BRUTOS'!$A$3:$A$500,$B32,'DADOS BRUTOS'!DU$3:DU$500)+IF($C32="",0,SUMIF('DADOS BRUTOS'!$A$3:$A$500,$C32,'DADOS BRUTOS'!DU$3:DU$500)))</f>
        <v/>
      </c>
      <c r="GV32" s="94">
        <f>IF(OR(GV$4="",$B32=""),0,SUMIF('DADOS BRUTOS'!$A$3:$A$500,$B32,'DADOS BRUTOS'!DV$3:DV$500)+IF($C32="",0,SUMIF('DADOS BRUTOS'!$A$3:$A$500,$C32,'DADOS BRUTOS'!DV$3:DV$500)))</f>
        <v/>
      </c>
      <c r="GW32" s="94">
        <f>IF(OR(GW$4="",$B32=""),0,SUMIF('DADOS BRUTOS'!$A$3:$A$500,$B32,'DADOS BRUTOS'!DW$3:DW$500)+IF($C32="",0,SUMIF('DADOS BRUTOS'!$A$3:$A$500,$C32,'DADOS BRUTOS'!DW$3:DW$500)))</f>
        <v/>
      </c>
      <c r="GX32" s="94">
        <f>IF(OR(GX$4="",$B32=""),0,SUMIF('DADOS BRUTOS'!$A$3:$A$500,$B32,'DADOS BRUTOS'!DX$3:DX$500)+IF($C32="",0,SUMIF('DADOS BRUTOS'!$A$3:$A$500,$C32,'DADOS BRUTOS'!DX$3:DX$500)))</f>
        <v/>
      </c>
      <c r="GY32" s="94">
        <f>IF(OR(GY$4="",$B32=""),0,SUMIF('DADOS BRUTOS'!$A$3:$A$500,$B32,'DADOS BRUTOS'!DY$3:DY$500)+IF($C32="",0,SUMIF('DADOS BRUTOS'!$A$3:$A$500,$C32,'DADOS BRUTOS'!DY$3:DY$500)))</f>
        <v/>
      </c>
      <c r="GZ32" s="94">
        <f>IF(OR(GZ$4="",$B32=""),0,SUMIF('DADOS BRUTOS'!$A$3:$A$500,$B32,'DADOS BRUTOS'!DZ$3:DZ$500)+IF($C32="",0,SUMIF('DADOS BRUTOS'!$A$3:$A$500,$C32,'DADOS BRUTOS'!DZ$3:DZ$500)))</f>
        <v/>
      </c>
      <c r="HA32" s="94">
        <f>IF(OR(HA$4="",$B32=""),0,SUMIF('DADOS BRUTOS'!$A$3:$A$500,$B32,'DADOS BRUTOS'!EA$3:EA$500)+IF($C32="",0,SUMIF('DADOS BRUTOS'!$A$3:$A$500,$C32,'DADOS BRUTOS'!EA$3:EA$500)))</f>
        <v/>
      </c>
      <c r="HB32" s="94">
        <f>IF(OR(HB$4="",$B32=""),0,SUMIF('DADOS BRUTOS'!$A$3:$A$500,$B32,'DADOS BRUTOS'!EB$3:EB$500)+IF($C32="",0,SUMIF('DADOS BRUTOS'!$A$3:$A$500,$C32,'DADOS BRUTOS'!EB$3:EB$500)))</f>
        <v/>
      </c>
      <c r="HC32" s="94">
        <f>IF(OR(HC$4="",$B32=""),0,SUMIF('DADOS BRUTOS'!$A$3:$A$500,$B32,'DADOS BRUTOS'!EC$3:EC$500)+IF($C32="",0,SUMIF('DADOS BRUTOS'!$A$3:$A$500,$C32,'DADOS BRUTOS'!EC$3:EC$500)))</f>
        <v/>
      </c>
      <c r="HD32" s="94">
        <f>IF(OR(HD$4="",$B32=""),0,SUMIF('DADOS BRUTOS'!$A$3:$A$500,$B32,'DADOS BRUTOS'!ED$3:ED$500)+IF($C32="",0,SUMIF('DADOS BRUTOS'!$A$3:$A$500,$C32,'DADOS BRUTOS'!ED$3:ED$500)))</f>
        <v/>
      </c>
      <c r="HE32" s="94">
        <f>IF(OR(HE$4="",$B32=""),0,SUMIF('DADOS BRUTOS'!$A$3:$A$500,$B32,'DADOS BRUTOS'!EE$3:EE$500)+IF($C32="",0,SUMIF('DADOS BRUTOS'!$A$3:$A$500,$C32,'DADOS BRUTOS'!EE$3:EE$500)))</f>
        <v/>
      </c>
      <c r="HF32" s="94">
        <f>IF(OR(HF$4="",$B32=""),0,SUMIF('DADOS BRUTOS'!$A$3:$A$500,$B32,'DADOS BRUTOS'!EF$3:EF$500)+IF($C32="",0,SUMIF('DADOS BRUTOS'!$A$3:$A$500,$C32,'DADOS BRUTOS'!EF$3:EF$500)))</f>
        <v/>
      </c>
      <c r="HG32" s="94">
        <f>IF(OR(HG$4="",$B32=""),0,SUMIF('DADOS BRUTOS'!$A$3:$A$500,$B32,'DADOS BRUTOS'!EG$3:EG$500)+IF($C32="",0,SUMIF('DADOS BRUTOS'!$A$3:$A$500,$C32,'DADOS BRUTOS'!EG$3:EG$500)))</f>
        <v/>
      </c>
      <c r="HH32" s="94">
        <f>IF(OR(HH$4="",$B32=""),0,SUMIF('DADOS BRUTOS'!$A$3:$A$500,$B32,'DADOS BRUTOS'!EH$3:EH$500)+IF($C32="",0,SUMIF('DADOS BRUTOS'!$A$3:$A$500,$C32,'DADOS BRUTOS'!EH$3:EH$500)))</f>
        <v/>
      </c>
      <c r="HI32" s="94">
        <f>IF(OR(HI$4="",$B32=""),0,SUMIF('DADOS BRUTOS'!$A$3:$A$500,$B32,'DADOS BRUTOS'!EI$3:EI$500)+IF($C32="",0,SUMIF('DADOS BRUTOS'!$A$3:$A$500,$C32,'DADOS BRUTOS'!EI$3:EI$500)))</f>
        <v/>
      </c>
      <c r="HJ32" s="94">
        <f>IF(OR(HJ$4="",$B32=""),0,SUMIF('DADOS BRUTOS'!$A$3:$A$500,$B32,'DADOS BRUTOS'!EJ$3:EJ$500)+IF($C32="",0,SUMIF('DADOS BRUTOS'!$A$3:$A$500,$C32,'DADOS BRUTOS'!EJ$3:EJ$500)))</f>
        <v/>
      </c>
      <c r="HK32" s="94">
        <f>IF(OR(HK$4="",$B32=""),0,SUMIF('DADOS BRUTOS'!$A$3:$A$500,$B32,'DADOS BRUTOS'!EK$3:EK$500)+IF($C32="",0,SUMIF('DADOS BRUTOS'!$A$3:$A$500,$C32,'DADOS BRUTOS'!EK$3:EK$500)))</f>
        <v/>
      </c>
      <c r="HL32" s="94">
        <f>IF(OR(HL$4="",$B32=""),0,SUMIF('DADOS BRUTOS'!$A$3:$A$500,$B32,'DADOS BRUTOS'!EL$3:EL$500)+IF($C32="",0,SUMIF('DADOS BRUTOS'!$A$3:$A$500,$C32,'DADOS BRUTOS'!EL$3:EL$500)))</f>
        <v/>
      </c>
      <c r="HM32" s="94">
        <f>IF(OR(HM$4="",$B32=""),0,SUMIF('DADOS BRUTOS'!$A$3:$A$500,$B32,'DADOS BRUTOS'!EM$3:EM$500)+IF($C32="",0,SUMIF('DADOS BRUTOS'!$A$3:$A$500,$C32,'DADOS BRUTOS'!EM$3:EM$500)))</f>
        <v/>
      </c>
      <c r="HN32" s="94">
        <f>IF(OR(HN$4="",$B32=""),0,SUMIF('DADOS BRUTOS'!$A$3:$A$500,$B32,'DADOS BRUTOS'!EN$3:EN$500)+IF($C32="",0,SUMIF('DADOS BRUTOS'!$A$3:$A$500,$C32,'DADOS BRUTOS'!EN$3:EN$500)))</f>
        <v/>
      </c>
      <c r="HO32" s="94">
        <f>IF(OR(HO$4="",$B32=""),0,SUMIF('DADOS BRUTOS'!$A$3:$A$500,$B32,'DADOS BRUTOS'!EO$3:EO$500)+IF($C32="",0,SUMIF('DADOS BRUTOS'!$A$3:$A$500,$C32,'DADOS BRUTOS'!EO$3:EO$500)))</f>
        <v/>
      </c>
      <c r="HP32" s="94">
        <f>IF(OR(HP$4="",$B32=""),0,SUMIF('DADOS BRUTOS'!$A$3:$A$500,$B32,'DADOS BRUTOS'!EP$3:EP$500)+IF($C32="",0,SUMIF('DADOS BRUTOS'!$A$3:$A$500,$C32,'DADOS BRUTOS'!EP$3:EP$500)))</f>
        <v/>
      </c>
      <c r="HQ32" s="94">
        <f>IF(OR(HQ$4="",$B32=""),0,SUMIF('DADOS BRUTOS'!$A$3:$A$500,$B32,'DADOS BRUTOS'!EQ$3:EQ$500)+IF($C32="",0,SUMIF('DADOS BRUTOS'!$A$3:$A$500,$C32,'DADOS BRUTOS'!EQ$3:EQ$500)))</f>
        <v/>
      </c>
      <c r="HR32" s="94">
        <f>IF(OR(HR$4="",$B32=""),0,SUMIF('DADOS BRUTOS'!$A$3:$A$500,$B32,'DADOS BRUTOS'!ER$3:ER$500)+IF($C32="",0,SUMIF('DADOS BRUTOS'!$A$3:$A$500,$C32,'DADOS BRUTOS'!ER$3:ER$500)))</f>
        <v/>
      </c>
      <c r="HS32" s="94">
        <f>IF(OR(HS$4="",$B32=""),0,SUMIF('DADOS BRUTOS'!$A$3:$A$500,$B32,'DADOS BRUTOS'!ES$3:ES$500)+IF($C32="",0,SUMIF('DADOS BRUTOS'!$A$3:$A$500,$C32,'DADOS BRUTOS'!ES$3:ES$500)))</f>
        <v/>
      </c>
      <c r="HT32" s="94">
        <f>IF(OR(HT$4="",$B32=""),0,SUMIF('DADOS BRUTOS'!$A$3:$A$500,$B32,'DADOS BRUTOS'!ET$3:ET$500)+IF($C32="",0,SUMIF('DADOS BRUTOS'!$A$3:$A$500,$C32,'DADOS BRUTOS'!ET$3:ET$500)))</f>
        <v/>
      </c>
      <c r="HU32" s="94">
        <f>IF(OR(HU$4="",$B32=""),0,SUMIF('DADOS BRUTOS'!$A$3:$A$500,$B32,'DADOS BRUTOS'!EU$3:EU$500)+IF($C32="",0,SUMIF('DADOS BRUTOS'!$A$3:$A$500,$C32,'DADOS BRUTOS'!EU$3:EU$500)))</f>
        <v/>
      </c>
      <c r="HV32" s="94">
        <f>IF(OR(HV$4="",$B32=""),0,SUMIF('DADOS BRUTOS'!$A$3:$A$500,$B32,'DADOS BRUTOS'!EV$3:EV$500)+IF($C32="",0,SUMIF('DADOS BRUTOS'!$A$3:$A$500,$C32,'DADOS BRUTOS'!EV$3:EV$500)))</f>
        <v/>
      </c>
      <c r="HW32" s="94">
        <f>IF(OR(HW$4="",$B32=""),0,SUMIF('DADOS BRUTOS'!$A$3:$A$500,$B32,'DADOS BRUTOS'!EW$3:EW$500)+IF($C32="",0,SUMIF('DADOS BRUTOS'!$A$3:$A$500,$C32,'DADOS BRUTOS'!EW$3:EW$500)))</f>
        <v/>
      </c>
      <c r="HX32" s="94">
        <f>IF(OR(HX$4="",$B32=""),0,SUMIF('DADOS BRUTOS'!$A$3:$A$500,$B32,'DADOS BRUTOS'!EX$3:EX$500)+IF($C32="",0,SUMIF('DADOS BRUTOS'!$A$3:$A$500,$C32,'DADOS BRUTOS'!EX$3:EX$500)))</f>
        <v/>
      </c>
      <c r="HY32" s="94">
        <f>IF(OR(HY$4="",$B32=""),0,SUMIF('DADOS BRUTOS'!$A$3:$A$500,$B32,'DADOS BRUTOS'!EY$3:EY$500)+IF($C32="",0,SUMIF('DADOS BRUTOS'!$A$3:$A$500,$C32,'DADOS BRUTOS'!EY$3:EY$500)))</f>
        <v/>
      </c>
      <c r="HZ32" s="94">
        <f>IF(OR(HZ$4="",$B32=""),0,SUMIF('DADOS BRUTOS'!$A$3:$A$500,$B32,'DADOS BRUTOS'!EZ$3:EZ$500)+IF($C32="",0,SUMIF('DADOS BRUTOS'!$A$3:$A$500,$C32,'DADOS BRUTOS'!EZ$3:EZ$500)))</f>
        <v/>
      </c>
      <c r="IA32" s="94">
        <f>IF(OR(IA$4="",$B32=""),0,SUMIF('DADOS BRUTOS'!$A$3:$A$500,$B32,'DADOS BRUTOS'!FA$3:FA$500)+IF($C32="",0,SUMIF('DADOS BRUTOS'!$A$3:$A$500,$C32,'DADOS BRUTOS'!FA$3:FA$500)))</f>
        <v/>
      </c>
      <c r="IB32" s="94">
        <f>IF(OR(IB$4="",$B32=""),0,SUMIF('DADOS BRUTOS'!$A$3:$A$500,$B32,'DADOS BRUTOS'!FB$3:FB$500)+IF($C32="",0,SUMIF('DADOS BRUTOS'!$A$3:$A$500,$C32,'DADOS BRUTOS'!FB$3:FB$500)))</f>
        <v/>
      </c>
      <c r="IC32" s="94">
        <f>IF(OR(IC$4="",$B32=""),0,SUMIF('DADOS BRUTOS'!$A$3:$A$500,$B32,'DADOS BRUTOS'!FC$3:FC$500)+IF($C32="",0,SUMIF('DADOS BRUTOS'!$A$3:$A$500,$C32,'DADOS BRUTOS'!FC$3:FC$500)))</f>
        <v/>
      </c>
      <c r="ID32" s="94">
        <f>IF(OR(ID$4="",$B32=""),0,SUMIF('DADOS BRUTOS'!$A$3:$A$500,$B32,'DADOS BRUTOS'!FD$3:FD$500)+IF($C32="",0,SUMIF('DADOS BRUTOS'!$A$3:$A$500,$C32,'DADOS BRUTOS'!FD$3:FD$500)))</f>
        <v/>
      </c>
      <c r="IE32" s="94">
        <f>IF(OR(IE$4="",$B32=""),0,SUMIF('DADOS BRUTOS'!$A$3:$A$500,$B32,'DADOS BRUTOS'!FE$3:FE$500)+IF($C32="",0,SUMIF('DADOS BRUTOS'!$A$3:$A$500,$C32,'DADOS BRUTOS'!FE$3:FE$500)))</f>
        <v/>
      </c>
      <c r="IF32" s="94">
        <f>IF(OR(IF$4="",$B32=""),0,SUMIF('DADOS BRUTOS'!$A$3:$A$500,$B32,'DADOS BRUTOS'!FF$3:FF$500)+IF($C32="",0,SUMIF('DADOS BRUTOS'!$A$3:$A$500,$C32,'DADOS BRUTOS'!FF$3:FF$500)))</f>
        <v/>
      </c>
      <c r="IG32" s="94">
        <f>IF(OR(IG$4="",$B32=""),0,SUMIF('DADOS BRUTOS'!$A$3:$A$500,$B32,'DADOS BRUTOS'!FG$3:FG$500)+IF($C32="",0,SUMIF('DADOS BRUTOS'!$A$3:$A$500,$C32,'DADOS BRUTOS'!FG$3:FG$500)))</f>
        <v/>
      </c>
      <c r="IH32" s="94">
        <f>IF(OR(IH$4="",$B32=""),0,SUMIF('DADOS BRUTOS'!$A$3:$A$500,$B32,'DADOS BRUTOS'!FH$3:FH$500)+IF($C32="",0,SUMIF('DADOS BRUTOS'!$A$3:$A$500,$C32,'DADOS BRUTOS'!FH$3:FH$500)))</f>
        <v/>
      </c>
      <c r="II32" s="94">
        <f>IF(OR(II$4="",$B32=""),0,SUMIF('DADOS BRUTOS'!$A$3:$A$500,$B32,'DADOS BRUTOS'!FI$3:FI$500)+IF($C32="",0,SUMIF('DADOS BRUTOS'!$A$3:$A$500,$C32,'DADOS BRUTOS'!FI$3:FI$500)))</f>
        <v/>
      </c>
      <c r="IJ32" s="94">
        <f>IF(OR(IJ$4="",$B32=""),0,SUMIF('DADOS BRUTOS'!$A$3:$A$500,$B32,'DADOS BRUTOS'!FJ$3:FJ$500)+IF($C32="",0,SUMIF('DADOS BRUTOS'!$A$3:$A$500,$C32,'DADOS BRUTOS'!FJ$3:FJ$500)))</f>
        <v/>
      </c>
      <c r="IK32" s="94">
        <f>IF(OR(IK$4="",$B32=""),0,SUMIF('DADOS BRUTOS'!$A$3:$A$500,$B32,'DADOS BRUTOS'!FK$3:FK$500)+IF($C32="",0,SUMIF('DADOS BRUTOS'!$A$3:$A$500,$C32,'DADOS BRUTOS'!FK$3:FK$500)))</f>
        <v/>
      </c>
      <c r="IL32" s="94">
        <f>IF(OR(IL$4="",$B32=""),0,SUMIF('DADOS BRUTOS'!$A$3:$A$500,$B32,'DADOS BRUTOS'!FL$3:FL$500)+IF($C32="",0,SUMIF('DADOS BRUTOS'!$A$3:$A$500,$C32,'DADOS BRUTOS'!FL$3:FL$500)))</f>
        <v/>
      </c>
      <c r="IM32" s="94">
        <f>IF(OR(IM$4="",$B32=""),0,SUMIF('DADOS BRUTOS'!$A$3:$A$500,$B32,'DADOS BRUTOS'!FM$3:FM$500)+IF($C32="",0,SUMIF('DADOS BRUTOS'!$A$3:$A$500,$C32,'DADOS BRUTOS'!FM$3:FM$500)))</f>
        <v/>
      </c>
      <c r="IN32" s="94">
        <f>IF(OR(IN$4="",$B32=""),0,SUMIF('DADOS BRUTOS'!$A$3:$A$500,$B32,'DADOS BRUTOS'!FN$3:FN$500)+IF($C32="",0,SUMIF('DADOS BRUTOS'!$A$3:$A$500,$C32,'DADOS BRUTOS'!FN$3:FN$500)))</f>
        <v/>
      </c>
      <c r="IO32" s="94">
        <f>IF(OR(IO$4="",$B32=""),0,SUMIF('DADOS BRUTOS'!$A$3:$A$500,$B32,'DADOS BRUTOS'!FO$3:FO$500)+IF($C32="",0,SUMIF('DADOS BRUTOS'!$A$3:$A$500,$C32,'DADOS BRUTOS'!FO$3:FO$500)))</f>
        <v/>
      </c>
      <c r="IP32" s="94">
        <f>IF(OR(IP$4="",$B32=""),0,SUMIF('DADOS BRUTOS'!$A$3:$A$500,$B32,'DADOS BRUTOS'!FP$3:FP$500)+IF($C32="",0,SUMIF('DADOS BRUTOS'!$A$3:$A$500,$C32,'DADOS BRUTOS'!FP$3:FP$500)))</f>
        <v/>
      </c>
      <c r="IQ32" s="94">
        <f>IF(OR(IQ$4="",$B32=""),0,SUMIF('DADOS BRUTOS'!$A$3:$A$500,$B32,'DADOS BRUTOS'!FQ$3:FQ$500)+IF($C32="",0,SUMIF('DADOS BRUTOS'!$A$3:$A$500,$C32,'DADOS BRUTOS'!FQ$3:FQ$500)))</f>
        <v/>
      </c>
      <c r="IR32" s="94">
        <f>IF(OR(IR$4="",$B32=""),0,SUMIF('DADOS BRUTOS'!$A$3:$A$500,$B32,'DADOS BRUTOS'!FR$3:FR$500)+IF($C32="",0,SUMIF('DADOS BRUTOS'!$A$3:$A$500,$C32,'DADOS BRUTOS'!FR$3:FR$500)))</f>
        <v/>
      </c>
      <c r="IS32" s="94">
        <f>IF(OR(IS$4="",$B32=""),0,SUMIF('DADOS BRUTOS'!$A$3:$A$500,$B32,'DADOS BRUTOS'!FS$3:FS$500)+IF($C32="",0,SUMIF('DADOS BRUTOS'!$A$3:$A$500,$C32,'DADOS BRUTOS'!FS$3:FS$500)))</f>
        <v/>
      </c>
      <c r="IT32" s="94">
        <f>IF(OR(IT$4="",$B32=""),0,SUMIF('DADOS BRUTOS'!$A$3:$A$500,$B32,'DADOS BRUTOS'!FT$3:FT$500)+IF($C32="",0,SUMIF('DADOS BRUTOS'!$A$3:$A$500,$C32,'DADOS BRUTOS'!FT$3:FT$500)))</f>
        <v/>
      </c>
      <c r="IU32" s="94">
        <f>IF(OR(IU$4="",$B32=""),0,SUMIF('DADOS BRUTOS'!$A$3:$A$500,$B32,'DADOS BRUTOS'!FU$3:FU$500)+IF($C32="",0,SUMIF('DADOS BRUTOS'!$A$3:$A$500,$C32,'DADOS BRUTOS'!FU$3:FU$500)))</f>
        <v/>
      </c>
      <c r="IV32" s="94">
        <f>IF(OR(IV$4="",$B32=""),0,SUMIF('DADOS BRUTOS'!$A$3:$A$500,$B32,'DADOS BRUTOS'!FV$3:FV$500)+IF($C32="",0,SUMIF('DADOS BRUTOS'!$A$3:$A$500,$C32,'DADOS BRUTOS'!FV$3:FV$500)))</f>
        <v/>
      </c>
      <c r="IW32" s="94">
        <f>IF(OR(IW$4="",$B32=""),0,SUMIF('DADOS BRUTOS'!$A$3:$A$500,$B32,'DADOS BRUTOS'!FW$3:FW$500)+IF($C32="",0,SUMIF('DADOS BRUTOS'!$A$3:$A$500,$C32,'DADOS BRUTOS'!FW$3:FW$500)))</f>
        <v/>
      </c>
      <c r="IX32" s="94">
        <f>IF(OR(IX$4="",$B32=""),0,SUMIF('DADOS BRUTOS'!$A$3:$A$500,$B32,'DADOS BRUTOS'!FX$3:FX$500)+IF($C32="",0,SUMIF('DADOS BRUTOS'!$A$3:$A$500,$C32,'DADOS BRUTOS'!FX$3:FX$500)))</f>
        <v/>
      </c>
      <c r="IY32" s="94">
        <f>IF(OR(IY$4="",$B32=""),0,SUMIF('DADOS BRUTOS'!$A$3:$A$500,$B32,'DADOS BRUTOS'!FY$3:FY$500)+IF($C32="",0,SUMIF('DADOS BRUTOS'!$A$3:$A$500,$C32,'DADOS BRUTOS'!FY$3:FY$500)))</f>
        <v/>
      </c>
      <c r="IZ32" s="94">
        <f>IF(OR(IZ$4="",$B32=""),0,SUMIF('DADOS BRUTOS'!$A$3:$A$500,$B32,'DADOS BRUTOS'!FZ$3:FZ$500)+IF($C32="",0,SUMIF('DADOS BRUTOS'!$A$3:$A$500,$C32,'DADOS BRUTOS'!FZ$3:FZ$500)))</f>
        <v/>
      </c>
      <c r="JA32" s="94">
        <f>IF(OR(JA$4="",$B32=""),0,SUMIF('DADOS BRUTOS'!$A$3:$A$500,$B32,'DADOS BRUTOS'!GA$3:GA$500)+IF($C32="",0,SUMIF('DADOS BRUTOS'!$A$3:$A$500,$C32,'DADOS BRUTOS'!GA$3:GA$500)))</f>
        <v/>
      </c>
      <c r="JB32" s="94">
        <f>IF(OR(JB$4="",$B32=""),0,SUMIF('DADOS BRUTOS'!$A$3:$A$500,$B32,'DADOS BRUTOS'!GB$3:GB$500)+IF($C32="",0,SUMIF('DADOS BRUTOS'!$A$3:$A$500,$C32,'DADOS BRUTOS'!GB$3:GB$500)))</f>
        <v/>
      </c>
      <c r="JC32" s="94">
        <f>IF(OR(JC$4="",$B32=""),0,SUMIF('DADOS BRUTOS'!$A$3:$A$500,$B32,'DADOS BRUTOS'!GC$3:GC$500)+IF($C32="",0,SUMIF('DADOS BRUTOS'!$A$3:$A$500,$C32,'DADOS BRUTOS'!GC$3:GC$500)))</f>
        <v/>
      </c>
      <c r="JD32" s="94">
        <f>IF(OR(JD$4="",$B32=""),0,SUMIF('DADOS BRUTOS'!$A$3:$A$500,$B32,'DADOS BRUTOS'!GD$3:GD$500)+IF($C32="",0,SUMIF('DADOS BRUTOS'!$A$3:$A$500,$C32,'DADOS BRUTOS'!GD$3:GD$500)))</f>
        <v/>
      </c>
      <c r="JE32" s="94">
        <f>IF(OR(JE$4="",$B32=""),0,SUMIF('DADOS BRUTOS'!$A$3:$A$500,$B32,'DADOS BRUTOS'!GE$3:GE$500)+IF($C32="",0,SUMIF('DADOS BRUTOS'!$A$3:$A$500,$C32,'DADOS BRUTOS'!GE$3:GE$500)))</f>
        <v/>
      </c>
      <c r="JF32" s="94">
        <f>IF(OR(JF$4="",$B32=""),0,SUMIF('DADOS BRUTOS'!$A$3:$A$500,$B32,'DADOS BRUTOS'!GF$3:GF$500)+IF($C32="",0,SUMIF('DADOS BRUTOS'!$A$3:$A$500,$C32,'DADOS BRUTOS'!GF$3:GF$500)))</f>
        <v/>
      </c>
      <c r="JG32" s="94">
        <f>IF(OR(JG$4="",$B32=""),0,SUMIF('DADOS BRUTOS'!$A$3:$A$500,$B32,'DADOS BRUTOS'!GG$3:GG$500)+IF($C32="",0,SUMIF('DADOS BRUTOS'!$A$3:$A$500,$C32,'DADOS BRUTOS'!GG$3:GG$500)))</f>
        <v/>
      </c>
      <c r="JH32" s="94">
        <f>IF(OR(JH$4="",$B32=""),0,SUMIF('DADOS BRUTOS'!$A$3:$A$500,$B32,'DADOS BRUTOS'!GH$3:GH$500)+IF($C32="",0,SUMIF('DADOS BRUTOS'!$A$3:$A$500,$C32,'DADOS BRUTOS'!GH$3:GH$500)))</f>
        <v/>
      </c>
      <c r="JI32" s="94">
        <f>IF(OR(JI$4="",$B32=""),0,SUMIF('DADOS BRUTOS'!$A$3:$A$500,$B32,'DADOS BRUTOS'!GI$3:GI$500)+IF($C32="",0,SUMIF('DADOS BRUTOS'!$A$3:$A$500,$C32,'DADOS BRUTOS'!GI$3:GI$500)))</f>
        <v/>
      </c>
      <c r="JJ32" s="94">
        <f>IF(OR(JJ$4="",$B32=""),0,SUMIF('DADOS BRUTOS'!$A$3:$A$500,$B32,'DADOS BRUTOS'!GJ$3:GJ$500)+IF($C32="",0,SUMIF('DADOS BRUTOS'!$A$3:$A$500,$C32,'DADOS BRUTOS'!GJ$3:GJ$500)))</f>
        <v/>
      </c>
      <c r="JK32" s="94">
        <f>IF(OR(JK$4="",$B32=""),0,SUMIF('DADOS BRUTOS'!$A$3:$A$500,$B32,'DADOS BRUTOS'!GK$3:GK$500)+IF($C32="",0,SUMIF('DADOS BRUTOS'!$A$3:$A$500,$C32,'DADOS BRUTOS'!GK$3:GK$500)))</f>
        <v/>
      </c>
      <c r="JL32" s="94">
        <f>IF(OR(JL$4="",$B32=""),0,SUMIF('DADOS BRUTOS'!$A$3:$A$500,$B32,'DADOS BRUTOS'!GL$3:GL$500)+IF($C32="",0,SUMIF('DADOS BRUTOS'!$A$3:$A$500,$C32,'DADOS BRUTOS'!GL$3:GL$500)))</f>
        <v/>
      </c>
      <c r="JM32" s="94">
        <f>IF(OR(JM$4="",$B32=""),0,SUMIF('DADOS BRUTOS'!$A$3:$A$500,$B32,'DADOS BRUTOS'!GM$3:GM$500)+IF($C32="",0,SUMIF('DADOS BRUTOS'!$A$3:$A$500,$C32,'DADOS BRUTOS'!GM$3:GM$500)))</f>
        <v/>
      </c>
      <c r="JN32" s="94">
        <f>IF(OR(JN$4="",$B32=""),0,SUMIF('DADOS BRUTOS'!$A$3:$A$500,$B32,'DADOS BRUTOS'!GN$3:GN$500)+IF($C32="",0,SUMIF('DADOS BRUTOS'!$A$3:$A$500,$C32,'DADOS BRUTOS'!GN$3:GN$500)))</f>
        <v/>
      </c>
      <c r="JO32" s="94">
        <f>IF(OR(JO$4="",$B32=""),0,SUMIF('DADOS BRUTOS'!$A$3:$A$500,$B32,'DADOS BRUTOS'!GO$3:GO$500)+IF($C32="",0,SUMIF('DADOS BRUTOS'!$A$3:$A$500,$C32,'DADOS BRUTOS'!GO$3:GO$500)))</f>
        <v/>
      </c>
      <c r="JP32" s="94">
        <f>IF(OR(JP$4="",$B32=""),0,SUMIF('DADOS BRUTOS'!$A$3:$A$500,$B32,'DADOS BRUTOS'!GP$3:GP$500)+IF($C32="",0,SUMIF('DADOS BRUTOS'!$A$3:$A$500,$C32,'DADOS BRUTOS'!GP$3:GP$500)))</f>
        <v/>
      </c>
      <c r="JQ32" s="94">
        <f>IF(OR(JQ$4="",$B32=""),0,SUMIF('DADOS BRUTOS'!$A$3:$A$500,$B32,'DADOS BRUTOS'!GQ$3:GQ$500)+IF($C32="",0,SUMIF('DADOS BRUTOS'!$A$3:$A$500,$C32,'DADOS BRUTOS'!GQ$3:GQ$500)))</f>
        <v/>
      </c>
      <c r="JR32" s="94">
        <f>IF(OR(JR$4="",$B32=""),0,SUMIF('DADOS BRUTOS'!$A$3:$A$500,$B32,'DADOS BRUTOS'!GR$3:GR$500)+IF($C32="",0,SUMIF('DADOS BRUTOS'!$A$3:$A$500,$C32,'DADOS BRUTOS'!GR$3:GR$500)))</f>
        <v/>
      </c>
      <c r="JS32" s="94">
        <f>IF(OR(JS$4="",$B32=""),0,SUMIF('DADOS BRUTOS'!$A$3:$A$500,$B32,'DADOS BRUTOS'!GS$3:GS$500)+IF($C32="",0,SUMIF('DADOS BRUTOS'!$A$3:$A$500,$C32,'DADOS BRUTOS'!GS$3:GS$500)))</f>
        <v/>
      </c>
    </row>
    <row r="33">
      <c r="A33" s="59">
        <f>'VALOR POR PL'!D39</f>
        <v/>
      </c>
      <c r="B33" s="58" t="inlineStr">
        <is>
          <t>REVESTIMENTOS DE MASSAS EM PAREDES</t>
        </is>
      </c>
      <c r="C33" s="58" t="n"/>
      <c r="D33" s="53">
        <f>SUMIF($CB$4:$JS$4,"&lt;="&amp;D$4,$CB33:$JS33)</f>
        <v/>
      </c>
      <c r="E33" s="53">
        <f>SUMIF($CB$4:$JS$4,E$4,$CB33:$JS33)</f>
        <v/>
      </c>
      <c r="F33" s="53">
        <f>SUMIF($CB$4:$JS$4,F$4,$CB33:$JS33)</f>
        <v/>
      </c>
      <c r="G33" s="53">
        <f>SUMIF($CB$4:$JS$4,G$4,$CB33:$JS33)</f>
        <v/>
      </c>
      <c r="H33" s="53">
        <f>SUMIF($CB$4:$JS$4,H$4,$CB33:$JS33)</f>
        <v/>
      </c>
      <c r="I33" s="53">
        <f>SUMIF($CB$4:$JS$4,I$4,$CB33:$JS33)</f>
        <v/>
      </c>
      <c r="J33" s="53">
        <f>SUMIF($CB$4:$JS$4,J$4,$CB33:$JS33)</f>
        <v/>
      </c>
      <c r="K33" s="53">
        <f>SUMIF($CB$4:$JS$4,K$4,$CB33:$JS33)</f>
        <v/>
      </c>
      <c r="L33" s="53">
        <f>SUMIF($CB$4:$JS$4,L$4,$CB33:$JS33)</f>
        <v/>
      </c>
      <c r="M33" s="53">
        <f>SUMIF($CB$4:$JS$4,M$4,$CB33:$JS33)</f>
        <v/>
      </c>
      <c r="N33" s="53">
        <f>SUMIF($CB$4:$JS$4,N$4,$CB33:$JS33)</f>
        <v/>
      </c>
      <c r="O33" s="53">
        <f>SUMIF($CB$4:$JS$4,O$4,$CB33:$JS33)</f>
        <v/>
      </c>
      <c r="P33" s="53">
        <f>SUMIF($CB$4:$JS$4,P$4,$CB33:$JS33)</f>
        <v/>
      </c>
      <c r="Q33" s="53">
        <f>SUMIF($CB$4:$JS$4,Q$4,$CB33:$JS33)</f>
        <v/>
      </c>
      <c r="R33" s="53">
        <f>SUMIF($CB$4:$JS$4,R$4,$CB33:$JS33)</f>
        <v/>
      </c>
      <c r="S33" s="53">
        <f>SUMIF($CB$4:$JS$4,S$4,$CB33:$JS33)</f>
        <v/>
      </c>
      <c r="T33" s="53">
        <f>SUMIF($CB$4:$JS$4,T$4,$CB33:$JS33)</f>
        <v/>
      </c>
      <c r="U33" s="53">
        <f>SUMIF($CB$4:$JS$4,U$4,$CB33:$JS33)</f>
        <v/>
      </c>
      <c r="V33" s="53">
        <f>SUMIF($CB$4:$JS$4,V$4,$CB33:$JS33)</f>
        <v/>
      </c>
      <c r="W33" s="53">
        <f>SUMIF($CB$4:$JS$4,W$4,$CB33:$JS33)</f>
        <v/>
      </c>
      <c r="X33" s="53">
        <f>SUMIF($CB$4:$JS$4,X$4,$CB33:$JS33)</f>
        <v/>
      </c>
      <c r="Y33" s="53">
        <f>SUMIF($CB$4:$JS$4,Y$4,$CB33:$JS33)</f>
        <v/>
      </c>
      <c r="Z33" s="53">
        <f>SUMIF($CB$4:$JS$4,Z$4,$CB33:$JS33)</f>
        <v/>
      </c>
      <c r="AA33" s="53">
        <f>SUMIF($CB$4:$JS$4,AA$4,$CB33:$JS33)</f>
        <v/>
      </c>
      <c r="AB33" s="53">
        <f>SUMIF($CB$4:$JS$4,AB$4,$CB33:$JS33)</f>
        <v/>
      </c>
      <c r="AC33" s="53">
        <f>SUMIF($CB$4:$JS$4,AC$4,$CB33:$JS33)</f>
        <v/>
      </c>
      <c r="AD33" s="53">
        <f>SUMIF($CB$4:$JS$4,AD$4,$CB33:$JS33)</f>
        <v/>
      </c>
      <c r="AE33" s="53">
        <f>SUMIF($CB$4:$JS$4,AE$4,$CB33:$JS33)</f>
        <v/>
      </c>
      <c r="AF33" s="53">
        <f>SUMIF($CB$4:$JS$4,AF$4,$CB33:$JS33)</f>
        <v/>
      </c>
      <c r="AG33" s="53">
        <f>SUMIF($CB$4:$JS$4,AG$4,$CB33:$JS33)</f>
        <v/>
      </c>
      <c r="AH33" s="53">
        <f>SUMIF($CB$4:$JS$4,AH$4,$CB33:$JS33)</f>
        <v/>
      </c>
      <c r="AI33" s="53">
        <f>SUMIF($CB$4:$JS$4,AI$4,$CB33:$JS33)</f>
        <v/>
      </c>
      <c r="AJ33" s="53">
        <f>SUMIF($CB$4:$JS$4,AJ$4,$CB33:$JS33)</f>
        <v/>
      </c>
      <c r="AK33" s="53">
        <f>SUMIF($CB$4:$JS$4,AK$4,$CB33:$JS33)</f>
        <v/>
      </c>
      <c r="AL33" s="53">
        <f>SUMIF($CB$4:$JS$4,AL$4,$CB33:$JS33)</f>
        <v/>
      </c>
      <c r="AM33" s="53">
        <f>SUMIF($CB$4:$JS$4,AM$4,$CB33:$JS33)</f>
        <v/>
      </c>
      <c r="AN33" s="53">
        <f>SUMIF($CB$4:$JS$4,AN$4,$CB33:$JS33)</f>
        <v/>
      </c>
      <c r="AO33" s="53">
        <f>SUMIF($CB$4:$JS$4,AO$4,$CB33:$JS33)</f>
        <v/>
      </c>
      <c r="AP33" s="53">
        <f>SUMIF($CB$4:$JS$4,AP$4,$CB33:$JS33)</f>
        <v/>
      </c>
      <c r="AQ33" s="53">
        <f>SUMIF($CB$4:$JS$4,AQ$4,$CB33:$JS33)</f>
        <v/>
      </c>
      <c r="AR33" s="53">
        <f>SUMIF($CB$4:$JS$4,AR$4,$CB33:$JS33)</f>
        <v/>
      </c>
      <c r="AS33" s="53">
        <f>SUMIF($CB$4:$JS$4,AS$4,$CB33:$JS33)</f>
        <v/>
      </c>
      <c r="AT33" s="53">
        <f>SUMIF($CB$4:$JS$4,AT$4,$CB33:$JS33)</f>
        <v/>
      </c>
      <c r="AU33" s="53">
        <f>SUMIF($CB$4:$JS$4,AU$4,$CB33:$JS33)</f>
        <v/>
      </c>
      <c r="AV33" s="53">
        <f>SUMIF($CB$4:$JS$4,AV$4,$CB33:$JS33)</f>
        <v/>
      </c>
      <c r="AW33" s="53">
        <f>SUMIF($CB$4:$JS$4,AW$4,$CB33:$JS33)</f>
        <v/>
      </c>
      <c r="AX33" s="53">
        <f>SUMIF($CB$4:$JS$4,AX$4,$CB33:$JS33)</f>
        <v/>
      </c>
      <c r="AY33" s="53">
        <f>SUMIF($CB$4:$JS$4,AY$4,$CB33:$JS33)</f>
        <v/>
      </c>
      <c r="AZ33" s="53">
        <f>SUMIF($CB$4:$JS$4,AZ$4,$CB33:$JS33)</f>
        <v/>
      </c>
      <c r="BA33" s="53">
        <f>SUMIF($CB$4:$JS$4,BA$4,$CB33:$JS33)</f>
        <v/>
      </c>
      <c r="BB33" s="53">
        <f>SUMIF($CB$4:$JS$4,BB$4,$CB33:$JS33)</f>
        <v/>
      </c>
      <c r="BC33" s="53">
        <f>SUMIF($CB$4:$JS$4,BC$4,$CB33:$JS33)</f>
        <v/>
      </c>
      <c r="BD33" s="53">
        <f>SUMIF($CB$4:$JS$4,BD$4,$CB33:$JS33)</f>
        <v/>
      </c>
      <c r="BE33" s="53">
        <f>SUMIF($CB$4:$JS$4,BE$4,$CB33:$JS33)</f>
        <v/>
      </c>
      <c r="BF33" s="53">
        <f>SUMIF($CB$4:$JS$4,BF$4,$CB33:$JS33)</f>
        <v/>
      </c>
      <c r="BG33" s="53">
        <f>SUMIF($CB$4:$JS$4,BG$4,$CB33:$JS33)</f>
        <v/>
      </c>
      <c r="BH33" s="53">
        <f>SUMIF($CB$4:$JS$4,BH$4,$CB33:$JS33)</f>
        <v/>
      </c>
      <c r="BI33" s="53">
        <f>SUMIF($CB$4:$JS$4,BI$4,$CB33:$JS33)</f>
        <v/>
      </c>
      <c r="BJ33" s="53">
        <f>SUMIF($CB$4:$JS$4,BJ$4,$CB33:$JS33)</f>
        <v/>
      </c>
      <c r="BK33" s="53">
        <f>SUMIF($CB$4:$JS$4,BK$4,$CB33:$JS33)</f>
        <v/>
      </c>
      <c r="BL33" s="53">
        <f>SUMIF($CB$4:$JS$4,BL$4,$CB33:$JS33)</f>
        <v/>
      </c>
      <c r="BM33" s="53">
        <f>SUMIF($CB$4:$JS$4,BM$4,$CB33:$JS33)</f>
        <v/>
      </c>
      <c r="BN33" s="53">
        <f>SUMIF($CB$4:$JS$4,BN$4,$CB33:$JS33)</f>
        <v/>
      </c>
      <c r="BO33" s="53">
        <f>SUMIF($CB$4:$JS$4,BO$4,$CB33:$JS33)</f>
        <v/>
      </c>
      <c r="BP33" s="53">
        <f>SUMIF($CB$4:$JS$4,BP$4,$CB33:$JS33)</f>
        <v/>
      </c>
      <c r="BQ33" s="53">
        <f>SUMIF($CB$4:$JS$4,BQ$4,$CB33:$JS33)</f>
        <v/>
      </c>
      <c r="BR33" s="53">
        <f>SUMIF($CB$4:$JS$4,BR$4,$CB33:$JS33)</f>
        <v/>
      </c>
      <c r="BS33" s="53">
        <f>SUMIF($CB$4:$JS$4,BS$4,$CB33:$JS33)</f>
        <v/>
      </c>
      <c r="BT33" s="53">
        <f>SUMIF($CB$4:$JS$4,BT$4,$CB33:$JS33)</f>
        <v/>
      </c>
      <c r="BU33" s="53">
        <f>SUMIF($CB$4:$JS$4,BU$4,$CB33:$JS33)</f>
        <v/>
      </c>
      <c r="BV33" s="53">
        <f>SUMIF($CB$4:$JS$4,BV$4,$CB33:$JS33)</f>
        <v/>
      </c>
      <c r="BW33" s="53">
        <f>SUMIF($CB$4:$JS$4,BW$4,$CB33:$JS33)</f>
        <v/>
      </c>
      <c r="BX33" s="53">
        <f>SUMIF($CB$4:$JS$4,"&gt;"&amp;'VALOR POR PL'!$P$8,$CB33:$JS33)</f>
        <v/>
      </c>
      <c r="BY33" s="53">
        <f>SUM($CB33:$JS33)</f>
        <v/>
      </c>
      <c r="CB33" s="94">
        <f>IF(OR(CB$4="",$B33=""),0,SUMIF('DADOS BRUTOS'!$A$3:$A$500,$B33,'DADOS BRUTOS'!B$3:B$500)+IF($C33="",0,SUMIF('DADOS BRUTOS'!$A$3:$A$500,$C33,'DADOS BRUTOS'!B$3:B$500)))</f>
        <v/>
      </c>
      <c r="CC33" s="94">
        <f>IF(OR(CC$4="",$B33=""),0,SUMIF('DADOS BRUTOS'!$A$3:$A$500,$B33,'DADOS BRUTOS'!C$3:C$500)+IF($C33="",0,SUMIF('DADOS BRUTOS'!$A$3:$A$500,$C33,'DADOS BRUTOS'!C$3:C$500)))</f>
        <v/>
      </c>
      <c r="CD33" s="94">
        <f>IF(OR(CD$4="",$B33=""),0,SUMIF('DADOS BRUTOS'!$A$3:$A$500,$B33,'DADOS BRUTOS'!D$3:D$500)+IF($C33="",0,SUMIF('DADOS BRUTOS'!$A$3:$A$500,$C33,'DADOS BRUTOS'!D$3:D$500)))</f>
        <v/>
      </c>
      <c r="CE33" s="94">
        <f>IF(OR(CE$4="",$B33=""),0,SUMIF('DADOS BRUTOS'!$A$3:$A$500,$B33,'DADOS BRUTOS'!E$3:E$500)+IF($C33="",0,SUMIF('DADOS BRUTOS'!$A$3:$A$500,$C33,'DADOS BRUTOS'!E$3:E$500)))</f>
        <v/>
      </c>
      <c r="CF33" s="94">
        <f>IF(OR(CF$4="",$B33=""),0,SUMIF('DADOS BRUTOS'!$A$3:$A$500,$B33,'DADOS BRUTOS'!F$3:F$500)+IF($C33="",0,SUMIF('DADOS BRUTOS'!$A$3:$A$500,$C33,'DADOS BRUTOS'!F$3:F$500)))</f>
        <v/>
      </c>
      <c r="CG33" s="94">
        <f>IF(OR(CG$4="",$B33=""),0,SUMIF('DADOS BRUTOS'!$A$3:$A$500,$B33,'DADOS BRUTOS'!G$3:G$500)+IF($C33="",0,SUMIF('DADOS BRUTOS'!$A$3:$A$500,$C33,'DADOS BRUTOS'!G$3:G$500)))</f>
        <v/>
      </c>
      <c r="CH33" s="94">
        <f>IF(OR(CH$4="",$B33=""),0,SUMIF('DADOS BRUTOS'!$A$3:$A$500,$B33,'DADOS BRUTOS'!H$3:H$500)+IF($C33="",0,SUMIF('DADOS BRUTOS'!$A$3:$A$500,$C33,'DADOS BRUTOS'!H$3:H$500)))</f>
        <v/>
      </c>
      <c r="CI33" s="94">
        <f>IF(OR(CI$4="",$B33=""),0,SUMIF('DADOS BRUTOS'!$A$3:$A$500,$B33,'DADOS BRUTOS'!I$3:I$500)+IF($C33="",0,SUMIF('DADOS BRUTOS'!$A$3:$A$500,$C33,'DADOS BRUTOS'!I$3:I$500)))</f>
        <v/>
      </c>
      <c r="CJ33" s="94">
        <f>IF(OR(CJ$4="",$B33=""),0,SUMIF('DADOS BRUTOS'!$A$3:$A$500,$B33,'DADOS BRUTOS'!J$3:J$500)+IF($C33="",0,SUMIF('DADOS BRUTOS'!$A$3:$A$500,$C33,'DADOS BRUTOS'!J$3:J$500)))</f>
        <v/>
      </c>
      <c r="CK33" s="94">
        <f>IF(OR(CK$4="",$B33=""),0,SUMIF('DADOS BRUTOS'!$A$3:$A$500,$B33,'DADOS BRUTOS'!K$3:K$500)+IF($C33="",0,SUMIF('DADOS BRUTOS'!$A$3:$A$500,$C33,'DADOS BRUTOS'!K$3:K$500)))</f>
        <v/>
      </c>
      <c r="CL33" s="94">
        <f>IF(OR(CL$4="",$B33=""),0,SUMIF('DADOS BRUTOS'!$A$3:$A$500,$B33,'DADOS BRUTOS'!L$3:L$500)+IF($C33="",0,SUMIF('DADOS BRUTOS'!$A$3:$A$500,$C33,'DADOS BRUTOS'!L$3:L$500)))</f>
        <v/>
      </c>
      <c r="CM33" s="94">
        <f>IF(OR(CM$4="",$B33=""),0,SUMIF('DADOS BRUTOS'!$A$3:$A$500,$B33,'DADOS BRUTOS'!M$3:M$500)+IF($C33="",0,SUMIF('DADOS BRUTOS'!$A$3:$A$500,$C33,'DADOS BRUTOS'!M$3:M$500)))</f>
        <v/>
      </c>
      <c r="CN33" s="94">
        <f>IF(OR(CN$4="",$B33=""),0,SUMIF('DADOS BRUTOS'!$A$3:$A$500,$B33,'DADOS BRUTOS'!N$3:N$500)+IF($C33="",0,SUMIF('DADOS BRUTOS'!$A$3:$A$500,$C33,'DADOS BRUTOS'!N$3:N$500)))</f>
        <v/>
      </c>
      <c r="CO33" s="94">
        <f>IF(OR(CO$4="",$B33=""),0,SUMIF('DADOS BRUTOS'!$A$3:$A$500,$B33,'DADOS BRUTOS'!O$3:O$500)+IF($C33="",0,SUMIF('DADOS BRUTOS'!$A$3:$A$500,$C33,'DADOS BRUTOS'!O$3:O$500)))</f>
        <v/>
      </c>
      <c r="CP33" s="94">
        <f>IF(OR(CP$4="",$B33=""),0,SUMIF('DADOS BRUTOS'!$A$3:$A$500,$B33,'DADOS BRUTOS'!P$3:P$500)+IF($C33="",0,SUMIF('DADOS BRUTOS'!$A$3:$A$500,$C33,'DADOS BRUTOS'!P$3:P$500)))</f>
        <v/>
      </c>
      <c r="CQ33" s="94">
        <f>IF(OR(CQ$4="",$B33=""),0,SUMIF('DADOS BRUTOS'!$A$3:$A$500,$B33,'DADOS BRUTOS'!Q$3:Q$500)+IF($C33="",0,SUMIF('DADOS BRUTOS'!$A$3:$A$500,$C33,'DADOS BRUTOS'!Q$3:Q$500)))</f>
        <v/>
      </c>
      <c r="CR33" s="94">
        <f>IF(OR(CR$4="",$B33=""),0,SUMIF('DADOS BRUTOS'!$A$3:$A$500,$B33,'DADOS BRUTOS'!R$3:R$500)+IF($C33="",0,SUMIF('DADOS BRUTOS'!$A$3:$A$500,$C33,'DADOS BRUTOS'!R$3:R$500)))</f>
        <v/>
      </c>
      <c r="CS33" s="94">
        <f>IF(OR(CS$4="",$B33=""),0,SUMIF('DADOS BRUTOS'!$A$3:$A$500,$B33,'DADOS BRUTOS'!S$3:S$500)+IF($C33="",0,SUMIF('DADOS BRUTOS'!$A$3:$A$500,$C33,'DADOS BRUTOS'!S$3:S$500)))</f>
        <v/>
      </c>
      <c r="CT33" s="94">
        <f>IF(OR(CT$4="",$B33=""),0,SUMIF('DADOS BRUTOS'!$A$3:$A$500,$B33,'DADOS BRUTOS'!T$3:T$500)+IF($C33="",0,SUMIF('DADOS BRUTOS'!$A$3:$A$500,$C33,'DADOS BRUTOS'!T$3:T$500)))</f>
        <v/>
      </c>
      <c r="CU33" s="94">
        <f>IF(OR(CU$4="",$B33=""),0,SUMIF('DADOS BRUTOS'!$A$3:$A$500,$B33,'DADOS BRUTOS'!U$3:U$500)+IF($C33="",0,SUMIF('DADOS BRUTOS'!$A$3:$A$500,$C33,'DADOS BRUTOS'!U$3:U$500)))</f>
        <v/>
      </c>
      <c r="CV33" s="94">
        <f>IF(OR(CV$4="",$B33=""),0,SUMIF('DADOS BRUTOS'!$A$3:$A$500,$B33,'DADOS BRUTOS'!V$3:V$500)+IF($C33="",0,SUMIF('DADOS BRUTOS'!$A$3:$A$500,$C33,'DADOS BRUTOS'!V$3:V$500)))</f>
        <v/>
      </c>
      <c r="CW33" s="94">
        <f>IF(OR(CW$4="",$B33=""),0,SUMIF('DADOS BRUTOS'!$A$3:$A$500,$B33,'DADOS BRUTOS'!W$3:W$500)+IF($C33="",0,SUMIF('DADOS BRUTOS'!$A$3:$A$500,$C33,'DADOS BRUTOS'!W$3:W$500)))</f>
        <v/>
      </c>
      <c r="CX33" s="94">
        <f>IF(OR(CX$4="",$B33=""),0,SUMIF('DADOS BRUTOS'!$A$3:$A$500,$B33,'DADOS BRUTOS'!X$3:X$500)+IF($C33="",0,SUMIF('DADOS BRUTOS'!$A$3:$A$500,$C33,'DADOS BRUTOS'!X$3:X$500)))</f>
        <v/>
      </c>
      <c r="CY33" s="94">
        <f>IF(OR(CY$4="",$B33=""),0,SUMIF('DADOS BRUTOS'!$A$3:$A$500,$B33,'DADOS BRUTOS'!Y$3:Y$500)+IF($C33="",0,SUMIF('DADOS BRUTOS'!$A$3:$A$500,$C33,'DADOS BRUTOS'!Y$3:Y$500)))</f>
        <v/>
      </c>
      <c r="CZ33" s="94">
        <f>IF(OR(CZ$4="",$B33=""),0,SUMIF('DADOS BRUTOS'!$A$3:$A$500,$B33,'DADOS BRUTOS'!Z$3:Z$500)+IF($C33="",0,SUMIF('DADOS BRUTOS'!$A$3:$A$500,$C33,'DADOS BRUTOS'!Z$3:Z$500)))</f>
        <v/>
      </c>
      <c r="DA33" s="94">
        <f>IF(OR(DA$4="",$B33=""),0,SUMIF('DADOS BRUTOS'!$A$3:$A$500,$B33,'DADOS BRUTOS'!AA$3:AA$500)+IF($C33="",0,SUMIF('DADOS BRUTOS'!$A$3:$A$500,$C33,'DADOS BRUTOS'!AA$3:AA$500)))</f>
        <v/>
      </c>
      <c r="DB33" s="94">
        <f>IF(OR(DB$4="",$B33=""),0,SUMIF('DADOS BRUTOS'!$A$3:$A$500,$B33,'DADOS BRUTOS'!AB$3:AB$500)+IF($C33="",0,SUMIF('DADOS BRUTOS'!$A$3:$A$500,$C33,'DADOS BRUTOS'!AB$3:AB$500)))</f>
        <v/>
      </c>
      <c r="DC33" s="94">
        <f>IF(OR(DC$4="",$B33=""),0,SUMIF('DADOS BRUTOS'!$A$3:$A$500,$B33,'DADOS BRUTOS'!AC$3:AC$500)+IF($C33="",0,SUMIF('DADOS BRUTOS'!$A$3:$A$500,$C33,'DADOS BRUTOS'!AC$3:AC$500)))</f>
        <v/>
      </c>
      <c r="DD33" s="94">
        <f>IF(OR(DD$4="",$B33=""),0,SUMIF('DADOS BRUTOS'!$A$3:$A$500,$B33,'DADOS BRUTOS'!AD$3:AD$500)+IF($C33="",0,SUMIF('DADOS BRUTOS'!$A$3:$A$500,$C33,'DADOS BRUTOS'!AD$3:AD$500)))</f>
        <v/>
      </c>
      <c r="DE33" s="94">
        <f>IF(OR(DE$4="",$B33=""),0,SUMIF('DADOS BRUTOS'!$A$3:$A$500,$B33,'DADOS BRUTOS'!AE$3:AE$500)+IF($C33="",0,SUMIF('DADOS BRUTOS'!$A$3:$A$500,$C33,'DADOS BRUTOS'!AE$3:AE$500)))</f>
        <v/>
      </c>
      <c r="DF33" s="94">
        <f>IF(OR(DF$4="",$B33=""),0,SUMIF('DADOS BRUTOS'!$A$3:$A$500,$B33,'DADOS BRUTOS'!AF$3:AF$500)+IF($C33="",0,SUMIF('DADOS BRUTOS'!$A$3:$A$500,$C33,'DADOS BRUTOS'!AF$3:AF$500)))</f>
        <v/>
      </c>
      <c r="DG33" s="94">
        <f>IF(OR(DG$4="",$B33=""),0,SUMIF('DADOS BRUTOS'!$A$3:$A$500,$B33,'DADOS BRUTOS'!AG$3:AG$500)+IF($C33="",0,SUMIF('DADOS BRUTOS'!$A$3:$A$500,$C33,'DADOS BRUTOS'!AG$3:AG$500)))</f>
        <v/>
      </c>
      <c r="DH33" s="94">
        <f>IF(OR(DH$4="",$B33=""),0,SUMIF('DADOS BRUTOS'!$A$3:$A$500,$B33,'DADOS BRUTOS'!AH$3:AH$500)+IF($C33="",0,SUMIF('DADOS BRUTOS'!$A$3:$A$500,$C33,'DADOS BRUTOS'!AH$3:AH$500)))</f>
        <v/>
      </c>
      <c r="DI33" s="94">
        <f>IF(OR(DI$4="",$B33=""),0,SUMIF('DADOS BRUTOS'!$A$3:$A$500,$B33,'DADOS BRUTOS'!AI$3:AI$500)+IF($C33="",0,SUMIF('DADOS BRUTOS'!$A$3:$A$500,$C33,'DADOS BRUTOS'!AI$3:AI$500)))</f>
        <v/>
      </c>
      <c r="DJ33" s="94">
        <f>IF(OR(DJ$4="",$B33=""),0,SUMIF('DADOS BRUTOS'!$A$3:$A$500,$B33,'DADOS BRUTOS'!AJ$3:AJ$500)+IF($C33="",0,SUMIF('DADOS BRUTOS'!$A$3:$A$500,$C33,'DADOS BRUTOS'!AJ$3:AJ$500)))</f>
        <v/>
      </c>
      <c r="DK33" s="94">
        <f>IF(OR(DK$4="",$B33=""),0,SUMIF('DADOS BRUTOS'!$A$3:$A$500,$B33,'DADOS BRUTOS'!AK$3:AK$500)+IF($C33="",0,SUMIF('DADOS BRUTOS'!$A$3:$A$500,$C33,'DADOS BRUTOS'!AK$3:AK$500)))</f>
        <v/>
      </c>
      <c r="DL33" s="94">
        <f>IF(OR(DL$4="",$B33=""),0,SUMIF('DADOS BRUTOS'!$A$3:$A$500,$B33,'DADOS BRUTOS'!AL$3:AL$500)+IF($C33="",0,SUMIF('DADOS BRUTOS'!$A$3:$A$500,$C33,'DADOS BRUTOS'!AL$3:AL$500)))</f>
        <v/>
      </c>
      <c r="DM33" s="94">
        <f>IF(OR(DM$4="",$B33=""),0,SUMIF('DADOS BRUTOS'!$A$3:$A$500,$B33,'DADOS BRUTOS'!AM$3:AM$500)+IF($C33="",0,SUMIF('DADOS BRUTOS'!$A$3:$A$500,$C33,'DADOS BRUTOS'!AM$3:AM$500)))</f>
        <v/>
      </c>
      <c r="DN33" s="94">
        <f>IF(OR(DN$4="",$B33=""),0,SUMIF('DADOS BRUTOS'!$A$3:$A$500,$B33,'DADOS BRUTOS'!AN$3:AN$500)+IF($C33="",0,SUMIF('DADOS BRUTOS'!$A$3:$A$500,$C33,'DADOS BRUTOS'!AN$3:AN$500)))</f>
        <v/>
      </c>
      <c r="DO33" s="94">
        <f>IF(OR(DO$4="",$B33=""),0,SUMIF('DADOS BRUTOS'!$A$3:$A$500,$B33,'DADOS BRUTOS'!AO$3:AO$500)+IF($C33="",0,SUMIF('DADOS BRUTOS'!$A$3:$A$500,$C33,'DADOS BRUTOS'!AO$3:AO$500)))</f>
        <v/>
      </c>
      <c r="DP33" s="94">
        <f>IF(OR(DP$4="",$B33=""),0,SUMIF('DADOS BRUTOS'!$A$3:$A$500,$B33,'DADOS BRUTOS'!AP$3:AP$500)+IF($C33="",0,SUMIF('DADOS BRUTOS'!$A$3:$A$500,$C33,'DADOS BRUTOS'!AP$3:AP$500)))</f>
        <v/>
      </c>
      <c r="DQ33" s="94">
        <f>IF(OR(DQ$4="",$B33=""),0,SUMIF('DADOS BRUTOS'!$A$3:$A$500,$B33,'DADOS BRUTOS'!AQ$3:AQ$500)+IF($C33="",0,SUMIF('DADOS BRUTOS'!$A$3:$A$500,$C33,'DADOS BRUTOS'!AQ$3:AQ$500)))</f>
        <v/>
      </c>
      <c r="DR33" s="94">
        <f>IF(OR(DR$4="",$B33=""),0,SUMIF('DADOS BRUTOS'!$A$3:$A$500,$B33,'DADOS BRUTOS'!AR$3:AR$500)+IF($C33="",0,SUMIF('DADOS BRUTOS'!$A$3:$A$500,$C33,'DADOS BRUTOS'!AR$3:AR$500)))</f>
        <v/>
      </c>
      <c r="DS33" s="94">
        <f>IF(OR(DS$4="",$B33=""),0,SUMIF('DADOS BRUTOS'!$A$3:$A$500,$B33,'DADOS BRUTOS'!AS$3:AS$500)+IF($C33="",0,SUMIF('DADOS BRUTOS'!$A$3:$A$500,$C33,'DADOS BRUTOS'!AS$3:AS$500)))</f>
        <v/>
      </c>
      <c r="DT33" s="94">
        <f>IF(OR(DT$4="",$B33=""),0,SUMIF('DADOS BRUTOS'!$A$3:$A$500,$B33,'DADOS BRUTOS'!AT$3:AT$500)+IF($C33="",0,SUMIF('DADOS BRUTOS'!$A$3:$A$500,$C33,'DADOS BRUTOS'!AT$3:AT$500)))</f>
        <v/>
      </c>
      <c r="DU33" s="94">
        <f>IF(OR(DU$4="",$B33=""),0,SUMIF('DADOS BRUTOS'!$A$3:$A$500,$B33,'DADOS BRUTOS'!AU$3:AU$500)+IF($C33="",0,SUMIF('DADOS BRUTOS'!$A$3:$A$500,$C33,'DADOS BRUTOS'!AU$3:AU$500)))</f>
        <v/>
      </c>
      <c r="DV33" s="94">
        <f>IF(OR(DV$4="",$B33=""),0,SUMIF('DADOS BRUTOS'!$A$3:$A$500,$B33,'DADOS BRUTOS'!AV$3:AV$500)+IF($C33="",0,SUMIF('DADOS BRUTOS'!$A$3:$A$500,$C33,'DADOS BRUTOS'!AV$3:AV$500)))</f>
        <v/>
      </c>
      <c r="DW33" s="94">
        <f>IF(OR(DW$4="",$B33=""),0,SUMIF('DADOS BRUTOS'!$A$3:$A$500,$B33,'DADOS BRUTOS'!AW$3:AW$500)+IF($C33="",0,SUMIF('DADOS BRUTOS'!$A$3:$A$500,$C33,'DADOS BRUTOS'!AW$3:AW$500)))</f>
        <v/>
      </c>
      <c r="DX33" s="94">
        <f>IF(OR(DX$4="",$B33=""),0,SUMIF('DADOS BRUTOS'!$A$3:$A$500,$B33,'DADOS BRUTOS'!AX$3:AX$500)+IF($C33="",0,SUMIF('DADOS BRUTOS'!$A$3:$A$500,$C33,'DADOS BRUTOS'!AX$3:AX$500)))</f>
        <v/>
      </c>
      <c r="DY33" s="94">
        <f>IF(OR(DY$4="",$B33=""),0,SUMIF('DADOS BRUTOS'!$A$3:$A$500,$B33,'DADOS BRUTOS'!AY$3:AY$500)+IF($C33="",0,SUMIF('DADOS BRUTOS'!$A$3:$A$500,$C33,'DADOS BRUTOS'!AY$3:AY$500)))</f>
        <v/>
      </c>
      <c r="DZ33" s="94">
        <f>IF(OR(DZ$4="",$B33=""),0,SUMIF('DADOS BRUTOS'!$A$3:$A$500,$B33,'DADOS BRUTOS'!AZ$3:AZ$500)+IF($C33="",0,SUMIF('DADOS BRUTOS'!$A$3:$A$500,$C33,'DADOS BRUTOS'!AZ$3:AZ$500)))</f>
        <v/>
      </c>
      <c r="EA33" s="94">
        <f>IF(OR(EA$4="",$B33=""),0,SUMIF('DADOS BRUTOS'!$A$3:$A$500,$B33,'DADOS BRUTOS'!BA$3:BA$500)+IF($C33="",0,SUMIF('DADOS BRUTOS'!$A$3:$A$500,$C33,'DADOS BRUTOS'!BA$3:BA$500)))</f>
        <v/>
      </c>
      <c r="EB33" s="94">
        <f>IF(OR(EB$4="",$B33=""),0,SUMIF('DADOS BRUTOS'!$A$3:$A$500,$B33,'DADOS BRUTOS'!BB$3:BB$500)+IF($C33="",0,SUMIF('DADOS BRUTOS'!$A$3:$A$500,$C33,'DADOS BRUTOS'!BB$3:BB$500)))</f>
        <v/>
      </c>
      <c r="EC33" s="94">
        <f>IF(OR(EC$4="",$B33=""),0,SUMIF('DADOS BRUTOS'!$A$3:$A$500,$B33,'DADOS BRUTOS'!BC$3:BC$500)+IF($C33="",0,SUMIF('DADOS BRUTOS'!$A$3:$A$500,$C33,'DADOS BRUTOS'!BC$3:BC$500)))</f>
        <v/>
      </c>
      <c r="ED33" s="94">
        <f>IF(OR(ED$4="",$B33=""),0,SUMIF('DADOS BRUTOS'!$A$3:$A$500,$B33,'DADOS BRUTOS'!BD$3:BD$500)+IF($C33="",0,SUMIF('DADOS BRUTOS'!$A$3:$A$500,$C33,'DADOS BRUTOS'!BD$3:BD$500)))</f>
        <v/>
      </c>
      <c r="EE33" s="94">
        <f>IF(OR(EE$4="",$B33=""),0,SUMIF('DADOS BRUTOS'!$A$3:$A$500,$B33,'DADOS BRUTOS'!BE$3:BE$500)+IF($C33="",0,SUMIF('DADOS BRUTOS'!$A$3:$A$500,$C33,'DADOS BRUTOS'!BE$3:BE$500)))</f>
        <v/>
      </c>
      <c r="EF33" s="94">
        <f>IF(OR(EF$4="",$B33=""),0,SUMIF('DADOS BRUTOS'!$A$3:$A$500,$B33,'DADOS BRUTOS'!BF$3:BF$500)+IF($C33="",0,SUMIF('DADOS BRUTOS'!$A$3:$A$500,$C33,'DADOS BRUTOS'!BF$3:BF$500)))</f>
        <v/>
      </c>
      <c r="EG33" s="94">
        <f>IF(OR(EG$4="",$B33=""),0,SUMIF('DADOS BRUTOS'!$A$3:$A$500,$B33,'DADOS BRUTOS'!BG$3:BG$500)+IF($C33="",0,SUMIF('DADOS BRUTOS'!$A$3:$A$500,$C33,'DADOS BRUTOS'!BG$3:BG$500)))</f>
        <v/>
      </c>
      <c r="EH33" s="94">
        <f>IF(OR(EH$4="",$B33=""),0,SUMIF('DADOS BRUTOS'!$A$3:$A$500,$B33,'DADOS BRUTOS'!BH$3:BH$500)+IF($C33="",0,SUMIF('DADOS BRUTOS'!$A$3:$A$500,$C33,'DADOS BRUTOS'!BH$3:BH$500)))</f>
        <v/>
      </c>
      <c r="EI33" s="94">
        <f>IF(OR(EI$4="",$B33=""),0,SUMIF('DADOS BRUTOS'!$A$3:$A$500,$B33,'DADOS BRUTOS'!BI$3:BI$500)+IF($C33="",0,SUMIF('DADOS BRUTOS'!$A$3:$A$500,$C33,'DADOS BRUTOS'!BI$3:BI$500)))</f>
        <v/>
      </c>
      <c r="EJ33" s="94">
        <f>IF(OR(EJ$4="",$B33=""),0,SUMIF('DADOS BRUTOS'!$A$3:$A$500,$B33,'DADOS BRUTOS'!BJ$3:BJ$500)+IF($C33="",0,SUMIF('DADOS BRUTOS'!$A$3:$A$500,$C33,'DADOS BRUTOS'!BJ$3:BJ$500)))</f>
        <v/>
      </c>
      <c r="EK33" s="94">
        <f>IF(OR(EK$4="",$B33=""),0,SUMIF('DADOS BRUTOS'!$A$3:$A$500,$B33,'DADOS BRUTOS'!BK$3:BK$500)+IF($C33="",0,SUMIF('DADOS BRUTOS'!$A$3:$A$500,$C33,'DADOS BRUTOS'!BK$3:BK$500)))</f>
        <v/>
      </c>
      <c r="EL33" s="94">
        <f>IF(OR(EL$4="",$B33=""),0,SUMIF('DADOS BRUTOS'!$A$3:$A$500,$B33,'DADOS BRUTOS'!BL$3:BL$500)+IF($C33="",0,SUMIF('DADOS BRUTOS'!$A$3:$A$500,$C33,'DADOS BRUTOS'!BL$3:BL$500)))</f>
        <v/>
      </c>
      <c r="EM33" s="94">
        <f>IF(OR(EM$4="",$B33=""),0,SUMIF('DADOS BRUTOS'!$A$3:$A$500,$B33,'DADOS BRUTOS'!BM$3:BM$500)+IF($C33="",0,SUMIF('DADOS BRUTOS'!$A$3:$A$500,$C33,'DADOS BRUTOS'!BM$3:BM$500)))</f>
        <v/>
      </c>
      <c r="EN33" s="94">
        <f>IF(OR(EN$4="",$B33=""),0,SUMIF('DADOS BRUTOS'!$A$3:$A$500,$B33,'DADOS BRUTOS'!BN$3:BN$500)+IF($C33="",0,SUMIF('DADOS BRUTOS'!$A$3:$A$500,$C33,'DADOS BRUTOS'!BN$3:BN$500)))</f>
        <v/>
      </c>
      <c r="EO33" s="94">
        <f>IF(OR(EO$4="",$B33=""),0,SUMIF('DADOS BRUTOS'!$A$3:$A$500,$B33,'DADOS BRUTOS'!BO$3:BO$500)+IF($C33="",0,SUMIF('DADOS BRUTOS'!$A$3:$A$500,$C33,'DADOS BRUTOS'!BO$3:BO$500)))</f>
        <v/>
      </c>
      <c r="EP33" s="94">
        <f>IF(OR(EP$4="",$B33=""),0,SUMIF('DADOS BRUTOS'!$A$3:$A$500,$B33,'DADOS BRUTOS'!BP$3:BP$500)+IF($C33="",0,SUMIF('DADOS BRUTOS'!$A$3:$A$500,$C33,'DADOS BRUTOS'!BP$3:BP$500)))</f>
        <v/>
      </c>
      <c r="EQ33" s="94">
        <f>IF(OR(EQ$4="",$B33=""),0,SUMIF('DADOS BRUTOS'!$A$3:$A$500,$B33,'DADOS BRUTOS'!BQ$3:BQ$500)+IF($C33="",0,SUMIF('DADOS BRUTOS'!$A$3:$A$500,$C33,'DADOS BRUTOS'!BQ$3:BQ$500)))</f>
        <v/>
      </c>
      <c r="ER33" s="94">
        <f>IF(OR(ER$4="",$B33=""),0,SUMIF('DADOS BRUTOS'!$A$3:$A$500,$B33,'DADOS BRUTOS'!BR$3:BR$500)+IF($C33="",0,SUMIF('DADOS BRUTOS'!$A$3:$A$500,$C33,'DADOS BRUTOS'!BR$3:BR$500)))</f>
        <v/>
      </c>
      <c r="ES33" s="94">
        <f>IF(OR(ES$4="",$B33=""),0,SUMIF('DADOS BRUTOS'!$A$3:$A$500,$B33,'DADOS BRUTOS'!BS$3:BS$500)+IF($C33="",0,SUMIF('DADOS BRUTOS'!$A$3:$A$500,$C33,'DADOS BRUTOS'!BS$3:BS$500)))</f>
        <v/>
      </c>
      <c r="ET33" s="94">
        <f>IF(OR(ET$4="",$B33=""),0,SUMIF('DADOS BRUTOS'!$A$3:$A$500,$B33,'DADOS BRUTOS'!BT$3:BT$500)+IF($C33="",0,SUMIF('DADOS BRUTOS'!$A$3:$A$500,$C33,'DADOS BRUTOS'!BT$3:BT$500)))</f>
        <v/>
      </c>
      <c r="EU33" s="94">
        <f>IF(OR(EU$4="",$B33=""),0,SUMIF('DADOS BRUTOS'!$A$3:$A$500,$B33,'DADOS BRUTOS'!BU$3:BU$500)+IF($C33="",0,SUMIF('DADOS BRUTOS'!$A$3:$A$500,$C33,'DADOS BRUTOS'!BU$3:BU$500)))</f>
        <v/>
      </c>
      <c r="EV33" s="94">
        <f>IF(OR(EV$4="",$B33=""),0,SUMIF('DADOS BRUTOS'!$A$3:$A$500,$B33,'DADOS BRUTOS'!BV$3:BV$500)+IF($C33="",0,SUMIF('DADOS BRUTOS'!$A$3:$A$500,$C33,'DADOS BRUTOS'!BV$3:BV$500)))</f>
        <v/>
      </c>
      <c r="EW33" s="94">
        <f>IF(OR(EW$4="",$B33=""),0,SUMIF('DADOS BRUTOS'!$A$3:$A$500,$B33,'DADOS BRUTOS'!BW$3:BW$500)+IF($C33="",0,SUMIF('DADOS BRUTOS'!$A$3:$A$500,$C33,'DADOS BRUTOS'!BW$3:BW$500)))</f>
        <v/>
      </c>
      <c r="EX33" s="94">
        <f>IF(OR(EX$4="",$B33=""),0,SUMIF('DADOS BRUTOS'!$A$3:$A$500,$B33,'DADOS BRUTOS'!BX$3:BX$500)+IF($C33="",0,SUMIF('DADOS BRUTOS'!$A$3:$A$500,$C33,'DADOS BRUTOS'!BX$3:BX$500)))</f>
        <v/>
      </c>
      <c r="EY33" s="94">
        <f>IF(OR(EY$4="",$B33=""),0,SUMIF('DADOS BRUTOS'!$A$3:$A$500,$B33,'DADOS BRUTOS'!BY$3:BY$500)+IF($C33="",0,SUMIF('DADOS BRUTOS'!$A$3:$A$500,$C33,'DADOS BRUTOS'!BY$3:BY$500)))</f>
        <v/>
      </c>
      <c r="EZ33" s="94">
        <f>IF(OR(EZ$4="",$B33=""),0,SUMIF('DADOS BRUTOS'!$A$3:$A$500,$B33,'DADOS BRUTOS'!BZ$3:BZ$500)+IF($C33="",0,SUMIF('DADOS BRUTOS'!$A$3:$A$500,$C33,'DADOS BRUTOS'!BZ$3:BZ$500)))</f>
        <v/>
      </c>
      <c r="FA33" s="94">
        <f>IF(OR(FA$4="",$B33=""),0,SUMIF('DADOS BRUTOS'!$A$3:$A$500,$B33,'DADOS BRUTOS'!CA$3:CA$500)+IF($C33="",0,SUMIF('DADOS BRUTOS'!$A$3:$A$500,$C33,'DADOS BRUTOS'!CA$3:CA$500)))</f>
        <v/>
      </c>
      <c r="FB33" s="94">
        <f>IF(OR(FB$4="",$B33=""),0,SUMIF('DADOS BRUTOS'!$A$3:$A$500,$B33,'DADOS BRUTOS'!CB$3:CB$500)+IF($C33="",0,SUMIF('DADOS BRUTOS'!$A$3:$A$500,$C33,'DADOS BRUTOS'!CB$3:CB$500)))</f>
        <v/>
      </c>
      <c r="FC33" s="94">
        <f>IF(OR(FC$4="",$B33=""),0,SUMIF('DADOS BRUTOS'!$A$3:$A$500,$B33,'DADOS BRUTOS'!CC$3:CC$500)+IF($C33="",0,SUMIF('DADOS BRUTOS'!$A$3:$A$500,$C33,'DADOS BRUTOS'!CC$3:CC$500)))</f>
        <v/>
      </c>
      <c r="FD33" s="94">
        <f>IF(OR(FD$4="",$B33=""),0,SUMIF('DADOS BRUTOS'!$A$3:$A$500,$B33,'DADOS BRUTOS'!CD$3:CD$500)+IF($C33="",0,SUMIF('DADOS BRUTOS'!$A$3:$A$500,$C33,'DADOS BRUTOS'!CD$3:CD$500)))</f>
        <v/>
      </c>
      <c r="FE33" s="94">
        <f>IF(OR(FE$4="",$B33=""),0,SUMIF('DADOS BRUTOS'!$A$3:$A$500,$B33,'DADOS BRUTOS'!CE$3:CE$500)+IF($C33="",0,SUMIF('DADOS BRUTOS'!$A$3:$A$500,$C33,'DADOS BRUTOS'!CE$3:CE$500)))</f>
        <v/>
      </c>
      <c r="FF33" s="94">
        <f>IF(OR(FF$4="",$B33=""),0,SUMIF('DADOS BRUTOS'!$A$3:$A$500,$B33,'DADOS BRUTOS'!CF$3:CF$500)+IF($C33="",0,SUMIF('DADOS BRUTOS'!$A$3:$A$500,$C33,'DADOS BRUTOS'!CF$3:CF$500)))</f>
        <v/>
      </c>
      <c r="FG33" s="94">
        <f>IF(OR(FG$4="",$B33=""),0,SUMIF('DADOS BRUTOS'!$A$3:$A$500,$B33,'DADOS BRUTOS'!CG$3:CG$500)+IF($C33="",0,SUMIF('DADOS BRUTOS'!$A$3:$A$500,$C33,'DADOS BRUTOS'!CG$3:CG$500)))</f>
        <v/>
      </c>
      <c r="FH33" s="94">
        <f>IF(OR(FH$4="",$B33=""),0,SUMIF('DADOS BRUTOS'!$A$3:$A$500,$B33,'DADOS BRUTOS'!CH$3:CH$500)+IF($C33="",0,SUMIF('DADOS BRUTOS'!$A$3:$A$500,$C33,'DADOS BRUTOS'!CH$3:CH$500)))</f>
        <v/>
      </c>
      <c r="FI33" s="94">
        <f>IF(OR(FI$4="",$B33=""),0,SUMIF('DADOS BRUTOS'!$A$3:$A$500,$B33,'DADOS BRUTOS'!CI$3:CI$500)+IF($C33="",0,SUMIF('DADOS BRUTOS'!$A$3:$A$500,$C33,'DADOS BRUTOS'!CI$3:CI$500)))</f>
        <v/>
      </c>
      <c r="FJ33" s="94">
        <f>IF(OR(FJ$4="",$B33=""),0,SUMIF('DADOS BRUTOS'!$A$3:$A$500,$B33,'DADOS BRUTOS'!CJ$3:CJ$500)+IF($C33="",0,SUMIF('DADOS BRUTOS'!$A$3:$A$500,$C33,'DADOS BRUTOS'!CJ$3:CJ$500)))</f>
        <v/>
      </c>
      <c r="FK33" s="94">
        <f>IF(OR(FK$4="",$B33=""),0,SUMIF('DADOS BRUTOS'!$A$3:$A$500,$B33,'DADOS BRUTOS'!CK$3:CK$500)+IF($C33="",0,SUMIF('DADOS BRUTOS'!$A$3:$A$500,$C33,'DADOS BRUTOS'!CK$3:CK$500)))</f>
        <v/>
      </c>
      <c r="FL33" s="94">
        <f>IF(OR(FL$4="",$B33=""),0,SUMIF('DADOS BRUTOS'!$A$3:$A$500,$B33,'DADOS BRUTOS'!CL$3:CL$500)+IF($C33="",0,SUMIF('DADOS BRUTOS'!$A$3:$A$500,$C33,'DADOS BRUTOS'!CL$3:CL$500)))</f>
        <v/>
      </c>
      <c r="FM33" s="94">
        <f>IF(OR(FM$4="",$B33=""),0,SUMIF('DADOS BRUTOS'!$A$3:$A$500,$B33,'DADOS BRUTOS'!CM$3:CM$500)+IF($C33="",0,SUMIF('DADOS BRUTOS'!$A$3:$A$500,$C33,'DADOS BRUTOS'!CM$3:CM$500)))</f>
        <v/>
      </c>
      <c r="FN33" s="94">
        <f>IF(OR(FN$4="",$B33=""),0,SUMIF('DADOS BRUTOS'!$A$3:$A$500,$B33,'DADOS BRUTOS'!CN$3:CN$500)+IF($C33="",0,SUMIF('DADOS BRUTOS'!$A$3:$A$500,$C33,'DADOS BRUTOS'!CN$3:CN$500)))</f>
        <v/>
      </c>
      <c r="FO33" s="94">
        <f>IF(OR(FO$4="",$B33=""),0,SUMIF('DADOS BRUTOS'!$A$3:$A$500,$B33,'DADOS BRUTOS'!CO$3:CO$500)+IF($C33="",0,SUMIF('DADOS BRUTOS'!$A$3:$A$500,$C33,'DADOS BRUTOS'!CO$3:CO$500)))</f>
        <v/>
      </c>
      <c r="FP33" s="94">
        <f>IF(OR(FP$4="",$B33=""),0,SUMIF('DADOS BRUTOS'!$A$3:$A$500,$B33,'DADOS BRUTOS'!CP$3:CP$500)+IF($C33="",0,SUMIF('DADOS BRUTOS'!$A$3:$A$500,$C33,'DADOS BRUTOS'!CP$3:CP$500)))</f>
        <v/>
      </c>
      <c r="FQ33" s="94">
        <f>IF(OR(FQ$4="",$B33=""),0,SUMIF('DADOS BRUTOS'!$A$3:$A$500,$B33,'DADOS BRUTOS'!CQ$3:CQ$500)+IF($C33="",0,SUMIF('DADOS BRUTOS'!$A$3:$A$500,$C33,'DADOS BRUTOS'!CQ$3:CQ$500)))</f>
        <v/>
      </c>
      <c r="FR33" s="94">
        <f>IF(OR(FR$4="",$B33=""),0,SUMIF('DADOS BRUTOS'!$A$3:$A$500,$B33,'DADOS BRUTOS'!CR$3:CR$500)+IF($C33="",0,SUMIF('DADOS BRUTOS'!$A$3:$A$500,$C33,'DADOS BRUTOS'!CR$3:CR$500)))</f>
        <v/>
      </c>
      <c r="FS33" s="94">
        <f>IF(OR(FS$4="",$B33=""),0,SUMIF('DADOS BRUTOS'!$A$3:$A$500,$B33,'DADOS BRUTOS'!CS$3:CS$500)+IF($C33="",0,SUMIF('DADOS BRUTOS'!$A$3:$A$500,$C33,'DADOS BRUTOS'!CS$3:CS$500)))</f>
        <v/>
      </c>
      <c r="FT33" s="94">
        <f>IF(OR(FT$4="",$B33=""),0,SUMIF('DADOS BRUTOS'!$A$3:$A$500,$B33,'DADOS BRUTOS'!CT$3:CT$500)+IF($C33="",0,SUMIF('DADOS BRUTOS'!$A$3:$A$500,$C33,'DADOS BRUTOS'!CT$3:CT$500)))</f>
        <v/>
      </c>
      <c r="FU33" s="94">
        <f>IF(OR(FU$4="",$B33=""),0,SUMIF('DADOS BRUTOS'!$A$3:$A$500,$B33,'DADOS BRUTOS'!CU$3:CU$500)+IF($C33="",0,SUMIF('DADOS BRUTOS'!$A$3:$A$500,$C33,'DADOS BRUTOS'!CU$3:CU$500)))</f>
        <v/>
      </c>
      <c r="FV33" s="94">
        <f>IF(OR(FV$4="",$B33=""),0,SUMIF('DADOS BRUTOS'!$A$3:$A$500,$B33,'DADOS BRUTOS'!CV$3:CV$500)+IF($C33="",0,SUMIF('DADOS BRUTOS'!$A$3:$A$500,$C33,'DADOS BRUTOS'!CV$3:CV$500)))</f>
        <v/>
      </c>
      <c r="FW33" s="94">
        <f>IF(OR(FW$4="",$B33=""),0,SUMIF('DADOS BRUTOS'!$A$3:$A$500,$B33,'DADOS BRUTOS'!CW$3:CW$500)+IF($C33="",0,SUMIF('DADOS BRUTOS'!$A$3:$A$500,$C33,'DADOS BRUTOS'!CW$3:CW$500)))</f>
        <v/>
      </c>
      <c r="FX33" s="94">
        <f>IF(OR(FX$4="",$B33=""),0,SUMIF('DADOS BRUTOS'!$A$3:$A$500,$B33,'DADOS BRUTOS'!CX$3:CX$500)+IF($C33="",0,SUMIF('DADOS BRUTOS'!$A$3:$A$500,$C33,'DADOS BRUTOS'!CX$3:CX$500)))</f>
        <v/>
      </c>
      <c r="FY33" s="94">
        <f>IF(OR(FY$4="",$B33=""),0,SUMIF('DADOS BRUTOS'!$A$3:$A$500,$B33,'DADOS BRUTOS'!CY$3:CY$500)+IF($C33="",0,SUMIF('DADOS BRUTOS'!$A$3:$A$500,$C33,'DADOS BRUTOS'!CY$3:CY$500)))</f>
        <v/>
      </c>
      <c r="FZ33" s="94">
        <f>IF(OR(FZ$4="",$B33=""),0,SUMIF('DADOS BRUTOS'!$A$3:$A$500,$B33,'DADOS BRUTOS'!CZ$3:CZ$500)+IF($C33="",0,SUMIF('DADOS BRUTOS'!$A$3:$A$500,$C33,'DADOS BRUTOS'!CZ$3:CZ$500)))</f>
        <v/>
      </c>
      <c r="GA33" s="94">
        <f>IF(OR(GA$4="",$B33=""),0,SUMIF('DADOS BRUTOS'!$A$3:$A$500,$B33,'DADOS BRUTOS'!DA$3:DA$500)+IF($C33="",0,SUMIF('DADOS BRUTOS'!$A$3:$A$500,$C33,'DADOS BRUTOS'!DA$3:DA$500)))</f>
        <v/>
      </c>
      <c r="GB33" s="94">
        <f>IF(OR(GB$4="",$B33=""),0,SUMIF('DADOS BRUTOS'!$A$3:$A$500,$B33,'DADOS BRUTOS'!DB$3:DB$500)+IF($C33="",0,SUMIF('DADOS BRUTOS'!$A$3:$A$500,$C33,'DADOS BRUTOS'!DB$3:DB$500)))</f>
        <v/>
      </c>
      <c r="GC33" s="94">
        <f>IF(OR(GC$4="",$B33=""),0,SUMIF('DADOS BRUTOS'!$A$3:$A$500,$B33,'DADOS BRUTOS'!DC$3:DC$500)+IF($C33="",0,SUMIF('DADOS BRUTOS'!$A$3:$A$500,$C33,'DADOS BRUTOS'!DC$3:DC$500)))</f>
        <v/>
      </c>
      <c r="GD33" s="94">
        <f>IF(OR(GD$4="",$B33=""),0,SUMIF('DADOS BRUTOS'!$A$3:$A$500,$B33,'DADOS BRUTOS'!DD$3:DD$500)+IF($C33="",0,SUMIF('DADOS BRUTOS'!$A$3:$A$500,$C33,'DADOS BRUTOS'!DD$3:DD$500)))</f>
        <v/>
      </c>
      <c r="GE33" s="94">
        <f>IF(OR(GE$4="",$B33=""),0,SUMIF('DADOS BRUTOS'!$A$3:$A$500,$B33,'DADOS BRUTOS'!DE$3:DE$500)+IF($C33="",0,SUMIF('DADOS BRUTOS'!$A$3:$A$500,$C33,'DADOS BRUTOS'!DE$3:DE$500)))</f>
        <v/>
      </c>
      <c r="GF33" s="94">
        <f>IF(OR(GF$4="",$B33=""),0,SUMIF('DADOS BRUTOS'!$A$3:$A$500,$B33,'DADOS BRUTOS'!DF$3:DF$500)+IF($C33="",0,SUMIF('DADOS BRUTOS'!$A$3:$A$500,$C33,'DADOS BRUTOS'!DF$3:DF$500)))</f>
        <v/>
      </c>
      <c r="GG33" s="94">
        <f>IF(OR(GG$4="",$B33=""),0,SUMIF('DADOS BRUTOS'!$A$3:$A$500,$B33,'DADOS BRUTOS'!DG$3:DG$500)+IF($C33="",0,SUMIF('DADOS BRUTOS'!$A$3:$A$500,$C33,'DADOS BRUTOS'!DG$3:DG$500)))</f>
        <v/>
      </c>
      <c r="GH33" s="94">
        <f>IF(OR(GH$4="",$B33=""),0,SUMIF('DADOS BRUTOS'!$A$3:$A$500,$B33,'DADOS BRUTOS'!DH$3:DH$500)+IF($C33="",0,SUMIF('DADOS BRUTOS'!$A$3:$A$500,$C33,'DADOS BRUTOS'!DH$3:DH$500)))</f>
        <v/>
      </c>
      <c r="GI33" s="94">
        <f>IF(OR(GI$4="",$B33=""),0,SUMIF('DADOS BRUTOS'!$A$3:$A$500,$B33,'DADOS BRUTOS'!DI$3:DI$500)+IF($C33="",0,SUMIF('DADOS BRUTOS'!$A$3:$A$500,$C33,'DADOS BRUTOS'!DI$3:DI$500)))</f>
        <v/>
      </c>
      <c r="GJ33" s="94">
        <f>IF(OR(GJ$4="",$B33=""),0,SUMIF('DADOS BRUTOS'!$A$3:$A$500,$B33,'DADOS BRUTOS'!DJ$3:DJ$500)+IF($C33="",0,SUMIF('DADOS BRUTOS'!$A$3:$A$500,$C33,'DADOS BRUTOS'!DJ$3:DJ$500)))</f>
        <v/>
      </c>
      <c r="GK33" s="94">
        <f>IF(OR(GK$4="",$B33=""),0,SUMIF('DADOS BRUTOS'!$A$3:$A$500,$B33,'DADOS BRUTOS'!DK$3:DK$500)+IF($C33="",0,SUMIF('DADOS BRUTOS'!$A$3:$A$500,$C33,'DADOS BRUTOS'!DK$3:DK$500)))</f>
        <v/>
      </c>
      <c r="GL33" s="94">
        <f>IF(OR(GL$4="",$B33=""),0,SUMIF('DADOS BRUTOS'!$A$3:$A$500,$B33,'DADOS BRUTOS'!DL$3:DL$500)+IF($C33="",0,SUMIF('DADOS BRUTOS'!$A$3:$A$500,$C33,'DADOS BRUTOS'!DL$3:DL$500)))</f>
        <v/>
      </c>
      <c r="GM33" s="94">
        <f>IF(OR(GM$4="",$B33=""),0,SUMIF('DADOS BRUTOS'!$A$3:$A$500,$B33,'DADOS BRUTOS'!DM$3:DM$500)+IF($C33="",0,SUMIF('DADOS BRUTOS'!$A$3:$A$500,$C33,'DADOS BRUTOS'!DM$3:DM$500)))</f>
        <v/>
      </c>
      <c r="GN33" s="94">
        <f>IF(OR(GN$4="",$B33=""),0,SUMIF('DADOS BRUTOS'!$A$3:$A$500,$B33,'DADOS BRUTOS'!DN$3:DN$500)+IF($C33="",0,SUMIF('DADOS BRUTOS'!$A$3:$A$500,$C33,'DADOS BRUTOS'!DN$3:DN$500)))</f>
        <v/>
      </c>
      <c r="GO33" s="94">
        <f>IF(OR(GO$4="",$B33=""),0,SUMIF('DADOS BRUTOS'!$A$3:$A$500,$B33,'DADOS BRUTOS'!DO$3:DO$500)+IF($C33="",0,SUMIF('DADOS BRUTOS'!$A$3:$A$500,$C33,'DADOS BRUTOS'!DO$3:DO$500)))</f>
        <v/>
      </c>
      <c r="GP33" s="94">
        <f>IF(OR(GP$4="",$B33=""),0,SUMIF('DADOS BRUTOS'!$A$3:$A$500,$B33,'DADOS BRUTOS'!DP$3:DP$500)+IF($C33="",0,SUMIF('DADOS BRUTOS'!$A$3:$A$500,$C33,'DADOS BRUTOS'!DP$3:DP$500)))</f>
        <v/>
      </c>
      <c r="GQ33" s="94">
        <f>IF(OR(GQ$4="",$B33=""),0,SUMIF('DADOS BRUTOS'!$A$3:$A$500,$B33,'DADOS BRUTOS'!DQ$3:DQ$500)+IF($C33="",0,SUMIF('DADOS BRUTOS'!$A$3:$A$500,$C33,'DADOS BRUTOS'!DQ$3:DQ$500)))</f>
        <v/>
      </c>
      <c r="GR33" s="94">
        <f>IF(OR(GR$4="",$B33=""),0,SUMIF('DADOS BRUTOS'!$A$3:$A$500,$B33,'DADOS BRUTOS'!DR$3:DR$500)+IF($C33="",0,SUMIF('DADOS BRUTOS'!$A$3:$A$500,$C33,'DADOS BRUTOS'!DR$3:DR$500)))</f>
        <v/>
      </c>
      <c r="GS33" s="94">
        <f>IF(OR(GS$4="",$B33=""),0,SUMIF('DADOS BRUTOS'!$A$3:$A$500,$B33,'DADOS BRUTOS'!DS$3:DS$500)+IF($C33="",0,SUMIF('DADOS BRUTOS'!$A$3:$A$500,$C33,'DADOS BRUTOS'!DS$3:DS$500)))</f>
        <v/>
      </c>
      <c r="GT33" s="94">
        <f>IF(OR(GT$4="",$B33=""),0,SUMIF('DADOS BRUTOS'!$A$3:$A$500,$B33,'DADOS BRUTOS'!DT$3:DT$500)+IF($C33="",0,SUMIF('DADOS BRUTOS'!$A$3:$A$500,$C33,'DADOS BRUTOS'!DT$3:DT$500)))</f>
        <v/>
      </c>
      <c r="GU33" s="94">
        <f>IF(OR(GU$4="",$B33=""),0,SUMIF('DADOS BRUTOS'!$A$3:$A$500,$B33,'DADOS BRUTOS'!DU$3:DU$500)+IF($C33="",0,SUMIF('DADOS BRUTOS'!$A$3:$A$500,$C33,'DADOS BRUTOS'!DU$3:DU$500)))</f>
        <v/>
      </c>
      <c r="GV33" s="94">
        <f>IF(OR(GV$4="",$B33=""),0,SUMIF('DADOS BRUTOS'!$A$3:$A$500,$B33,'DADOS BRUTOS'!DV$3:DV$500)+IF($C33="",0,SUMIF('DADOS BRUTOS'!$A$3:$A$500,$C33,'DADOS BRUTOS'!DV$3:DV$500)))</f>
        <v/>
      </c>
      <c r="GW33" s="94">
        <f>IF(OR(GW$4="",$B33=""),0,SUMIF('DADOS BRUTOS'!$A$3:$A$500,$B33,'DADOS BRUTOS'!DW$3:DW$500)+IF($C33="",0,SUMIF('DADOS BRUTOS'!$A$3:$A$500,$C33,'DADOS BRUTOS'!DW$3:DW$500)))</f>
        <v/>
      </c>
      <c r="GX33" s="94">
        <f>IF(OR(GX$4="",$B33=""),0,SUMIF('DADOS BRUTOS'!$A$3:$A$500,$B33,'DADOS BRUTOS'!DX$3:DX$500)+IF($C33="",0,SUMIF('DADOS BRUTOS'!$A$3:$A$500,$C33,'DADOS BRUTOS'!DX$3:DX$500)))</f>
        <v/>
      </c>
      <c r="GY33" s="94">
        <f>IF(OR(GY$4="",$B33=""),0,SUMIF('DADOS BRUTOS'!$A$3:$A$500,$B33,'DADOS BRUTOS'!DY$3:DY$500)+IF($C33="",0,SUMIF('DADOS BRUTOS'!$A$3:$A$500,$C33,'DADOS BRUTOS'!DY$3:DY$500)))</f>
        <v/>
      </c>
      <c r="GZ33" s="94">
        <f>IF(OR(GZ$4="",$B33=""),0,SUMIF('DADOS BRUTOS'!$A$3:$A$500,$B33,'DADOS BRUTOS'!DZ$3:DZ$500)+IF($C33="",0,SUMIF('DADOS BRUTOS'!$A$3:$A$500,$C33,'DADOS BRUTOS'!DZ$3:DZ$500)))</f>
        <v/>
      </c>
      <c r="HA33" s="94">
        <f>IF(OR(HA$4="",$B33=""),0,SUMIF('DADOS BRUTOS'!$A$3:$A$500,$B33,'DADOS BRUTOS'!EA$3:EA$500)+IF($C33="",0,SUMIF('DADOS BRUTOS'!$A$3:$A$500,$C33,'DADOS BRUTOS'!EA$3:EA$500)))</f>
        <v/>
      </c>
      <c r="HB33" s="94">
        <f>IF(OR(HB$4="",$B33=""),0,SUMIF('DADOS BRUTOS'!$A$3:$A$500,$B33,'DADOS BRUTOS'!EB$3:EB$500)+IF($C33="",0,SUMIF('DADOS BRUTOS'!$A$3:$A$500,$C33,'DADOS BRUTOS'!EB$3:EB$500)))</f>
        <v/>
      </c>
      <c r="HC33" s="94">
        <f>IF(OR(HC$4="",$B33=""),0,SUMIF('DADOS BRUTOS'!$A$3:$A$500,$B33,'DADOS BRUTOS'!EC$3:EC$500)+IF($C33="",0,SUMIF('DADOS BRUTOS'!$A$3:$A$500,$C33,'DADOS BRUTOS'!EC$3:EC$500)))</f>
        <v/>
      </c>
      <c r="HD33" s="94">
        <f>IF(OR(HD$4="",$B33=""),0,SUMIF('DADOS BRUTOS'!$A$3:$A$500,$B33,'DADOS BRUTOS'!ED$3:ED$500)+IF($C33="",0,SUMIF('DADOS BRUTOS'!$A$3:$A$500,$C33,'DADOS BRUTOS'!ED$3:ED$500)))</f>
        <v/>
      </c>
      <c r="HE33" s="94">
        <f>IF(OR(HE$4="",$B33=""),0,SUMIF('DADOS BRUTOS'!$A$3:$A$500,$B33,'DADOS BRUTOS'!EE$3:EE$500)+IF($C33="",0,SUMIF('DADOS BRUTOS'!$A$3:$A$500,$C33,'DADOS BRUTOS'!EE$3:EE$500)))</f>
        <v/>
      </c>
      <c r="HF33" s="94">
        <f>IF(OR(HF$4="",$B33=""),0,SUMIF('DADOS BRUTOS'!$A$3:$A$500,$B33,'DADOS BRUTOS'!EF$3:EF$500)+IF($C33="",0,SUMIF('DADOS BRUTOS'!$A$3:$A$500,$C33,'DADOS BRUTOS'!EF$3:EF$500)))</f>
        <v/>
      </c>
      <c r="HG33" s="94">
        <f>IF(OR(HG$4="",$B33=""),0,SUMIF('DADOS BRUTOS'!$A$3:$A$500,$B33,'DADOS BRUTOS'!EG$3:EG$500)+IF($C33="",0,SUMIF('DADOS BRUTOS'!$A$3:$A$500,$C33,'DADOS BRUTOS'!EG$3:EG$500)))</f>
        <v/>
      </c>
      <c r="HH33" s="94">
        <f>IF(OR(HH$4="",$B33=""),0,SUMIF('DADOS BRUTOS'!$A$3:$A$500,$B33,'DADOS BRUTOS'!EH$3:EH$500)+IF($C33="",0,SUMIF('DADOS BRUTOS'!$A$3:$A$500,$C33,'DADOS BRUTOS'!EH$3:EH$500)))</f>
        <v/>
      </c>
      <c r="HI33" s="94">
        <f>IF(OR(HI$4="",$B33=""),0,SUMIF('DADOS BRUTOS'!$A$3:$A$500,$B33,'DADOS BRUTOS'!EI$3:EI$500)+IF($C33="",0,SUMIF('DADOS BRUTOS'!$A$3:$A$500,$C33,'DADOS BRUTOS'!EI$3:EI$500)))</f>
        <v/>
      </c>
      <c r="HJ33" s="94">
        <f>IF(OR(HJ$4="",$B33=""),0,SUMIF('DADOS BRUTOS'!$A$3:$A$500,$B33,'DADOS BRUTOS'!EJ$3:EJ$500)+IF($C33="",0,SUMIF('DADOS BRUTOS'!$A$3:$A$500,$C33,'DADOS BRUTOS'!EJ$3:EJ$500)))</f>
        <v/>
      </c>
      <c r="HK33" s="94">
        <f>IF(OR(HK$4="",$B33=""),0,SUMIF('DADOS BRUTOS'!$A$3:$A$500,$B33,'DADOS BRUTOS'!EK$3:EK$500)+IF($C33="",0,SUMIF('DADOS BRUTOS'!$A$3:$A$500,$C33,'DADOS BRUTOS'!EK$3:EK$500)))</f>
        <v/>
      </c>
      <c r="HL33" s="94">
        <f>IF(OR(HL$4="",$B33=""),0,SUMIF('DADOS BRUTOS'!$A$3:$A$500,$B33,'DADOS BRUTOS'!EL$3:EL$500)+IF($C33="",0,SUMIF('DADOS BRUTOS'!$A$3:$A$500,$C33,'DADOS BRUTOS'!EL$3:EL$500)))</f>
        <v/>
      </c>
      <c r="HM33" s="94">
        <f>IF(OR(HM$4="",$B33=""),0,SUMIF('DADOS BRUTOS'!$A$3:$A$500,$B33,'DADOS BRUTOS'!EM$3:EM$500)+IF($C33="",0,SUMIF('DADOS BRUTOS'!$A$3:$A$500,$C33,'DADOS BRUTOS'!EM$3:EM$500)))</f>
        <v/>
      </c>
      <c r="HN33" s="94">
        <f>IF(OR(HN$4="",$B33=""),0,SUMIF('DADOS BRUTOS'!$A$3:$A$500,$B33,'DADOS BRUTOS'!EN$3:EN$500)+IF($C33="",0,SUMIF('DADOS BRUTOS'!$A$3:$A$500,$C33,'DADOS BRUTOS'!EN$3:EN$500)))</f>
        <v/>
      </c>
      <c r="HO33" s="94">
        <f>IF(OR(HO$4="",$B33=""),0,SUMIF('DADOS BRUTOS'!$A$3:$A$500,$B33,'DADOS BRUTOS'!EO$3:EO$500)+IF($C33="",0,SUMIF('DADOS BRUTOS'!$A$3:$A$500,$C33,'DADOS BRUTOS'!EO$3:EO$500)))</f>
        <v/>
      </c>
      <c r="HP33" s="94">
        <f>IF(OR(HP$4="",$B33=""),0,SUMIF('DADOS BRUTOS'!$A$3:$A$500,$B33,'DADOS BRUTOS'!EP$3:EP$500)+IF($C33="",0,SUMIF('DADOS BRUTOS'!$A$3:$A$500,$C33,'DADOS BRUTOS'!EP$3:EP$500)))</f>
        <v/>
      </c>
      <c r="HQ33" s="94">
        <f>IF(OR(HQ$4="",$B33=""),0,SUMIF('DADOS BRUTOS'!$A$3:$A$500,$B33,'DADOS BRUTOS'!EQ$3:EQ$500)+IF($C33="",0,SUMIF('DADOS BRUTOS'!$A$3:$A$500,$C33,'DADOS BRUTOS'!EQ$3:EQ$500)))</f>
        <v/>
      </c>
      <c r="HR33" s="94">
        <f>IF(OR(HR$4="",$B33=""),0,SUMIF('DADOS BRUTOS'!$A$3:$A$500,$B33,'DADOS BRUTOS'!ER$3:ER$500)+IF($C33="",0,SUMIF('DADOS BRUTOS'!$A$3:$A$500,$C33,'DADOS BRUTOS'!ER$3:ER$500)))</f>
        <v/>
      </c>
      <c r="HS33" s="94">
        <f>IF(OR(HS$4="",$B33=""),0,SUMIF('DADOS BRUTOS'!$A$3:$A$500,$B33,'DADOS BRUTOS'!ES$3:ES$500)+IF($C33="",0,SUMIF('DADOS BRUTOS'!$A$3:$A$500,$C33,'DADOS BRUTOS'!ES$3:ES$500)))</f>
        <v/>
      </c>
      <c r="HT33" s="94">
        <f>IF(OR(HT$4="",$B33=""),0,SUMIF('DADOS BRUTOS'!$A$3:$A$500,$B33,'DADOS BRUTOS'!ET$3:ET$500)+IF($C33="",0,SUMIF('DADOS BRUTOS'!$A$3:$A$500,$C33,'DADOS BRUTOS'!ET$3:ET$500)))</f>
        <v/>
      </c>
      <c r="HU33" s="94">
        <f>IF(OR(HU$4="",$B33=""),0,SUMIF('DADOS BRUTOS'!$A$3:$A$500,$B33,'DADOS BRUTOS'!EU$3:EU$500)+IF($C33="",0,SUMIF('DADOS BRUTOS'!$A$3:$A$500,$C33,'DADOS BRUTOS'!EU$3:EU$500)))</f>
        <v/>
      </c>
      <c r="HV33" s="94">
        <f>IF(OR(HV$4="",$B33=""),0,SUMIF('DADOS BRUTOS'!$A$3:$A$500,$B33,'DADOS BRUTOS'!EV$3:EV$500)+IF($C33="",0,SUMIF('DADOS BRUTOS'!$A$3:$A$500,$C33,'DADOS BRUTOS'!EV$3:EV$500)))</f>
        <v/>
      </c>
      <c r="HW33" s="94">
        <f>IF(OR(HW$4="",$B33=""),0,SUMIF('DADOS BRUTOS'!$A$3:$A$500,$B33,'DADOS BRUTOS'!EW$3:EW$500)+IF($C33="",0,SUMIF('DADOS BRUTOS'!$A$3:$A$500,$C33,'DADOS BRUTOS'!EW$3:EW$500)))</f>
        <v/>
      </c>
      <c r="HX33" s="94">
        <f>IF(OR(HX$4="",$B33=""),0,SUMIF('DADOS BRUTOS'!$A$3:$A$500,$B33,'DADOS BRUTOS'!EX$3:EX$500)+IF($C33="",0,SUMIF('DADOS BRUTOS'!$A$3:$A$500,$C33,'DADOS BRUTOS'!EX$3:EX$500)))</f>
        <v/>
      </c>
      <c r="HY33" s="94">
        <f>IF(OR(HY$4="",$B33=""),0,SUMIF('DADOS BRUTOS'!$A$3:$A$500,$B33,'DADOS BRUTOS'!EY$3:EY$500)+IF($C33="",0,SUMIF('DADOS BRUTOS'!$A$3:$A$500,$C33,'DADOS BRUTOS'!EY$3:EY$500)))</f>
        <v/>
      </c>
      <c r="HZ33" s="94">
        <f>IF(OR(HZ$4="",$B33=""),0,SUMIF('DADOS BRUTOS'!$A$3:$A$500,$B33,'DADOS BRUTOS'!EZ$3:EZ$500)+IF($C33="",0,SUMIF('DADOS BRUTOS'!$A$3:$A$500,$C33,'DADOS BRUTOS'!EZ$3:EZ$500)))</f>
        <v/>
      </c>
      <c r="IA33" s="94">
        <f>IF(OR(IA$4="",$B33=""),0,SUMIF('DADOS BRUTOS'!$A$3:$A$500,$B33,'DADOS BRUTOS'!FA$3:FA$500)+IF($C33="",0,SUMIF('DADOS BRUTOS'!$A$3:$A$500,$C33,'DADOS BRUTOS'!FA$3:FA$500)))</f>
        <v/>
      </c>
      <c r="IB33" s="94">
        <f>IF(OR(IB$4="",$B33=""),0,SUMIF('DADOS BRUTOS'!$A$3:$A$500,$B33,'DADOS BRUTOS'!FB$3:FB$500)+IF($C33="",0,SUMIF('DADOS BRUTOS'!$A$3:$A$500,$C33,'DADOS BRUTOS'!FB$3:FB$500)))</f>
        <v/>
      </c>
      <c r="IC33" s="94">
        <f>IF(OR(IC$4="",$B33=""),0,SUMIF('DADOS BRUTOS'!$A$3:$A$500,$B33,'DADOS BRUTOS'!FC$3:FC$500)+IF($C33="",0,SUMIF('DADOS BRUTOS'!$A$3:$A$500,$C33,'DADOS BRUTOS'!FC$3:FC$500)))</f>
        <v/>
      </c>
      <c r="ID33" s="94">
        <f>IF(OR(ID$4="",$B33=""),0,SUMIF('DADOS BRUTOS'!$A$3:$A$500,$B33,'DADOS BRUTOS'!FD$3:FD$500)+IF($C33="",0,SUMIF('DADOS BRUTOS'!$A$3:$A$500,$C33,'DADOS BRUTOS'!FD$3:FD$500)))</f>
        <v/>
      </c>
      <c r="IE33" s="94">
        <f>IF(OR(IE$4="",$B33=""),0,SUMIF('DADOS BRUTOS'!$A$3:$A$500,$B33,'DADOS BRUTOS'!FE$3:FE$500)+IF($C33="",0,SUMIF('DADOS BRUTOS'!$A$3:$A$500,$C33,'DADOS BRUTOS'!FE$3:FE$500)))</f>
        <v/>
      </c>
      <c r="IF33" s="94">
        <f>IF(OR(IF$4="",$B33=""),0,SUMIF('DADOS BRUTOS'!$A$3:$A$500,$B33,'DADOS BRUTOS'!FF$3:FF$500)+IF($C33="",0,SUMIF('DADOS BRUTOS'!$A$3:$A$500,$C33,'DADOS BRUTOS'!FF$3:FF$500)))</f>
        <v/>
      </c>
      <c r="IG33" s="94">
        <f>IF(OR(IG$4="",$B33=""),0,SUMIF('DADOS BRUTOS'!$A$3:$A$500,$B33,'DADOS BRUTOS'!FG$3:FG$500)+IF($C33="",0,SUMIF('DADOS BRUTOS'!$A$3:$A$500,$C33,'DADOS BRUTOS'!FG$3:FG$500)))</f>
        <v/>
      </c>
      <c r="IH33" s="94">
        <f>IF(OR(IH$4="",$B33=""),0,SUMIF('DADOS BRUTOS'!$A$3:$A$500,$B33,'DADOS BRUTOS'!FH$3:FH$500)+IF($C33="",0,SUMIF('DADOS BRUTOS'!$A$3:$A$500,$C33,'DADOS BRUTOS'!FH$3:FH$500)))</f>
        <v/>
      </c>
      <c r="II33" s="94">
        <f>IF(OR(II$4="",$B33=""),0,SUMIF('DADOS BRUTOS'!$A$3:$A$500,$B33,'DADOS BRUTOS'!FI$3:FI$500)+IF($C33="",0,SUMIF('DADOS BRUTOS'!$A$3:$A$500,$C33,'DADOS BRUTOS'!FI$3:FI$500)))</f>
        <v/>
      </c>
      <c r="IJ33" s="94">
        <f>IF(OR(IJ$4="",$B33=""),0,SUMIF('DADOS BRUTOS'!$A$3:$A$500,$B33,'DADOS BRUTOS'!FJ$3:FJ$500)+IF($C33="",0,SUMIF('DADOS BRUTOS'!$A$3:$A$500,$C33,'DADOS BRUTOS'!FJ$3:FJ$500)))</f>
        <v/>
      </c>
      <c r="IK33" s="94">
        <f>IF(OR(IK$4="",$B33=""),0,SUMIF('DADOS BRUTOS'!$A$3:$A$500,$B33,'DADOS BRUTOS'!FK$3:FK$500)+IF($C33="",0,SUMIF('DADOS BRUTOS'!$A$3:$A$500,$C33,'DADOS BRUTOS'!FK$3:FK$500)))</f>
        <v/>
      </c>
      <c r="IL33" s="94">
        <f>IF(OR(IL$4="",$B33=""),0,SUMIF('DADOS BRUTOS'!$A$3:$A$500,$B33,'DADOS BRUTOS'!FL$3:FL$500)+IF($C33="",0,SUMIF('DADOS BRUTOS'!$A$3:$A$500,$C33,'DADOS BRUTOS'!FL$3:FL$500)))</f>
        <v/>
      </c>
      <c r="IM33" s="94">
        <f>IF(OR(IM$4="",$B33=""),0,SUMIF('DADOS BRUTOS'!$A$3:$A$500,$B33,'DADOS BRUTOS'!FM$3:FM$500)+IF($C33="",0,SUMIF('DADOS BRUTOS'!$A$3:$A$500,$C33,'DADOS BRUTOS'!FM$3:FM$500)))</f>
        <v/>
      </c>
      <c r="IN33" s="94">
        <f>IF(OR(IN$4="",$B33=""),0,SUMIF('DADOS BRUTOS'!$A$3:$A$500,$B33,'DADOS BRUTOS'!FN$3:FN$500)+IF($C33="",0,SUMIF('DADOS BRUTOS'!$A$3:$A$500,$C33,'DADOS BRUTOS'!FN$3:FN$500)))</f>
        <v/>
      </c>
      <c r="IO33" s="94">
        <f>IF(OR(IO$4="",$B33=""),0,SUMIF('DADOS BRUTOS'!$A$3:$A$500,$B33,'DADOS BRUTOS'!FO$3:FO$500)+IF($C33="",0,SUMIF('DADOS BRUTOS'!$A$3:$A$500,$C33,'DADOS BRUTOS'!FO$3:FO$500)))</f>
        <v/>
      </c>
      <c r="IP33" s="94">
        <f>IF(OR(IP$4="",$B33=""),0,SUMIF('DADOS BRUTOS'!$A$3:$A$500,$B33,'DADOS BRUTOS'!FP$3:FP$500)+IF($C33="",0,SUMIF('DADOS BRUTOS'!$A$3:$A$500,$C33,'DADOS BRUTOS'!FP$3:FP$500)))</f>
        <v/>
      </c>
      <c r="IQ33" s="94">
        <f>IF(OR(IQ$4="",$B33=""),0,SUMIF('DADOS BRUTOS'!$A$3:$A$500,$B33,'DADOS BRUTOS'!FQ$3:FQ$500)+IF($C33="",0,SUMIF('DADOS BRUTOS'!$A$3:$A$500,$C33,'DADOS BRUTOS'!FQ$3:FQ$500)))</f>
        <v/>
      </c>
      <c r="IR33" s="94">
        <f>IF(OR(IR$4="",$B33=""),0,SUMIF('DADOS BRUTOS'!$A$3:$A$500,$B33,'DADOS BRUTOS'!FR$3:FR$500)+IF($C33="",0,SUMIF('DADOS BRUTOS'!$A$3:$A$500,$C33,'DADOS BRUTOS'!FR$3:FR$500)))</f>
        <v/>
      </c>
      <c r="IS33" s="94">
        <f>IF(OR(IS$4="",$B33=""),0,SUMIF('DADOS BRUTOS'!$A$3:$A$500,$B33,'DADOS BRUTOS'!FS$3:FS$500)+IF($C33="",0,SUMIF('DADOS BRUTOS'!$A$3:$A$500,$C33,'DADOS BRUTOS'!FS$3:FS$500)))</f>
        <v/>
      </c>
      <c r="IT33" s="94">
        <f>IF(OR(IT$4="",$B33=""),0,SUMIF('DADOS BRUTOS'!$A$3:$A$500,$B33,'DADOS BRUTOS'!FT$3:FT$500)+IF($C33="",0,SUMIF('DADOS BRUTOS'!$A$3:$A$500,$C33,'DADOS BRUTOS'!FT$3:FT$500)))</f>
        <v/>
      </c>
      <c r="IU33" s="94">
        <f>IF(OR(IU$4="",$B33=""),0,SUMIF('DADOS BRUTOS'!$A$3:$A$500,$B33,'DADOS BRUTOS'!FU$3:FU$500)+IF($C33="",0,SUMIF('DADOS BRUTOS'!$A$3:$A$500,$C33,'DADOS BRUTOS'!FU$3:FU$500)))</f>
        <v/>
      </c>
      <c r="IV33" s="94">
        <f>IF(OR(IV$4="",$B33=""),0,SUMIF('DADOS BRUTOS'!$A$3:$A$500,$B33,'DADOS BRUTOS'!FV$3:FV$500)+IF($C33="",0,SUMIF('DADOS BRUTOS'!$A$3:$A$500,$C33,'DADOS BRUTOS'!FV$3:FV$500)))</f>
        <v/>
      </c>
      <c r="IW33" s="94">
        <f>IF(OR(IW$4="",$B33=""),0,SUMIF('DADOS BRUTOS'!$A$3:$A$500,$B33,'DADOS BRUTOS'!FW$3:FW$500)+IF($C33="",0,SUMIF('DADOS BRUTOS'!$A$3:$A$500,$C33,'DADOS BRUTOS'!FW$3:FW$500)))</f>
        <v/>
      </c>
      <c r="IX33" s="94">
        <f>IF(OR(IX$4="",$B33=""),0,SUMIF('DADOS BRUTOS'!$A$3:$A$500,$B33,'DADOS BRUTOS'!FX$3:FX$500)+IF($C33="",0,SUMIF('DADOS BRUTOS'!$A$3:$A$500,$C33,'DADOS BRUTOS'!FX$3:FX$500)))</f>
        <v/>
      </c>
      <c r="IY33" s="94">
        <f>IF(OR(IY$4="",$B33=""),0,SUMIF('DADOS BRUTOS'!$A$3:$A$500,$B33,'DADOS BRUTOS'!FY$3:FY$500)+IF($C33="",0,SUMIF('DADOS BRUTOS'!$A$3:$A$500,$C33,'DADOS BRUTOS'!FY$3:FY$500)))</f>
        <v/>
      </c>
      <c r="IZ33" s="94">
        <f>IF(OR(IZ$4="",$B33=""),0,SUMIF('DADOS BRUTOS'!$A$3:$A$500,$B33,'DADOS BRUTOS'!FZ$3:FZ$500)+IF($C33="",0,SUMIF('DADOS BRUTOS'!$A$3:$A$500,$C33,'DADOS BRUTOS'!FZ$3:FZ$500)))</f>
        <v/>
      </c>
      <c r="JA33" s="94">
        <f>IF(OR(JA$4="",$B33=""),0,SUMIF('DADOS BRUTOS'!$A$3:$A$500,$B33,'DADOS BRUTOS'!GA$3:GA$500)+IF($C33="",0,SUMIF('DADOS BRUTOS'!$A$3:$A$500,$C33,'DADOS BRUTOS'!GA$3:GA$500)))</f>
        <v/>
      </c>
      <c r="JB33" s="94">
        <f>IF(OR(JB$4="",$B33=""),0,SUMIF('DADOS BRUTOS'!$A$3:$A$500,$B33,'DADOS BRUTOS'!GB$3:GB$500)+IF($C33="",0,SUMIF('DADOS BRUTOS'!$A$3:$A$500,$C33,'DADOS BRUTOS'!GB$3:GB$500)))</f>
        <v/>
      </c>
      <c r="JC33" s="94">
        <f>IF(OR(JC$4="",$B33=""),0,SUMIF('DADOS BRUTOS'!$A$3:$A$500,$B33,'DADOS BRUTOS'!GC$3:GC$500)+IF($C33="",0,SUMIF('DADOS BRUTOS'!$A$3:$A$500,$C33,'DADOS BRUTOS'!GC$3:GC$500)))</f>
        <v/>
      </c>
      <c r="JD33" s="94">
        <f>IF(OR(JD$4="",$B33=""),0,SUMIF('DADOS BRUTOS'!$A$3:$A$500,$B33,'DADOS BRUTOS'!GD$3:GD$500)+IF($C33="",0,SUMIF('DADOS BRUTOS'!$A$3:$A$500,$C33,'DADOS BRUTOS'!GD$3:GD$500)))</f>
        <v/>
      </c>
      <c r="JE33" s="94">
        <f>IF(OR(JE$4="",$B33=""),0,SUMIF('DADOS BRUTOS'!$A$3:$A$500,$B33,'DADOS BRUTOS'!GE$3:GE$500)+IF($C33="",0,SUMIF('DADOS BRUTOS'!$A$3:$A$500,$C33,'DADOS BRUTOS'!GE$3:GE$500)))</f>
        <v/>
      </c>
      <c r="JF33" s="94">
        <f>IF(OR(JF$4="",$B33=""),0,SUMIF('DADOS BRUTOS'!$A$3:$A$500,$B33,'DADOS BRUTOS'!GF$3:GF$500)+IF($C33="",0,SUMIF('DADOS BRUTOS'!$A$3:$A$500,$C33,'DADOS BRUTOS'!GF$3:GF$500)))</f>
        <v/>
      </c>
      <c r="JG33" s="94">
        <f>IF(OR(JG$4="",$B33=""),0,SUMIF('DADOS BRUTOS'!$A$3:$A$500,$B33,'DADOS BRUTOS'!GG$3:GG$500)+IF($C33="",0,SUMIF('DADOS BRUTOS'!$A$3:$A$500,$C33,'DADOS BRUTOS'!GG$3:GG$500)))</f>
        <v/>
      </c>
      <c r="JH33" s="94">
        <f>IF(OR(JH$4="",$B33=""),0,SUMIF('DADOS BRUTOS'!$A$3:$A$500,$B33,'DADOS BRUTOS'!GH$3:GH$500)+IF($C33="",0,SUMIF('DADOS BRUTOS'!$A$3:$A$500,$C33,'DADOS BRUTOS'!GH$3:GH$500)))</f>
        <v/>
      </c>
      <c r="JI33" s="94">
        <f>IF(OR(JI$4="",$B33=""),0,SUMIF('DADOS BRUTOS'!$A$3:$A$500,$B33,'DADOS BRUTOS'!GI$3:GI$500)+IF($C33="",0,SUMIF('DADOS BRUTOS'!$A$3:$A$500,$C33,'DADOS BRUTOS'!GI$3:GI$500)))</f>
        <v/>
      </c>
      <c r="JJ33" s="94">
        <f>IF(OR(JJ$4="",$B33=""),0,SUMIF('DADOS BRUTOS'!$A$3:$A$500,$B33,'DADOS BRUTOS'!GJ$3:GJ$500)+IF($C33="",0,SUMIF('DADOS BRUTOS'!$A$3:$A$500,$C33,'DADOS BRUTOS'!GJ$3:GJ$500)))</f>
        <v/>
      </c>
      <c r="JK33" s="94">
        <f>IF(OR(JK$4="",$B33=""),0,SUMIF('DADOS BRUTOS'!$A$3:$A$500,$B33,'DADOS BRUTOS'!GK$3:GK$500)+IF($C33="",0,SUMIF('DADOS BRUTOS'!$A$3:$A$500,$C33,'DADOS BRUTOS'!GK$3:GK$500)))</f>
        <v/>
      </c>
      <c r="JL33" s="94">
        <f>IF(OR(JL$4="",$B33=""),0,SUMIF('DADOS BRUTOS'!$A$3:$A$500,$B33,'DADOS BRUTOS'!GL$3:GL$500)+IF($C33="",0,SUMIF('DADOS BRUTOS'!$A$3:$A$500,$C33,'DADOS BRUTOS'!GL$3:GL$500)))</f>
        <v/>
      </c>
      <c r="JM33" s="94">
        <f>IF(OR(JM$4="",$B33=""),0,SUMIF('DADOS BRUTOS'!$A$3:$A$500,$B33,'DADOS BRUTOS'!GM$3:GM$500)+IF($C33="",0,SUMIF('DADOS BRUTOS'!$A$3:$A$500,$C33,'DADOS BRUTOS'!GM$3:GM$500)))</f>
        <v/>
      </c>
      <c r="JN33" s="94">
        <f>IF(OR(JN$4="",$B33=""),0,SUMIF('DADOS BRUTOS'!$A$3:$A$500,$B33,'DADOS BRUTOS'!GN$3:GN$500)+IF($C33="",0,SUMIF('DADOS BRUTOS'!$A$3:$A$500,$C33,'DADOS BRUTOS'!GN$3:GN$500)))</f>
        <v/>
      </c>
      <c r="JO33" s="94">
        <f>IF(OR(JO$4="",$B33=""),0,SUMIF('DADOS BRUTOS'!$A$3:$A$500,$B33,'DADOS BRUTOS'!GO$3:GO$500)+IF($C33="",0,SUMIF('DADOS BRUTOS'!$A$3:$A$500,$C33,'DADOS BRUTOS'!GO$3:GO$500)))</f>
        <v/>
      </c>
      <c r="JP33" s="94">
        <f>IF(OR(JP$4="",$B33=""),0,SUMIF('DADOS BRUTOS'!$A$3:$A$500,$B33,'DADOS BRUTOS'!GP$3:GP$500)+IF($C33="",0,SUMIF('DADOS BRUTOS'!$A$3:$A$500,$C33,'DADOS BRUTOS'!GP$3:GP$500)))</f>
        <v/>
      </c>
      <c r="JQ33" s="94">
        <f>IF(OR(JQ$4="",$B33=""),0,SUMIF('DADOS BRUTOS'!$A$3:$A$500,$B33,'DADOS BRUTOS'!GQ$3:GQ$500)+IF($C33="",0,SUMIF('DADOS BRUTOS'!$A$3:$A$500,$C33,'DADOS BRUTOS'!GQ$3:GQ$500)))</f>
        <v/>
      </c>
      <c r="JR33" s="94">
        <f>IF(OR(JR$4="",$B33=""),0,SUMIF('DADOS BRUTOS'!$A$3:$A$500,$B33,'DADOS BRUTOS'!GR$3:GR$500)+IF($C33="",0,SUMIF('DADOS BRUTOS'!$A$3:$A$500,$C33,'DADOS BRUTOS'!GR$3:GR$500)))</f>
        <v/>
      </c>
      <c r="JS33" s="94">
        <f>IF(OR(JS$4="",$B33=""),0,SUMIF('DADOS BRUTOS'!$A$3:$A$500,$B33,'DADOS BRUTOS'!GS$3:GS$500)+IF($C33="",0,SUMIF('DADOS BRUTOS'!$A$3:$A$500,$C33,'DADOS BRUTOS'!GS$3:GS$500)))</f>
        <v/>
      </c>
    </row>
    <row r="34">
      <c r="A34" s="59">
        <f>'VALOR POR PL'!D40</f>
        <v/>
      </c>
      <c r="B34" s="58" t="inlineStr">
        <is>
          <t>REVESTIMENTOS</t>
        </is>
      </c>
      <c r="C34" s="58" t="n"/>
      <c r="D34" s="53">
        <f>SUMIF($CB$4:$JS$4,"&lt;="&amp;D$4,$CB34:$JS34)</f>
        <v/>
      </c>
      <c r="E34" s="53">
        <f>SUMIF($CB$4:$JS$4,E$4,$CB34:$JS34)</f>
        <v/>
      </c>
      <c r="F34" s="53">
        <f>SUMIF($CB$4:$JS$4,F$4,$CB34:$JS34)</f>
        <v/>
      </c>
      <c r="G34" s="53">
        <f>SUMIF($CB$4:$JS$4,G$4,$CB34:$JS34)</f>
        <v/>
      </c>
      <c r="H34" s="53">
        <f>SUMIF($CB$4:$JS$4,H$4,$CB34:$JS34)</f>
        <v/>
      </c>
      <c r="I34" s="53">
        <f>SUMIF($CB$4:$JS$4,I$4,$CB34:$JS34)</f>
        <v/>
      </c>
      <c r="J34" s="53">
        <f>SUMIF($CB$4:$JS$4,J$4,$CB34:$JS34)</f>
        <v/>
      </c>
      <c r="K34" s="53">
        <f>SUMIF($CB$4:$JS$4,K$4,$CB34:$JS34)</f>
        <v/>
      </c>
      <c r="L34" s="53">
        <f>SUMIF($CB$4:$JS$4,L$4,$CB34:$JS34)</f>
        <v/>
      </c>
      <c r="M34" s="53">
        <f>SUMIF($CB$4:$JS$4,M$4,$CB34:$JS34)</f>
        <v/>
      </c>
      <c r="N34" s="53">
        <f>SUMIF($CB$4:$JS$4,N$4,$CB34:$JS34)</f>
        <v/>
      </c>
      <c r="O34" s="53">
        <f>SUMIF($CB$4:$JS$4,O$4,$CB34:$JS34)</f>
        <v/>
      </c>
      <c r="P34" s="53">
        <f>SUMIF($CB$4:$JS$4,P$4,$CB34:$JS34)</f>
        <v/>
      </c>
      <c r="Q34" s="53">
        <f>SUMIF($CB$4:$JS$4,Q$4,$CB34:$JS34)</f>
        <v/>
      </c>
      <c r="R34" s="53">
        <f>SUMIF($CB$4:$JS$4,R$4,$CB34:$JS34)</f>
        <v/>
      </c>
      <c r="S34" s="53">
        <f>SUMIF($CB$4:$JS$4,S$4,$CB34:$JS34)</f>
        <v/>
      </c>
      <c r="T34" s="53">
        <f>SUMIF($CB$4:$JS$4,T$4,$CB34:$JS34)</f>
        <v/>
      </c>
      <c r="U34" s="53">
        <f>SUMIF($CB$4:$JS$4,U$4,$CB34:$JS34)</f>
        <v/>
      </c>
      <c r="V34" s="53">
        <f>SUMIF($CB$4:$JS$4,V$4,$CB34:$JS34)</f>
        <v/>
      </c>
      <c r="W34" s="53">
        <f>SUMIF($CB$4:$JS$4,W$4,$CB34:$JS34)</f>
        <v/>
      </c>
      <c r="X34" s="53">
        <f>SUMIF($CB$4:$JS$4,X$4,$CB34:$JS34)</f>
        <v/>
      </c>
      <c r="Y34" s="53">
        <f>SUMIF($CB$4:$JS$4,Y$4,$CB34:$JS34)</f>
        <v/>
      </c>
      <c r="Z34" s="53">
        <f>SUMIF($CB$4:$JS$4,Z$4,$CB34:$JS34)</f>
        <v/>
      </c>
      <c r="AA34" s="53">
        <f>SUMIF($CB$4:$JS$4,AA$4,$CB34:$JS34)</f>
        <v/>
      </c>
      <c r="AB34" s="53">
        <f>SUMIF($CB$4:$JS$4,AB$4,$CB34:$JS34)</f>
        <v/>
      </c>
      <c r="AC34" s="53">
        <f>SUMIF($CB$4:$JS$4,AC$4,$CB34:$JS34)</f>
        <v/>
      </c>
      <c r="AD34" s="53">
        <f>SUMIF($CB$4:$JS$4,AD$4,$CB34:$JS34)</f>
        <v/>
      </c>
      <c r="AE34" s="53">
        <f>SUMIF($CB$4:$JS$4,AE$4,$CB34:$JS34)</f>
        <v/>
      </c>
      <c r="AF34" s="53">
        <f>SUMIF($CB$4:$JS$4,AF$4,$CB34:$JS34)</f>
        <v/>
      </c>
      <c r="AG34" s="53">
        <f>SUMIF($CB$4:$JS$4,AG$4,$CB34:$JS34)</f>
        <v/>
      </c>
      <c r="AH34" s="53">
        <f>SUMIF($CB$4:$JS$4,AH$4,$CB34:$JS34)</f>
        <v/>
      </c>
      <c r="AI34" s="53">
        <f>SUMIF($CB$4:$JS$4,AI$4,$CB34:$JS34)</f>
        <v/>
      </c>
      <c r="AJ34" s="53">
        <f>SUMIF($CB$4:$JS$4,AJ$4,$CB34:$JS34)</f>
        <v/>
      </c>
      <c r="AK34" s="53">
        <f>SUMIF($CB$4:$JS$4,AK$4,$CB34:$JS34)</f>
        <v/>
      </c>
      <c r="AL34" s="53">
        <f>SUMIF($CB$4:$JS$4,AL$4,$CB34:$JS34)</f>
        <v/>
      </c>
      <c r="AM34" s="53">
        <f>SUMIF($CB$4:$JS$4,AM$4,$CB34:$JS34)</f>
        <v/>
      </c>
      <c r="AN34" s="53">
        <f>SUMIF($CB$4:$JS$4,AN$4,$CB34:$JS34)</f>
        <v/>
      </c>
      <c r="AO34" s="53">
        <f>SUMIF($CB$4:$JS$4,AO$4,$CB34:$JS34)</f>
        <v/>
      </c>
      <c r="AP34" s="53">
        <f>SUMIF($CB$4:$JS$4,AP$4,$CB34:$JS34)</f>
        <v/>
      </c>
      <c r="AQ34" s="53">
        <f>SUMIF($CB$4:$JS$4,AQ$4,$CB34:$JS34)</f>
        <v/>
      </c>
      <c r="AR34" s="53">
        <f>SUMIF($CB$4:$JS$4,AR$4,$CB34:$JS34)</f>
        <v/>
      </c>
      <c r="AS34" s="53">
        <f>SUMIF($CB$4:$JS$4,AS$4,$CB34:$JS34)</f>
        <v/>
      </c>
      <c r="AT34" s="53">
        <f>SUMIF($CB$4:$JS$4,AT$4,$CB34:$JS34)</f>
        <v/>
      </c>
      <c r="AU34" s="53">
        <f>SUMIF($CB$4:$JS$4,AU$4,$CB34:$JS34)</f>
        <v/>
      </c>
      <c r="AV34" s="53">
        <f>SUMIF($CB$4:$JS$4,AV$4,$CB34:$JS34)</f>
        <v/>
      </c>
      <c r="AW34" s="53">
        <f>SUMIF($CB$4:$JS$4,AW$4,$CB34:$JS34)</f>
        <v/>
      </c>
      <c r="AX34" s="53">
        <f>SUMIF($CB$4:$JS$4,AX$4,$CB34:$JS34)</f>
        <v/>
      </c>
      <c r="AY34" s="53">
        <f>SUMIF($CB$4:$JS$4,AY$4,$CB34:$JS34)</f>
        <v/>
      </c>
      <c r="AZ34" s="53">
        <f>SUMIF($CB$4:$JS$4,AZ$4,$CB34:$JS34)</f>
        <v/>
      </c>
      <c r="BA34" s="53">
        <f>SUMIF($CB$4:$JS$4,BA$4,$CB34:$JS34)</f>
        <v/>
      </c>
      <c r="BB34" s="53">
        <f>SUMIF($CB$4:$JS$4,BB$4,$CB34:$JS34)</f>
        <v/>
      </c>
      <c r="BC34" s="53">
        <f>SUMIF($CB$4:$JS$4,BC$4,$CB34:$JS34)</f>
        <v/>
      </c>
      <c r="BD34" s="53">
        <f>SUMIF($CB$4:$JS$4,BD$4,$CB34:$JS34)</f>
        <v/>
      </c>
      <c r="BE34" s="53">
        <f>SUMIF($CB$4:$JS$4,BE$4,$CB34:$JS34)</f>
        <v/>
      </c>
      <c r="BF34" s="53">
        <f>SUMIF($CB$4:$JS$4,BF$4,$CB34:$JS34)</f>
        <v/>
      </c>
      <c r="BG34" s="53">
        <f>SUMIF($CB$4:$JS$4,BG$4,$CB34:$JS34)</f>
        <v/>
      </c>
      <c r="BH34" s="53">
        <f>SUMIF($CB$4:$JS$4,BH$4,$CB34:$JS34)</f>
        <v/>
      </c>
      <c r="BI34" s="53">
        <f>SUMIF($CB$4:$JS$4,BI$4,$CB34:$JS34)</f>
        <v/>
      </c>
      <c r="BJ34" s="53">
        <f>SUMIF($CB$4:$JS$4,BJ$4,$CB34:$JS34)</f>
        <v/>
      </c>
      <c r="BK34" s="53">
        <f>SUMIF($CB$4:$JS$4,BK$4,$CB34:$JS34)</f>
        <v/>
      </c>
      <c r="BL34" s="53">
        <f>SUMIF($CB$4:$JS$4,BL$4,$CB34:$JS34)</f>
        <v/>
      </c>
      <c r="BM34" s="53">
        <f>SUMIF($CB$4:$JS$4,BM$4,$CB34:$JS34)</f>
        <v/>
      </c>
      <c r="BN34" s="53">
        <f>SUMIF($CB$4:$JS$4,BN$4,$CB34:$JS34)</f>
        <v/>
      </c>
      <c r="BO34" s="53">
        <f>SUMIF($CB$4:$JS$4,BO$4,$CB34:$JS34)</f>
        <v/>
      </c>
      <c r="BP34" s="53">
        <f>SUMIF($CB$4:$JS$4,BP$4,$CB34:$JS34)</f>
        <v/>
      </c>
      <c r="BQ34" s="53">
        <f>SUMIF($CB$4:$JS$4,BQ$4,$CB34:$JS34)</f>
        <v/>
      </c>
      <c r="BR34" s="53">
        <f>SUMIF($CB$4:$JS$4,BR$4,$CB34:$JS34)</f>
        <v/>
      </c>
      <c r="BS34" s="53">
        <f>SUMIF($CB$4:$JS$4,BS$4,$CB34:$JS34)</f>
        <v/>
      </c>
      <c r="BT34" s="53">
        <f>SUMIF($CB$4:$JS$4,BT$4,$CB34:$JS34)</f>
        <v/>
      </c>
      <c r="BU34" s="53">
        <f>SUMIF($CB$4:$JS$4,BU$4,$CB34:$JS34)</f>
        <v/>
      </c>
      <c r="BV34" s="53">
        <f>SUMIF($CB$4:$JS$4,BV$4,$CB34:$JS34)</f>
        <v/>
      </c>
      <c r="BW34" s="53">
        <f>SUMIF($CB$4:$JS$4,BW$4,$CB34:$JS34)</f>
        <v/>
      </c>
      <c r="BX34" s="53">
        <f>SUMIF($CB$4:$JS$4,"&gt;"&amp;'VALOR POR PL'!$P$8,$CB34:$JS34)</f>
        <v/>
      </c>
      <c r="BY34" s="53">
        <f>SUM($CB34:$JS34)</f>
        <v/>
      </c>
      <c r="CB34" s="94">
        <f>IF(OR(CB$4="",$B34=""),0,SUMIF('DADOS BRUTOS'!$A$3:$A$500,$B34,'DADOS BRUTOS'!B$3:B$500)+IF($C34="",0,SUMIF('DADOS BRUTOS'!$A$3:$A$500,$C34,'DADOS BRUTOS'!B$3:B$500)))</f>
        <v/>
      </c>
      <c r="CC34" s="94">
        <f>IF(OR(CC$4="",$B34=""),0,SUMIF('DADOS BRUTOS'!$A$3:$A$500,$B34,'DADOS BRUTOS'!C$3:C$500)+IF($C34="",0,SUMIF('DADOS BRUTOS'!$A$3:$A$500,$C34,'DADOS BRUTOS'!C$3:C$500)))</f>
        <v/>
      </c>
      <c r="CD34" s="94">
        <f>IF(OR(CD$4="",$B34=""),0,SUMIF('DADOS BRUTOS'!$A$3:$A$500,$B34,'DADOS BRUTOS'!D$3:D$500)+IF($C34="",0,SUMIF('DADOS BRUTOS'!$A$3:$A$500,$C34,'DADOS BRUTOS'!D$3:D$500)))</f>
        <v/>
      </c>
      <c r="CE34" s="94">
        <f>IF(OR(CE$4="",$B34=""),0,SUMIF('DADOS BRUTOS'!$A$3:$A$500,$B34,'DADOS BRUTOS'!E$3:E$500)+IF($C34="",0,SUMIF('DADOS BRUTOS'!$A$3:$A$500,$C34,'DADOS BRUTOS'!E$3:E$500)))</f>
        <v/>
      </c>
      <c r="CF34" s="94">
        <f>IF(OR(CF$4="",$B34=""),0,SUMIF('DADOS BRUTOS'!$A$3:$A$500,$B34,'DADOS BRUTOS'!F$3:F$500)+IF($C34="",0,SUMIF('DADOS BRUTOS'!$A$3:$A$500,$C34,'DADOS BRUTOS'!F$3:F$500)))</f>
        <v/>
      </c>
      <c r="CG34" s="94">
        <f>IF(OR(CG$4="",$B34=""),0,SUMIF('DADOS BRUTOS'!$A$3:$A$500,$B34,'DADOS BRUTOS'!G$3:G$500)+IF($C34="",0,SUMIF('DADOS BRUTOS'!$A$3:$A$500,$C34,'DADOS BRUTOS'!G$3:G$500)))</f>
        <v/>
      </c>
      <c r="CH34" s="94">
        <f>IF(OR(CH$4="",$B34=""),0,SUMIF('DADOS BRUTOS'!$A$3:$A$500,$B34,'DADOS BRUTOS'!H$3:H$500)+IF($C34="",0,SUMIF('DADOS BRUTOS'!$A$3:$A$500,$C34,'DADOS BRUTOS'!H$3:H$500)))</f>
        <v/>
      </c>
      <c r="CI34" s="94">
        <f>IF(OR(CI$4="",$B34=""),0,SUMIF('DADOS BRUTOS'!$A$3:$A$500,$B34,'DADOS BRUTOS'!I$3:I$500)+IF($C34="",0,SUMIF('DADOS BRUTOS'!$A$3:$A$500,$C34,'DADOS BRUTOS'!I$3:I$500)))</f>
        <v/>
      </c>
      <c r="CJ34" s="94">
        <f>IF(OR(CJ$4="",$B34=""),0,SUMIF('DADOS BRUTOS'!$A$3:$A$500,$B34,'DADOS BRUTOS'!J$3:J$500)+IF($C34="",0,SUMIF('DADOS BRUTOS'!$A$3:$A$500,$C34,'DADOS BRUTOS'!J$3:J$500)))</f>
        <v/>
      </c>
      <c r="CK34" s="94">
        <f>IF(OR(CK$4="",$B34=""),0,SUMIF('DADOS BRUTOS'!$A$3:$A$500,$B34,'DADOS BRUTOS'!K$3:K$500)+IF($C34="",0,SUMIF('DADOS BRUTOS'!$A$3:$A$500,$C34,'DADOS BRUTOS'!K$3:K$500)))</f>
        <v/>
      </c>
      <c r="CL34" s="94">
        <f>IF(OR(CL$4="",$B34=""),0,SUMIF('DADOS BRUTOS'!$A$3:$A$500,$B34,'DADOS BRUTOS'!L$3:L$500)+IF($C34="",0,SUMIF('DADOS BRUTOS'!$A$3:$A$500,$C34,'DADOS BRUTOS'!L$3:L$500)))</f>
        <v/>
      </c>
      <c r="CM34" s="94">
        <f>IF(OR(CM$4="",$B34=""),0,SUMIF('DADOS BRUTOS'!$A$3:$A$500,$B34,'DADOS BRUTOS'!M$3:M$500)+IF($C34="",0,SUMIF('DADOS BRUTOS'!$A$3:$A$500,$C34,'DADOS BRUTOS'!M$3:M$500)))</f>
        <v/>
      </c>
      <c r="CN34" s="94">
        <f>IF(OR(CN$4="",$B34=""),0,SUMIF('DADOS BRUTOS'!$A$3:$A$500,$B34,'DADOS BRUTOS'!N$3:N$500)+IF($C34="",0,SUMIF('DADOS BRUTOS'!$A$3:$A$500,$C34,'DADOS BRUTOS'!N$3:N$500)))</f>
        <v/>
      </c>
      <c r="CO34" s="94">
        <f>IF(OR(CO$4="",$B34=""),0,SUMIF('DADOS BRUTOS'!$A$3:$A$500,$B34,'DADOS BRUTOS'!O$3:O$500)+IF($C34="",0,SUMIF('DADOS BRUTOS'!$A$3:$A$500,$C34,'DADOS BRUTOS'!O$3:O$500)))</f>
        <v/>
      </c>
      <c r="CP34" s="94">
        <f>IF(OR(CP$4="",$B34=""),0,SUMIF('DADOS BRUTOS'!$A$3:$A$500,$B34,'DADOS BRUTOS'!P$3:P$500)+IF($C34="",0,SUMIF('DADOS BRUTOS'!$A$3:$A$500,$C34,'DADOS BRUTOS'!P$3:P$500)))</f>
        <v/>
      </c>
      <c r="CQ34" s="94">
        <f>IF(OR(CQ$4="",$B34=""),0,SUMIF('DADOS BRUTOS'!$A$3:$A$500,$B34,'DADOS BRUTOS'!Q$3:Q$500)+IF($C34="",0,SUMIF('DADOS BRUTOS'!$A$3:$A$500,$C34,'DADOS BRUTOS'!Q$3:Q$500)))</f>
        <v/>
      </c>
      <c r="CR34" s="94">
        <f>IF(OR(CR$4="",$B34=""),0,SUMIF('DADOS BRUTOS'!$A$3:$A$500,$B34,'DADOS BRUTOS'!R$3:R$500)+IF($C34="",0,SUMIF('DADOS BRUTOS'!$A$3:$A$500,$C34,'DADOS BRUTOS'!R$3:R$500)))</f>
        <v/>
      </c>
      <c r="CS34" s="94">
        <f>IF(OR(CS$4="",$B34=""),0,SUMIF('DADOS BRUTOS'!$A$3:$A$500,$B34,'DADOS BRUTOS'!S$3:S$500)+IF($C34="",0,SUMIF('DADOS BRUTOS'!$A$3:$A$500,$C34,'DADOS BRUTOS'!S$3:S$500)))</f>
        <v/>
      </c>
      <c r="CT34" s="94">
        <f>IF(OR(CT$4="",$B34=""),0,SUMIF('DADOS BRUTOS'!$A$3:$A$500,$B34,'DADOS BRUTOS'!T$3:T$500)+IF($C34="",0,SUMIF('DADOS BRUTOS'!$A$3:$A$500,$C34,'DADOS BRUTOS'!T$3:T$500)))</f>
        <v/>
      </c>
      <c r="CU34" s="94">
        <f>IF(OR(CU$4="",$B34=""),0,SUMIF('DADOS BRUTOS'!$A$3:$A$500,$B34,'DADOS BRUTOS'!U$3:U$500)+IF($C34="",0,SUMIF('DADOS BRUTOS'!$A$3:$A$500,$C34,'DADOS BRUTOS'!U$3:U$500)))</f>
        <v/>
      </c>
      <c r="CV34" s="94">
        <f>IF(OR(CV$4="",$B34=""),0,SUMIF('DADOS BRUTOS'!$A$3:$A$500,$B34,'DADOS BRUTOS'!V$3:V$500)+IF($C34="",0,SUMIF('DADOS BRUTOS'!$A$3:$A$500,$C34,'DADOS BRUTOS'!V$3:V$500)))</f>
        <v/>
      </c>
      <c r="CW34" s="94">
        <f>IF(OR(CW$4="",$B34=""),0,SUMIF('DADOS BRUTOS'!$A$3:$A$500,$B34,'DADOS BRUTOS'!W$3:W$500)+IF($C34="",0,SUMIF('DADOS BRUTOS'!$A$3:$A$500,$C34,'DADOS BRUTOS'!W$3:W$500)))</f>
        <v/>
      </c>
      <c r="CX34" s="94">
        <f>IF(OR(CX$4="",$B34=""),0,SUMIF('DADOS BRUTOS'!$A$3:$A$500,$B34,'DADOS BRUTOS'!X$3:X$500)+IF($C34="",0,SUMIF('DADOS BRUTOS'!$A$3:$A$500,$C34,'DADOS BRUTOS'!X$3:X$500)))</f>
        <v/>
      </c>
      <c r="CY34" s="94">
        <f>IF(OR(CY$4="",$B34=""),0,SUMIF('DADOS BRUTOS'!$A$3:$A$500,$B34,'DADOS BRUTOS'!Y$3:Y$500)+IF($C34="",0,SUMIF('DADOS BRUTOS'!$A$3:$A$500,$C34,'DADOS BRUTOS'!Y$3:Y$500)))</f>
        <v/>
      </c>
      <c r="CZ34" s="94">
        <f>IF(OR(CZ$4="",$B34=""),0,SUMIF('DADOS BRUTOS'!$A$3:$A$500,$B34,'DADOS BRUTOS'!Z$3:Z$500)+IF($C34="",0,SUMIF('DADOS BRUTOS'!$A$3:$A$500,$C34,'DADOS BRUTOS'!Z$3:Z$500)))</f>
        <v/>
      </c>
      <c r="DA34" s="94">
        <f>IF(OR(DA$4="",$B34=""),0,SUMIF('DADOS BRUTOS'!$A$3:$A$500,$B34,'DADOS BRUTOS'!AA$3:AA$500)+IF($C34="",0,SUMIF('DADOS BRUTOS'!$A$3:$A$500,$C34,'DADOS BRUTOS'!AA$3:AA$500)))</f>
        <v/>
      </c>
      <c r="DB34" s="94">
        <f>IF(OR(DB$4="",$B34=""),0,SUMIF('DADOS BRUTOS'!$A$3:$A$500,$B34,'DADOS BRUTOS'!AB$3:AB$500)+IF($C34="",0,SUMIF('DADOS BRUTOS'!$A$3:$A$500,$C34,'DADOS BRUTOS'!AB$3:AB$500)))</f>
        <v/>
      </c>
      <c r="DC34" s="94">
        <f>IF(OR(DC$4="",$B34=""),0,SUMIF('DADOS BRUTOS'!$A$3:$A$500,$B34,'DADOS BRUTOS'!AC$3:AC$500)+IF($C34="",0,SUMIF('DADOS BRUTOS'!$A$3:$A$500,$C34,'DADOS BRUTOS'!AC$3:AC$500)))</f>
        <v/>
      </c>
      <c r="DD34" s="94">
        <f>IF(OR(DD$4="",$B34=""),0,SUMIF('DADOS BRUTOS'!$A$3:$A$500,$B34,'DADOS BRUTOS'!AD$3:AD$500)+IF($C34="",0,SUMIF('DADOS BRUTOS'!$A$3:$A$500,$C34,'DADOS BRUTOS'!AD$3:AD$500)))</f>
        <v/>
      </c>
      <c r="DE34" s="94">
        <f>IF(OR(DE$4="",$B34=""),0,SUMIF('DADOS BRUTOS'!$A$3:$A$500,$B34,'DADOS BRUTOS'!AE$3:AE$500)+IF($C34="",0,SUMIF('DADOS BRUTOS'!$A$3:$A$500,$C34,'DADOS BRUTOS'!AE$3:AE$500)))</f>
        <v/>
      </c>
      <c r="DF34" s="94">
        <f>IF(OR(DF$4="",$B34=""),0,SUMIF('DADOS BRUTOS'!$A$3:$A$500,$B34,'DADOS BRUTOS'!AF$3:AF$500)+IF($C34="",0,SUMIF('DADOS BRUTOS'!$A$3:$A$500,$C34,'DADOS BRUTOS'!AF$3:AF$500)))</f>
        <v/>
      </c>
      <c r="DG34" s="94">
        <f>IF(OR(DG$4="",$B34=""),0,SUMIF('DADOS BRUTOS'!$A$3:$A$500,$B34,'DADOS BRUTOS'!AG$3:AG$500)+IF($C34="",0,SUMIF('DADOS BRUTOS'!$A$3:$A$500,$C34,'DADOS BRUTOS'!AG$3:AG$500)))</f>
        <v/>
      </c>
      <c r="DH34" s="94">
        <f>IF(OR(DH$4="",$B34=""),0,SUMIF('DADOS BRUTOS'!$A$3:$A$500,$B34,'DADOS BRUTOS'!AH$3:AH$500)+IF($C34="",0,SUMIF('DADOS BRUTOS'!$A$3:$A$500,$C34,'DADOS BRUTOS'!AH$3:AH$500)))</f>
        <v/>
      </c>
      <c r="DI34" s="94">
        <f>IF(OR(DI$4="",$B34=""),0,SUMIF('DADOS BRUTOS'!$A$3:$A$500,$B34,'DADOS BRUTOS'!AI$3:AI$500)+IF($C34="",0,SUMIF('DADOS BRUTOS'!$A$3:$A$500,$C34,'DADOS BRUTOS'!AI$3:AI$500)))</f>
        <v/>
      </c>
      <c r="DJ34" s="94">
        <f>IF(OR(DJ$4="",$B34=""),0,SUMIF('DADOS BRUTOS'!$A$3:$A$500,$B34,'DADOS BRUTOS'!AJ$3:AJ$500)+IF($C34="",0,SUMIF('DADOS BRUTOS'!$A$3:$A$500,$C34,'DADOS BRUTOS'!AJ$3:AJ$500)))</f>
        <v/>
      </c>
      <c r="DK34" s="94">
        <f>IF(OR(DK$4="",$B34=""),0,SUMIF('DADOS BRUTOS'!$A$3:$A$500,$B34,'DADOS BRUTOS'!AK$3:AK$500)+IF($C34="",0,SUMIF('DADOS BRUTOS'!$A$3:$A$500,$C34,'DADOS BRUTOS'!AK$3:AK$500)))</f>
        <v/>
      </c>
      <c r="DL34" s="94">
        <f>IF(OR(DL$4="",$B34=""),0,SUMIF('DADOS BRUTOS'!$A$3:$A$500,$B34,'DADOS BRUTOS'!AL$3:AL$500)+IF($C34="",0,SUMIF('DADOS BRUTOS'!$A$3:$A$500,$C34,'DADOS BRUTOS'!AL$3:AL$500)))</f>
        <v/>
      </c>
      <c r="DM34" s="94">
        <f>IF(OR(DM$4="",$B34=""),0,SUMIF('DADOS BRUTOS'!$A$3:$A$500,$B34,'DADOS BRUTOS'!AM$3:AM$500)+IF($C34="",0,SUMIF('DADOS BRUTOS'!$A$3:$A$500,$C34,'DADOS BRUTOS'!AM$3:AM$500)))</f>
        <v/>
      </c>
      <c r="DN34" s="94">
        <f>IF(OR(DN$4="",$B34=""),0,SUMIF('DADOS BRUTOS'!$A$3:$A$500,$B34,'DADOS BRUTOS'!AN$3:AN$500)+IF($C34="",0,SUMIF('DADOS BRUTOS'!$A$3:$A$500,$C34,'DADOS BRUTOS'!AN$3:AN$500)))</f>
        <v/>
      </c>
      <c r="DO34" s="94">
        <f>IF(OR(DO$4="",$B34=""),0,SUMIF('DADOS BRUTOS'!$A$3:$A$500,$B34,'DADOS BRUTOS'!AO$3:AO$500)+IF($C34="",0,SUMIF('DADOS BRUTOS'!$A$3:$A$500,$C34,'DADOS BRUTOS'!AO$3:AO$500)))</f>
        <v/>
      </c>
      <c r="DP34" s="94">
        <f>IF(OR(DP$4="",$B34=""),0,SUMIF('DADOS BRUTOS'!$A$3:$A$500,$B34,'DADOS BRUTOS'!AP$3:AP$500)+IF($C34="",0,SUMIF('DADOS BRUTOS'!$A$3:$A$500,$C34,'DADOS BRUTOS'!AP$3:AP$500)))</f>
        <v/>
      </c>
      <c r="DQ34" s="94">
        <f>IF(OR(DQ$4="",$B34=""),0,SUMIF('DADOS BRUTOS'!$A$3:$A$500,$B34,'DADOS BRUTOS'!AQ$3:AQ$500)+IF($C34="",0,SUMIF('DADOS BRUTOS'!$A$3:$A$500,$C34,'DADOS BRUTOS'!AQ$3:AQ$500)))</f>
        <v/>
      </c>
      <c r="DR34" s="94">
        <f>IF(OR(DR$4="",$B34=""),0,SUMIF('DADOS BRUTOS'!$A$3:$A$500,$B34,'DADOS BRUTOS'!AR$3:AR$500)+IF($C34="",0,SUMIF('DADOS BRUTOS'!$A$3:$A$500,$C34,'DADOS BRUTOS'!AR$3:AR$500)))</f>
        <v/>
      </c>
      <c r="DS34" s="94">
        <f>IF(OR(DS$4="",$B34=""),0,SUMIF('DADOS BRUTOS'!$A$3:$A$500,$B34,'DADOS BRUTOS'!AS$3:AS$500)+IF($C34="",0,SUMIF('DADOS BRUTOS'!$A$3:$A$500,$C34,'DADOS BRUTOS'!AS$3:AS$500)))</f>
        <v/>
      </c>
      <c r="DT34" s="94">
        <f>IF(OR(DT$4="",$B34=""),0,SUMIF('DADOS BRUTOS'!$A$3:$A$500,$B34,'DADOS BRUTOS'!AT$3:AT$500)+IF($C34="",0,SUMIF('DADOS BRUTOS'!$A$3:$A$500,$C34,'DADOS BRUTOS'!AT$3:AT$500)))</f>
        <v/>
      </c>
      <c r="DU34" s="94">
        <f>IF(OR(DU$4="",$B34=""),0,SUMIF('DADOS BRUTOS'!$A$3:$A$500,$B34,'DADOS BRUTOS'!AU$3:AU$500)+IF($C34="",0,SUMIF('DADOS BRUTOS'!$A$3:$A$500,$C34,'DADOS BRUTOS'!AU$3:AU$500)))</f>
        <v/>
      </c>
      <c r="DV34" s="94">
        <f>IF(OR(DV$4="",$B34=""),0,SUMIF('DADOS BRUTOS'!$A$3:$A$500,$B34,'DADOS BRUTOS'!AV$3:AV$500)+IF($C34="",0,SUMIF('DADOS BRUTOS'!$A$3:$A$500,$C34,'DADOS BRUTOS'!AV$3:AV$500)))</f>
        <v/>
      </c>
      <c r="DW34" s="94">
        <f>IF(OR(DW$4="",$B34=""),0,SUMIF('DADOS BRUTOS'!$A$3:$A$500,$B34,'DADOS BRUTOS'!AW$3:AW$500)+IF($C34="",0,SUMIF('DADOS BRUTOS'!$A$3:$A$500,$C34,'DADOS BRUTOS'!AW$3:AW$500)))</f>
        <v/>
      </c>
      <c r="DX34" s="94">
        <f>IF(OR(DX$4="",$B34=""),0,SUMIF('DADOS BRUTOS'!$A$3:$A$500,$B34,'DADOS BRUTOS'!AX$3:AX$500)+IF($C34="",0,SUMIF('DADOS BRUTOS'!$A$3:$A$500,$C34,'DADOS BRUTOS'!AX$3:AX$500)))</f>
        <v/>
      </c>
      <c r="DY34" s="94">
        <f>IF(OR(DY$4="",$B34=""),0,SUMIF('DADOS BRUTOS'!$A$3:$A$500,$B34,'DADOS BRUTOS'!AY$3:AY$500)+IF($C34="",0,SUMIF('DADOS BRUTOS'!$A$3:$A$500,$C34,'DADOS BRUTOS'!AY$3:AY$500)))</f>
        <v/>
      </c>
      <c r="DZ34" s="94">
        <f>IF(OR(DZ$4="",$B34=""),0,SUMIF('DADOS BRUTOS'!$A$3:$A$500,$B34,'DADOS BRUTOS'!AZ$3:AZ$500)+IF($C34="",0,SUMIF('DADOS BRUTOS'!$A$3:$A$500,$C34,'DADOS BRUTOS'!AZ$3:AZ$500)))</f>
        <v/>
      </c>
      <c r="EA34" s="94">
        <f>IF(OR(EA$4="",$B34=""),0,SUMIF('DADOS BRUTOS'!$A$3:$A$500,$B34,'DADOS BRUTOS'!BA$3:BA$500)+IF($C34="",0,SUMIF('DADOS BRUTOS'!$A$3:$A$500,$C34,'DADOS BRUTOS'!BA$3:BA$500)))</f>
        <v/>
      </c>
      <c r="EB34" s="94">
        <f>IF(OR(EB$4="",$B34=""),0,SUMIF('DADOS BRUTOS'!$A$3:$A$500,$B34,'DADOS BRUTOS'!BB$3:BB$500)+IF($C34="",0,SUMIF('DADOS BRUTOS'!$A$3:$A$500,$C34,'DADOS BRUTOS'!BB$3:BB$500)))</f>
        <v/>
      </c>
      <c r="EC34" s="94">
        <f>IF(OR(EC$4="",$B34=""),0,SUMIF('DADOS BRUTOS'!$A$3:$A$500,$B34,'DADOS BRUTOS'!BC$3:BC$500)+IF($C34="",0,SUMIF('DADOS BRUTOS'!$A$3:$A$500,$C34,'DADOS BRUTOS'!BC$3:BC$500)))</f>
        <v/>
      </c>
      <c r="ED34" s="94">
        <f>IF(OR(ED$4="",$B34=""),0,SUMIF('DADOS BRUTOS'!$A$3:$A$500,$B34,'DADOS BRUTOS'!BD$3:BD$500)+IF($C34="",0,SUMIF('DADOS BRUTOS'!$A$3:$A$500,$C34,'DADOS BRUTOS'!BD$3:BD$500)))</f>
        <v/>
      </c>
      <c r="EE34" s="94">
        <f>IF(OR(EE$4="",$B34=""),0,SUMIF('DADOS BRUTOS'!$A$3:$A$500,$B34,'DADOS BRUTOS'!BE$3:BE$500)+IF($C34="",0,SUMIF('DADOS BRUTOS'!$A$3:$A$500,$C34,'DADOS BRUTOS'!BE$3:BE$500)))</f>
        <v/>
      </c>
      <c r="EF34" s="94">
        <f>IF(OR(EF$4="",$B34=""),0,SUMIF('DADOS BRUTOS'!$A$3:$A$500,$B34,'DADOS BRUTOS'!BF$3:BF$500)+IF($C34="",0,SUMIF('DADOS BRUTOS'!$A$3:$A$500,$C34,'DADOS BRUTOS'!BF$3:BF$500)))</f>
        <v/>
      </c>
      <c r="EG34" s="94">
        <f>IF(OR(EG$4="",$B34=""),0,SUMIF('DADOS BRUTOS'!$A$3:$A$500,$B34,'DADOS BRUTOS'!BG$3:BG$500)+IF($C34="",0,SUMIF('DADOS BRUTOS'!$A$3:$A$500,$C34,'DADOS BRUTOS'!BG$3:BG$500)))</f>
        <v/>
      </c>
      <c r="EH34" s="94">
        <f>IF(OR(EH$4="",$B34=""),0,SUMIF('DADOS BRUTOS'!$A$3:$A$500,$B34,'DADOS BRUTOS'!BH$3:BH$500)+IF($C34="",0,SUMIF('DADOS BRUTOS'!$A$3:$A$500,$C34,'DADOS BRUTOS'!BH$3:BH$500)))</f>
        <v/>
      </c>
      <c r="EI34" s="94">
        <f>IF(OR(EI$4="",$B34=""),0,SUMIF('DADOS BRUTOS'!$A$3:$A$500,$B34,'DADOS BRUTOS'!BI$3:BI$500)+IF($C34="",0,SUMIF('DADOS BRUTOS'!$A$3:$A$500,$C34,'DADOS BRUTOS'!BI$3:BI$500)))</f>
        <v/>
      </c>
      <c r="EJ34" s="94">
        <f>IF(OR(EJ$4="",$B34=""),0,SUMIF('DADOS BRUTOS'!$A$3:$A$500,$B34,'DADOS BRUTOS'!BJ$3:BJ$500)+IF($C34="",0,SUMIF('DADOS BRUTOS'!$A$3:$A$500,$C34,'DADOS BRUTOS'!BJ$3:BJ$500)))</f>
        <v/>
      </c>
      <c r="EK34" s="94">
        <f>IF(OR(EK$4="",$B34=""),0,SUMIF('DADOS BRUTOS'!$A$3:$A$500,$B34,'DADOS BRUTOS'!BK$3:BK$500)+IF($C34="",0,SUMIF('DADOS BRUTOS'!$A$3:$A$500,$C34,'DADOS BRUTOS'!BK$3:BK$500)))</f>
        <v/>
      </c>
      <c r="EL34" s="94">
        <f>IF(OR(EL$4="",$B34=""),0,SUMIF('DADOS BRUTOS'!$A$3:$A$500,$B34,'DADOS BRUTOS'!BL$3:BL$500)+IF($C34="",0,SUMIF('DADOS BRUTOS'!$A$3:$A$500,$C34,'DADOS BRUTOS'!BL$3:BL$500)))</f>
        <v/>
      </c>
      <c r="EM34" s="94">
        <f>IF(OR(EM$4="",$B34=""),0,SUMIF('DADOS BRUTOS'!$A$3:$A$500,$B34,'DADOS BRUTOS'!BM$3:BM$500)+IF($C34="",0,SUMIF('DADOS BRUTOS'!$A$3:$A$500,$C34,'DADOS BRUTOS'!BM$3:BM$500)))</f>
        <v/>
      </c>
      <c r="EN34" s="94">
        <f>IF(OR(EN$4="",$B34=""),0,SUMIF('DADOS BRUTOS'!$A$3:$A$500,$B34,'DADOS BRUTOS'!BN$3:BN$500)+IF($C34="",0,SUMIF('DADOS BRUTOS'!$A$3:$A$500,$C34,'DADOS BRUTOS'!BN$3:BN$500)))</f>
        <v/>
      </c>
      <c r="EO34" s="94">
        <f>IF(OR(EO$4="",$B34=""),0,SUMIF('DADOS BRUTOS'!$A$3:$A$500,$B34,'DADOS BRUTOS'!BO$3:BO$500)+IF($C34="",0,SUMIF('DADOS BRUTOS'!$A$3:$A$500,$C34,'DADOS BRUTOS'!BO$3:BO$500)))</f>
        <v/>
      </c>
      <c r="EP34" s="94">
        <f>IF(OR(EP$4="",$B34=""),0,SUMIF('DADOS BRUTOS'!$A$3:$A$500,$B34,'DADOS BRUTOS'!BP$3:BP$500)+IF($C34="",0,SUMIF('DADOS BRUTOS'!$A$3:$A$500,$C34,'DADOS BRUTOS'!BP$3:BP$500)))</f>
        <v/>
      </c>
      <c r="EQ34" s="94">
        <f>IF(OR(EQ$4="",$B34=""),0,SUMIF('DADOS BRUTOS'!$A$3:$A$500,$B34,'DADOS BRUTOS'!BQ$3:BQ$500)+IF($C34="",0,SUMIF('DADOS BRUTOS'!$A$3:$A$500,$C34,'DADOS BRUTOS'!BQ$3:BQ$500)))</f>
        <v/>
      </c>
      <c r="ER34" s="94">
        <f>IF(OR(ER$4="",$B34=""),0,SUMIF('DADOS BRUTOS'!$A$3:$A$500,$B34,'DADOS BRUTOS'!BR$3:BR$500)+IF($C34="",0,SUMIF('DADOS BRUTOS'!$A$3:$A$500,$C34,'DADOS BRUTOS'!BR$3:BR$500)))</f>
        <v/>
      </c>
      <c r="ES34" s="94">
        <f>IF(OR(ES$4="",$B34=""),0,SUMIF('DADOS BRUTOS'!$A$3:$A$500,$B34,'DADOS BRUTOS'!BS$3:BS$500)+IF($C34="",0,SUMIF('DADOS BRUTOS'!$A$3:$A$500,$C34,'DADOS BRUTOS'!BS$3:BS$500)))</f>
        <v/>
      </c>
      <c r="ET34" s="94">
        <f>IF(OR(ET$4="",$B34=""),0,SUMIF('DADOS BRUTOS'!$A$3:$A$500,$B34,'DADOS BRUTOS'!BT$3:BT$500)+IF($C34="",0,SUMIF('DADOS BRUTOS'!$A$3:$A$500,$C34,'DADOS BRUTOS'!BT$3:BT$500)))</f>
        <v/>
      </c>
      <c r="EU34" s="94">
        <f>IF(OR(EU$4="",$B34=""),0,SUMIF('DADOS BRUTOS'!$A$3:$A$500,$B34,'DADOS BRUTOS'!BU$3:BU$500)+IF($C34="",0,SUMIF('DADOS BRUTOS'!$A$3:$A$500,$C34,'DADOS BRUTOS'!BU$3:BU$500)))</f>
        <v/>
      </c>
      <c r="EV34" s="94">
        <f>IF(OR(EV$4="",$B34=""),0,SUMIF('DADOS BRUTOS'!$A$3:$A$500,$B34,'DADOS BRUTOS'!BV$3:BV$500)+IF($C34="",0,SUMIF('DADOS BRUTOS'!$A$3:$A$500,$C34,'DADOS BRUTOS'!BV$3:BV$500)))</f>
        <v/>
      </c>
      <c r="EW34" s="94">
        <f>IF(OR(EW$4="",$B34=""),0,SUMIF('DADOS BRUTOS'!$A$3:$A$500,$B34,'DADOS BRUTOS'!BW$3:BW$500)+IF($C34="",0,SUMIF('DADOS BRUTOS'!$A$3:$A$500,$C34,'DADOS BRUTOS'!BW$3:BW$500)))</f>
        <v/>
      </c>
      <c r="EX34" s="94">
        <f>IF(OR(EX$4="",$B34=""),0,SUMIF('DADOS BRUTOS'!$A$3:$A$500,$B34,'DADOS BRUTOS'!BX$3:BX$500)+IF($C34="",0,SUMIF('DADOS BRUTOS'!$A$3:$A$500,$C34,'DADOS BRUTOS'!BX$3:BX$500)))</f>
        <v/>
      </c>
      <c r="EY34" s="94">
        <f>IF(OR(EY$4="",$B34=""),0,SUMIF('DADOS BRUTOS'!$A$3:$A$500,$B34,'DADOS BRUTOS'!BY$3:BY$500)+IF($C34="",0,SUMIF('DADOS BRUTOS'!$A$3:$A$500,$C34,'DADOS BRUTOS'!BY$3:BY$500)))</f>
        <v/>
      </c>
      <c r="EZ34" s="94">
        <f>IF(OR(EZ$4="",$B34=""),0,SUMIF('DADOS BRUTOS'!$A$3:$A$500,$B34,'DADOS BRUTOS'!BZ$3:BZ$500)+IF($C34="",0,SUMIF('DADOS BRUTOS'!$A$3:$A$500,$C34,'DADOS BRUTOS'!BZ$3:BZ$500)))</f>
        <v/>
      </c>
      <c r="FA34" s="94">
        <f>IF(OR(FA$4="",$B34=""),0,SUMIF('DADOS BRUTOS'!$A$3:$A$500,$B34,'DADOS BRUTOS'!CA$3:CA$500)+IF($C34="",0,SUMIF('DADOS BRUTOS'!$A$3:$A$500,$C34,'DADOS BRUTOS'!CA$3:CA$500)))</f>
        <v/>
      </c>
      <c r="FB34" s="94">
        <f>IF(OR(FB$4="",$B34=""),0,SUMIF('DADOS BRUTOS'!$A$3:$A$500,$B34,'DADOS BRUTOS'!CB$3:CB$500)+IF($C34="",0,SUMIF('DADOS BRUTOS'!$A$3:$A$500,$C34,'DADOS BRUTOS'!CB$3:CB$500)))</f>
        <v/>
      </c>
      <c r="FC34" s="94">
        <f>IF(OR(FC$4="",$B34=""),0,SUMIF('DADOS BRUTOS'!$A$3:$A$500,$B34,'DADOS BRUTOS'!CC$3:CC$500)+IF($C34="",0,SUMIF('DADOS BRUTOS'!$A$3:$A$500,$C34,'DADOS BRUTOS'!CC$3:CC$500)))</f>
        <v/>
      </c>
      <c r="FD34" s="94">
        <f>IF(OR(FD$4="",$B34=""),0,SUMIF('DADOS BRUTOS'!$A$3:$A$500,$B34,'DADOS BRUTOS'!CD$3:CD$500)+IF($C34="",0,SUMIF('DADOS BRUTOS'!$A$3:$A$500,$C34,'DADOS BRUTOS'!CD$3:CD$500)))</f>
        <v/>
      </c>
      <c r="FE34" s="94">
        <f>IF(OR(FE$4="",$B34=""),0,SUMIF('DADOS BRUTOS'!$A$3:$A$500,$B34,'DADOS BRUTOS'!CE$3:CE$500)+IF($C34="",0,SUMIF('DADOS BRUTOS'!$A$3:$A$500,$C34,'DADOS BRUTOS'!CE$3:CE$500)))</f>
        <v/>
      </c>
      <c r="FF34" s="94">
        <f>IF(OR(FF$4="",$B34=""),0,SUMIF('DADOS BRUTOS'!$A$3:$A$500,$B34,'DADOS BRUTOS'!CF$3:CF$500)+IF($C34="",0,SUMIF('DADOS BRUTOS'!$A$3:$A$500,$C34,'DADOS BRUTOS'!CF$3:CF$500)))</f>
        <v/>
      </c>
      <c r="FG34" s="94">
        <f>IF(OR(FG$4="",$B34=""),0,SUMIF('DADOS BRUTOS'!$A$3:$A$500,$B34,'DADOS BRUTOS'!CG$3:CG$500)+IF($C34="",0,SUMIF('DADOS BRUTOS'!$A$3:$A$500,$C34,'DADOS BRUTOS'!CG$3:CG$500)))</f>
        <v/>
      </c>
      <c r="FH34" s="94">
        <f>IF(OR(FH$4="",$B34=""),0,SUMIF('DADOS BRUTOS'!$A$3:$A$500,$B34,'DADOS BRUTOS'!CH$3:CH$500)+IF($C34="",0,SUMIF('DADOS BRUTOS'!$A$3:$A$500,$C34,'DADOS BRUTOS'!CH$3:CH$500)))</f>
        <v/>
      </c>
      <c r="FI34" s="94">
        <f>IF(OR(FI$4="",$B34=""),0,SUMIF('DADOS BRUTOS'!$A$3:$A$500,$B34,'DADOS BRUTOS'!CI$3:CI$500)+IF($C34="",0,SUMIF('DADOS BRUTOS'!$A$3:$A$500,$C34,'DADOS BRUTOS'!CI$3:CI$500)))</f>
        <v/>
      </c>
      <c r="FJ34" s="94">
        <f>IF(OR(FJ$4="",$B34=""),0,SUMIF('DADOS BRUTOS'!$A$3:$A$500,$B34,'DADOS BRUTOS'!CJ$3:CJ$500)+IF($C34="",0,SUMIF('DADOS BRUTOS'!$A$3:$A$500,$C34,'DADOS BRUTOS'!CJ$3:CJ$500)))</f>
        <v/>
      </c>
      <c r="FK34" s="94">
        <f>IF(OR(FK$4="",$B34=""),0,SUMIF('DADOS BRUTOS'!$A$3:$A$500,$B34,'DADOS BRUTOS'!CK$3:CK$500)+IF($C34="",0,SUMIF('DADOS BRUTOS'!$A$3:$A$500,$C34,'DADOS BRUTOS'!CK$3:CK$500)))</f>
        <v/>
      </c>
      <c r="FL34" s="94">
        <f>IF(OR(FL$4="",$B34=""),0,SUMIF('DADOS BRUTOS'!$A$3:$A$500,$B34,'DADOS BRUTOS'!CL$3:CL$500)+IF($C34="",0,SUMIF('DADOS BRUTOS'!$A$3:$A$500,$C34,'DADOS BRUTOS'!CL$3:CL$500)))</f>
        <v/>
      </c>
      <c r="FM34" s="94">
        <f>IF(OR(FM$4="",$B34=""),0,SUMIF('DADOS BRUTOS'!$A$3:$A$500,$B34,'DADOS BRUTOS'!CM$3:CM$500)+IF($C34="",0,SUMIF('DADOS BRUTOS'!$A$3:$A$500,$C34,'DADOS BRUTOS'!CM$3:CM$500)))</f>
        <v/>
      </c>
      <c r="FN34" s="94">
        <f>IF(OR(FN$4="",$B34=""),0,SUMIF('DADOS BRUTOS'!$A$3:$A$500,$B34,'DADOS BRUTOS'!CN$3:CN$500)+IF($C34="",0,SUMIF('DADOS BRUTOS'!$A$3:$A$500,$C34,'DADOS BRUTOS'!CN$3:CN$500)))</f>
        <v/>
      </c>
      <c r="FO34" s="94">
        <f>IF(OR(FO$4="",$B34=""),0,SUMIF('DADOS BRUTOS'!$A$3:$A$500,$B34,'DADOS BRUTOS'!CO$3:CO$500)+IF($C34="",0,SUMIF('DADOS BRUTOS'!$A$3:$A$500,$C34,'DADOS BRUTOS'!CO$3:CO$500)))</f>
        <v/>
      </c>
      <c r="FP34" s="94">
        <f>IF(OR(FP$4="",$B34=""),0,SUMIF('DADOS BRUTOS'!$A$3:$A$500,$B34,'DADOS BRUTOS'!CP$3:CP$500)+IF($C34="",0,SUMIF('DADOS BRUTOS'!$A$3:$A$500,$C34,'DADOS BRUTOS'!CP$3:CP$500)))</f>
        <v/>
      </c>
      <c r="FQ34" s="94">
        <f>IF(OR(FQ$4="",$B34=""),0,SUMIF('DADOS BRUTOS'!$A$3:$A$500,$B34,'DADOS BRUTOS'!CQ$3:CQ$500)+IF($C34="",0,SUMIF('DADOS BRUTOS'!$A$3:$A$500,$C34,'DADOS BRUTOS'!CQ$3:CQ$500)))</f>
        <v/>
      </c>
      <c r="FR34" s="94">
        <f>IF(OR(FR$4="",$B34=""),0,SUMIF('DADOS BRUTOS'!$A$3:$A$500,$B34,'DADOS BRUTOS'!CR$3:CR$500)+IF($C34="",0,SUMIF('DADOS BRUTOS'!$A$3:$A$500,$C34,'DADOS BRUTOS'!CR$3:CR$500)))</f>
        <v/>
      </c>
      <c r="FS34" s="94">
        <f>IF(OR(FS$4="",$B34=""),0,SUMIF('DADOS BRUTOS'!$A$3:$A$500,$B34,'DADOS BRUTOS'!CS$3:CS$500)+IF($C34="",0,SUMIF('DADOS BRUTOS'!$A$3:$A$500,$C34,'DADOS BRUTOS'!CS$3:CS$500)))</f>
        <v/>
      </c>
      <c r="FT34" s="94">
        <f>IF(OR(FT$4="",$B34=""),0,SUMIF('DADOS BRUTOS'!$A$3:$A$500,$B34,'DADOS BRUTOS'!CT$3:CT$500)+IF($C34="",0,SUMIF('DADOS BRUTOS'!$A$3:$A$500,$C34,'DADOS BRUTOS'!CT$3:CT$500)))</f>
        <v/>
      </c>
      <c r="FU34" s="94">
        <f>IF(OR(FU$4="",$B34=""),0,SUMIF('DADOS BRUTOS'!$A$3:$A$500,$B34,'DADOS BRUTOS'!CU$3:CU$500)+IF($C34="",0,SUMIF('DADOS BRUTOS'!$A$3:$A$500,$C34,'DADOS BRUTOS'!CU$3:CU$500)))</f>
        <v/>
      </c>
      <c r="FV34" s="94">
        <f>IF(OR(FV$4="",$B34=""),0,SUMIF('DADOS BRUTOS'!$A$3:$A$500,$B34,'DADOS BRUTOS'!CV$3:CV$500)+IF($C34="",0,SUMIF('DADOS BRUTOS'!$A$3:$A$500,$C34,'DADOS BRUTOS'!CV$3:CV$500)))</f>
        <v/>
      </c>
      <c r="FW34" s="94">
        <f>IF(OR(FW$4="",$B34=""),0,SUMIF('DADOS BRUTOS'!$A$3:$A$500,$B34,'DADOS BRUTOS'!CW$3:CW$500)+IF($C34="",0,SUMIF('DADOS BRUTOS'!$A$3:$A$500,$C34,'DADOS BRUTOS'!CW$3:CW$500)))</f>
        <v/>
      </c>
      <c r="FX34" s="94">
        <f>IF(OR(FX$4="",$B34=""),0,SUMIF('DADOS BRUTOS'!$A$3:$A$500,$B34,'DADOS BRUTOS'!CX$3:CX$500)+IF($C34="",0,SUMIF('DADOS BRUTOS'!$A$3:$A$500,$C34,'DADOS BRUTOS'!CX$3:CX$500)))</f>
        <v/>
      </c>
      <c r="FY34" s="94">
        <f>IF(OR(FY$4="",$B34=""),0,SUMIF('DADOS BRUTOS'!$A$3:$A$500,$B34,'DADOS BRUTOS'!CY$3:CY$500)+IF($C34="",0,SUMIF('DADOS BRUTOS'!$A$3:$A$500,$C34,'DADOS BRUTOS'!CY$3:CY$500)))</f>
        <v/>
      </c>
      <c r="FZ34" s="94">
        <f>IF(OR(FZ$4="",$B34=""),0,SUMIF('DADOS BRUTOS'!$A$3:$A$500,$B34,'DADOS BRUTOS'!CZ$3:CZ$500)+IF($C34="",0,SUMIF('DADOS BRUTOS'!$A$3:$A$500,$C34,'DADOS BRUTOS'!CZ$3:CZ$500)))</f>
        <v/>
      </c>
      <c r="GA34" s="94">
        <f>IF(OR(GA$4="",$B34=""),0,SUMIF('DADOS BRUTOS'!$A$3:$A$500,$B34,'DADOS BRUTOS'!DA$3:DA$500)+IF($C34="",0,SUMIF('DADOS BRUTOS'!$A$3:$A$500,$C34,'DADOS BRUTOS'!DA$3:DA$500)))</f>
        <v/>
      </c>
      <c r="GB34" s="94">
        <f>IF(OR(GB$4="",$B34=""),0,SUMIF('DADOS BRUTOS'!$A$3:$A$500,$B34,'DADOS BRUTOS'!DB$3:DB$500)+IF($C34="",0,SUMIF('DADOS BRUTOS'!$A$3:$A$500,$C34,'DADOS BRUTOS'!DB$3:DB$500)))</f>
        <v/>
      </c>
      <c r="GC34" s="94">
        <f>IF(OR(GC$4="",$B34=""),0,SUMIF('DADOS BRUTOS'!$A$3:$A$500,$B34,'DADOS BRUTOS'!DC$3:DC$500)+IF($C34="",0,SUMIF('DADOS BRUTOS'!$A$3:$A$500,$C34,'DADOS BRUTOS'!DC$3:DC$500)))</f>
        <v/>
      </c>
      <c r="GD34" s="94">
        <f>IF(OR(GD$4="",$B34=""),0,SUMIF('DADOS BRUTOS'!$A$3:$A$500,$B34,'DADOS BRUTOS'!DD$3:DD$500)+IF($C34="",0,SUMIF('DADOS BRUTOS'!$A$3:$A$500,$C34,'DADOS BRUTOS'!DD$3:DD$500)))</f>
        <v/>
      </c>
      <c r="GE34" s="94">
        <f>IF(OR(GE$4="",$B34=""),0,SUMIF('DADOS BRUTOS'!$A$3:$A$500,$B34,'DADOS BRUTOS'!DE$3:DE$500)+IF($C34="",0,SUMIF('DADOS BRUTOS'!$A$3:$A$500,$C34,'DADOS BRUTOS'!DE$3:DE$500)))</f>
        <v/>
      </c>
      <c r="GF34" s="94">
        <f>IF(OR(GF$4="",$B34=""),0,SUMIF('DADOS BRUTOS'!$A$3:$A$500,$B34,'DADOS BRUTOS'!DF$3:DF$500)+IF($C34="",0,SUMIF('DADOS BRUTOS'!$A$3:$A$500,$C34,'DADOS BRUTOS'!DF$3:DF$500)))</f>
        <v/>
      </c>
      <c r="GG34" s="94">
        <f>IF(OR(GG$4="",$B34=""),0,SUMIF('DADOS BRUTOS'!$A$3:$A$500,$B34,'DADOS BRUTOS'!DG$3:DG$500)+IF($C34="",0,SUMIF('DADOS BRUTOS'!$A$3:$A$500,$C34,'DADOS BRUTOS'!DG$3:DG$500)))</f>
        <v/>
      </c>
      <c r="GH34" s="94">
        <f>IF(OR(GH$4="",$B34=""),0,SUMIF('DADOS BRUTOS'!$A$3:$A$500,$B34,'DADOS BRUTOS'!DH$3:DH$500)+IF($C34="",0,SUMIF('DADOS BRUTOS'!$A$3:$A$500,$C34,'DADOS BRUTOS'!DH$3:DH$500)))</f>
        <v/>
      </c>
      <c r="GI34" s="94">
        <f>IF(OR(GI$4="",$B34=""),0,SUMIF('DADOS BRUTOS'!$A$3:$A$500,$B34,'DADOS BRUTOS'!DI$3:DI$500)+IF($C34="",0,SUMIF('DADOS BRUTOS'!$A$3:$A$500,$C34,'DADOS BRUTOS'!DI$3:DI$500)))</f>
        <v/>
      </c>
      <c r="GJ34" s="94">
        <f>IF(OR(GJ$4="",$B34=""),0,SUMIF('DADOS BRUTOS'!$A$3:$A$500,$B34,'DADOS BRUTOS'!DJ$3:DJ$500)+IF($C34="",0,SUMIF('DADOS BRUTOS'!$A$3:$A$500,$C34,'DADOS BRUTOS'!DJ$3:DJ$500)))</f>
        <v/>
      </c>
      <c r="GK34" s="94">
        <f>IF(OR(GK$4="",$B34=""),0,SUMIF('DADOS BRUTOS'!$A$3:$A$500,$B34,'DADOS BRUTOS'!DK$3:DK$500)+IF($C34="",0,SUMIF('DADOS BRUTOS'!$A$3:$A$500,$C34,'DADOS BRUTOS'!DK$3:DK$500)))</f>
        <v/>
      </c>
      <c r="GL34" s="94">
        <f>IF(OR(GL$4="",$B34=""),0,SUMIF('DADOS BRUTOS'!$A$3:$A$500,$B34,'DADOS BRUTOS'!DL$3:DL$500)+IF($C34="",0,SUMIF('DADOS BRUTOS'!$A$3:$A$500,$C34,'DADOS BRUTOS'!DL$3:DL$500)))</f>
        <v/>
      </c>
      <c r="GM34" s="94">
        <f>IF(OR(GM$4="",$B34=""),0,SUMIF('DADOS BRUTOS'!$A$3:$A$500,$B34,'DADOS BRUTOS'!DM$3:DM$500)+IF($C34="",0,SUMIF('DADOS BRUTOS'!$A$3:$A$500,$C34,'DADOS BRUTOS'!DM$3:DM$500)))</f>
        <v/>
      </c>
      <c r="GN34" s="94">
        <f>IF(OR(GN$4="",$B34=""),0,SUMIF('DADOS BRUTOS'!$A$3:$A$500,$B34,'DADOS BRUTOS'!DN$3:DN$500)+IF($C34="",0,SUMIF('DADOS BRUTOS'!$A$3:$A$500,$C34,'DADOS BRUTOS'!DN$3:DN$500)))</f>
        <v/>
      </c>
      <c r="GO34" s="94">
        <f>IF(OR(GO$4="",$B34=""),0,SUMIF('DADOS BRUTOS'!$A$3:$A$500,$B34,'DADOS BRUTOS'!DO$3:DO$500)+IF($C34="",0,SUMIF('DADOS BRUTOS'!$A$3:$A$500,$C34,'DADOS BRUTOS'!DO$3:DO$500)))</f>
        <v/>
      </c>
      <c r="GP34" s="94">
        <f>IF(OR(GP$4="",$B34=""),0,SUMIF('DADOS BRUTOS'!$A$3:$A$500,$B34,'DADOS BRUTOS'!DP$3:DP$500)+IF($C34="",0,SUMIF('DADOS BRUTOS'!$A$3:$A$500,$C34,'DADOS BRUTOS'!DP$3:DP$500)))</f>
        <v/>
      </c>
      <c r="GQ34" s="94">
        <f>IF(OR(GQ$4="",$B34=""),0,SUMIF('DADOS BRUTOS'!$A$3:$A$500,$B34,'DADOS BRUTOS'!DQ$3:DQ$500)+IF($C34="",0,SUMIF('DADOS BRUTOS'!$A$3:$A$500,$C34,'DADOS BRUTOS'!DQ$3:DQ$500)))</f>
        <v/>
      </c>
      <c r="GR34" s="94">
        <f>IF(OR(GR$4="",$B34=""),0,SUMIF('DADOS BRUTOS'!$A$3:$A$500,$B34,'DADOS BRUTOS'!DR$3:DR$500)+IF($C34="",0,SUMIF('DADOS BRUTOS'!$A$3:$A$500,$C34,'DADOS BRUTOS'!DR$3:DR$500)))</f>
        <v/>
      </c>
      <c r="GS34" s="94">
        <f>IF(OR(GS$4="",$B34=""),0,SUMIF('DADOS BRUTOS'!$A$3:$A$500,$B34,'DADOS BRUTOS'!DS$3:DS$500)+IF($C34="",0,SUMIF('DADOS BRUTOS'!$A$3:$A$500,$C34,'DADOS BRUTOS'!DS$3:DS$500)))</f>
        <v/>
      </c>
      <c r="GT34" s="94">
        <f>IF(OR(GT$4="",$B34=""),0,SUMIF('DADOS BRUTOS'!$A$3:$A$500,$B34,'DADOS BRUTOS'!DT$3:DT$500)+IF($C34="",0,SUMIF('DADOS BRUTOS'!$A$3:$A$500,$C34,'DADOS BRUTOS'!DT$3:DT$500)))</f>
        <v/>
      </c>
      <c r="GU34" s="94">
        <f>IF(OR(GU$4="",$B34=""),0,SUMIF('DADOS BRUTOS'!$A$3:$A$500,$B34,'DADOS BRUTOS'!DU$3:DU$500)+IF($C34="",0,SUMIF('DADOS BRUTOS'!$A$3:$A$500,$C34,'DADOS BRUTOS'!DU$3:DU$500)))</f>
        <v/>
      </c>
      <c r="GV34" s="94">
        <f>IF(OR(GV$4="",$B34=""),0,SUMIF('DADOS BRUTOS'!$A$3:$A$500,$B34,'DADOS BRUTOS'!DV$3:DV$500)+IF($C34="",0,SUMIF('DADOS BRUTOS'!$A$3:$A$500,$C34,'DADOS BRUTOS'!DV$3:DV$500)))</f>
        <v/>
      </c>
      <c r="GW34" s="94">
        <f>IF(OR(GW$4="",$B34=""),0,SUMIF('DADOS BRUTOS'!$A$3:$A$500,$B34,'DADOS BRUTOS'!DW$3:DW$500)+IF($C34="",0,SUMIF('DADOS BRUTOS'!$A$3:$A$500,$C34,'DADOS BRUTOS'!DW$3:DW$500)))</f>
        <v/>
      </c>
      <c r="GX34" s="94">
        <f>IF(OR(GX$4="",$B34=""),0,SUMIF('DADOS BRUTOS'!$A$3:$A$500,$B34,'DADOS BRUTOS'!DX$3:DX$500)+IF($C34="",0,SUMIF('DADOS BRUTOS'!$A$3:$A$500,$C34,'DADOS BRUTOS'!DX$3:DX$500)))</f>
        <v/>
      </c>
      <c r="GY34" s="94">
        <f>IF(OR(GY$4="",$B34=""),0,SUMIF('DADOS BRUTOS'!$A$3:$A$500,$B34,'DADOS BRUTOS'!DY$3:DY$500)+IF($C34="",0,SUMIF('DADOS BRUTOS'!$A$3:$A$500,$C34,'DADOS BRUTOS'!DY$3:DY$500)))</f>
        <v/>
      </c>
      <c r="GZ34" s="94">
        <f>IF(OR(GZ$4="",$B34=""),0,SUMIF('DADOS BRUTOS'!$A$3:$A$500,$B34,'DADOS BRUTOS'!DZ$3:DZ$500)+IF($C34="",0,SUMIF('DADOS BRUTOS'!$A$3:$A$500,$C34,'DADOS BRUTOS'!DZ$3:DZ$500)))</f>
        <v/>
      </c>
      <c r="HA34" s="94">
        <f>IF(OR(HA$4="",$B34=""),0,SUMIF('DADOS BRUTOS'!$A$3:$A$500,$B34,'DADOS BRUTOS'!EA$3:EA$500)+IF($C34="",0,SUMIF('DADOS BRUTOS'!$A$3:$A$500,$C34,'DADOS BRUTOS'!EA$3:EA$500)))</f>
        <v/>
      </c>
      <c r="HB34" s="94">
        <f>IF(OR(HB$4="",$B34=""),0,SUMIF('DADOS BRUTOS'!$A$3:$A$500,$B34,'DADOS BRUTOS'!EB$3:EB$500)+IF($C34="",0,SUMIF('DADOS BRUTOS'!$A$3:$A$500,$C34,'DADOS BRUTOS'!EB$3:EB$500)))</f>
        <v/>
      </c>
      <c r="HC34" s="94">
        <f>IF(OR(HC$4="",$B34=""),0,SUMIF('DADOS BRUTOS'!$A$3:$A$500,$B34,'DADOS BRUTOS'!EC$3:EC$500)+IF($C34="",0,SUMIF('DADOS BRUTOS'!$A$3:$A$500,$C34,'DADOS BRUTOS'!EC$3:EC$500)))</f>
        <v/>
      </c>
      <c r="HD34" s="94">
        <f>IF(OR(HD$4="",$B34=""),0,SUMIF('DADOS BRUTOS'!$A$3:$A$500,$B34,'DADOS BRUTOS'!ED$3:ED$500)+IF($C34="",0,SUMIF('DADOS BRUTOS'!$A$3:$A$500,$C34,'DADOS BRUTOS'!ED$3:ED$500)))</f>
        <v/>
      </c>
      <c r="HE34" s="94">
        <f>IF(OR(HE$4="",$B34=""),0,SUMIF('DADOS BRUTOS'!$A$3:$A$500,$B34,'DADOS BRUTOS'!EE$3:EE$500)+IF($C34="",0,SUMIF('DADOS BRUTOS'!$A$3:$A$500,$C34,'DADOS BRUTOS'!EE$3:EE$500)))</f>
        <v/>
      </c>
      <c r="HF34" s="94">
        <f>IF(OR(HF$4="",$B34=""),0,SUMIF('DADOS BRUTOS'!$A$3:$A$500,$B34,'DADOS BRUTOS'!EF$3:EF$500)+IF($C34="",0,SUMIF('DADOS BRUTOS'!$A$3:$A$500,$C34,'DADOS BRUTOS'!EF$3:EF$500)))</f>
        <v/>
      </c>
      <c r="HG34" s="94">
        <f>IF(OR(HG$4="",$B34=""),0,SUMIF('DADOS BRUTOS'!$A$3:$A$500,$B34,'DADOS BRUTOS'!EG$3:EG$500)+IF($C34="",0,SUMIF('DADOS BRUTOS'!$A$3:$A$500,$C34,'DADOS BRUTOS'!EG$3:EG$500)))</f>
        <v/>
      </c>
      <c r="HH34" s="94">
        <f>IF(OR(HH$4="",$B34=""),0,SUMIF('DADOS BRUTOS'!$A$3:$A$500,$B34,'DADOS BRUTOS'!EH$3:EH$500)+IF($C34="",0,SUMIF('DADOS BRUTOS'!$A$3:$A$500,$C34,'DADOS BRUTOS'!EH$3:EH$500)))</f>
        <v/>
      </c>
      <c r="HI34" s="94">
        <f>IF(OR(HI$4="",$B34=""),0,SUMIF('DADOS BRUTOS'!$A$3:$A$500,$B34,'DADOS BRUTOS'!EI$3:EI$500)+IF($C34="",0,SUMIF('DADOS BRUTOS'!$A$3:$A$500,$C34,'DADOS BRUTOS'!EI$3:EI$500)))</f>
        <v/>
      </c>
      <c r="HJ34" s="94">
        <f>IF(OR(HJ$4="",$B34=""),0,SUMIF('DADOS BRUTOS'!$A$3:$A$500,$B34,'DADOS BRUTOS'!EJ$3:EJ$500)+IF($C34="",0,SUMIF('DADOS BRUTOS'!$A$3:$A$500,$C34,'DADOS BRUTOS'!EJ$3:EJ$500)))</f>
        <v/>
      </c>
      <c r="HK34" s="94">
        <f>IF(OR(HK$4="",$B34=""),0,SUMIF('DADOS BRUTOS'!$A$3:$A$500,$B34,'DADOS BRUTOS'!EK$3:EK$500)+IF($C34="",0,SUMIF('DADOS BRUTOS'!$A$3:$A$500,$C34,'DADOS BRUTOS'!EK$3:EK$500)))</f>
        <v/>
      </c>
      <c r="HL34" s="94">
        <f>IF(OR(HL$4="",$B34=""),0,SUMIF('DADOS BRUTOS'!$A$3:$A$500,$B34,'DADOS BRUTOS'!EL$3:EL$500)+IF($C34="",0,SUMIF('DADOS BRUTOS'!$A$3:$A$500,$C34,'DADOS BRUTOS'!EL$3:EL$500)))</f>
        <v/>
      </c>
      <c r="HM34" s="94">
        <f>IF(OR(HM$4="",$B34=""),0,SUMIF('DADOS BRUTOS'!$A$3:$A$500,$B34,'DADOS BRUTOS'!EM$3:EM$500)+IF($C34="",0,SUMIF('DADOS BRUTOS'!$A$3:$A$500,$C34,'DADOS BRUTOS'!EM$3:EM$500)))</f>
        <v/>
      </c>
      <c r="HN34" s="94">
        <f>IF(OR(HN$4="",$B34=""),0,SUMIF('DADOS BRUTOS'!$A$3:$A$500,$B34,'DADOS BRUTOS'!EN$3:EN$500)+IF($C34="",0,SUMIF('DADOS BRUTOS'!$A$3:$A$500,$C34,'DADOS BRUTOS'!EN$3:EN$500)))</f>
        <v/>
      </c>
      <c r="HO34" s="94">
        <f>IF(OR(HO$4="",$B34=""),0,SUMIF('DADOS BRUTOS'!$A$3:$A$500,$B34,'DADOS BRUTOS'!EO$3:EO$500)+IF($C34="",0,SUMIF('DADOS BRUTOS'!$A$3:$A$500,$C34,'DADOS BRUTOS'!EO$3:EO$500)))</f>
        <v/>
      </c>
      <c r="HP34" s="94">
        <f>IF(OR(HP$4="",$B34=""),0,SUMIF('DADOS BRUTOS'!$A$3:$A$500,$B34,'DADOS BRUTOS'!EP$3:EP$500)+IF($C34="",0,SUMIF('DADOS BRUTOS'!$A$3:$A$500,$C34,'DADOS BRUTOS'!EP$3:EP$500)))</f>
        <v/>
      </c>
      <c r="HQ34" s="94">
        <f>IF(OR(HQ$4="",$B34=""),0,SUMIF('DADOS BRUTOS'!$A$3:$A$500,$B34,'DADOS BRUTOS'!EQ$3:EQ$500)+IF($C34="",0,SUMIF('DADOS BRUTOS'!$A$3:$A$500,$C34,'DADOS BRUTOS'!EQ$3:EQ$500)))</f>
        <v/>
      </c>
      <c r="HR34" s="94">
        <f>IF(OR(HR$4="",$B34=""),0,SUMIF('DADOS BRUTOS'!$A$3:$A$500,$B34,'DADOS BRUTOS'!ER$3:ER$500)+IF($C34="",0,SUMIF('DADOS BRUTOS'!$A$3:$A$500,$C34,'DADOS BRUTOS'!ER$3:ER$500)))</f>
        <v/>
      </c>
      <c r="HS34" s="94">
        <f>IF(OR(HS$4="",$B34=""),0,SUMIF('DADOS BRUTOS'!$A$3:$A$500,$B34,'DADOS BRUTOS'!ES$3:ES$500)+IF($C34="",0,SUMIF('DADOS BRUTOS'!$A$3:$A$500,$C34,'DADOS BRUTOS'!ES$3:ES$500)))</f>
        <v/>
      </c>
      <c r="HT34" s="94">
        <f>IF(OR(HT$4="",$B34=""),0,SUMIF('DADOS BRUTOS'!$A$3:$A$500,$B34,'DADOS BRUTOS'!ET$3:ET$500)+IF($C34="",0,SUMIF('DADOS BRUTOS'!$A$3:$A$500,$C34,'DADOS BRUTOS'!ET$3:ET$500)))</f>
        <v/>
      </c>
      <c r="HU34" s="94">
        <f>IF(OR(HU$4="",$B34=""),0,SUMIF('DADOS BRUTOS'!$A$3:$A$500,$B34,'DADOS BRUTOS'!EU$3:EU$500)+IF($C34="",0,SUMIF('DADOS BRUTOS'!$A$3:$A$500,$C34,'DADOS BRUTOS'!EU$3:EU$500)))</f>
        <v/>
      </c>
      <c r="HV34" s="94">
        <f>IF(OR(HV$4="",$B34=""),0,SUMIF('DADOS BRUTOS'!$A$3:$A$500,$B34,'DADOS BRUTOS'!EV$3:EV$500)+IF($C34="",0,SUMIF('DADOS BRUTOS'!$A$3:$A$500,$C34,'DADOS BRUTOS'!EV$3:EV$500)))</f>
        <v/>
      </c>
      <c r="HW34" s="94">
        <f>IF(OR(HW$4="",$B34=""),0,SUMIF('DADOS BRUTOS'!$A$3:$A$500,$B34,'DADOS BRUTOS'!EW$3:EW$500)+IF($C34="",0,SUMIF('DADOS BRUTOS'!$A$3:$A$500,$C34,'DADOS BRUTOS'!EW$3:EW$500)))</f>
        <v/>
      </c>
      <c r="HX34" s="94">
        <f>IF(OR(HX$4="",$B34=""),0,SUMIF('DADOS BRUTOS'!$A$3:$A$500,$B34,'DADOS BRUTOS'!EX$3:EX$500)+IF($C34="",0,SUMIF('DADOS BRUTOS'!$A$3:$A$500,$C34,'DADOS BRUTOS'!EX$3:EX$500)))</f>
        <v/>
      </c>
      <c r="HY34" s="94">
        <f>IF(OR(HY$4="",$B34=""),0,SUMIF('DADOS BRUTOS'!$A$3:$A$500,$B34,'DADOS BRUTOS'!EY$3:EY$500)+IF($C34="",0,SUMIF('DADOS BRUTOS'!$A$3:$A$500,$C34,'DADOS BRUTOS'!EY$3:EY$500)))</f>
        <v/>
      </c>
      <c r="HZ34" s="94">
        <f>IF(OR(HZ$4="",$B34=""),0,SUMIF('DADOS BRUTOS'!$A$3:$A$500,$B34,'DADOS BRUTOS'!EZ$3:EZ$500)+IF($C34="",0,SUMIF('DADOS BRUTOS'!$A$3:$A$500,$C34,'DADOS BRUTOS'!EZ$3:EZ$500)))</f>
        <v/>
      </c>
      <c r="IA34" s="94">
        <f>IF(OR(IA$4="",$B34=""),0,SUMIF('DADOS BRUTOS'!$A$3:$A$500,$B34,'DADOS BRUTOS'!FA$3:FA$500)+IF($C34="",0,SUMIF('DADOS BRUTOS'!$A$3:$A$500,$C34,'DADOS BRUTOS'!FA$3:FA$500)))</f>
        <v/>
      </c>
      <c r="IB34" s="94">
        <f>IF(OR(IB$4="",$B34=""),0,SUMIF('DADOS BRUTOS'!$A$3:$A$500,$B34,'DADOS BRUTOS'!FB$3:FB$500)+IF($C34="",0,SUMIF('DADOS BRUTOS'!$A$3:$A$500,$C34,'DADOS BRUTOS'!FB$3:FB$500)))</f>
        <v/>
      </c>
      <c r="IC34" s="94">
        <f>IF(OR(IC$4="",$B34=""),0,SUMIF('DADOS BRUTOS'!$A$3:$A$500,$B34,'DADOS BRUTOS'!FC$3:FC$500)+IF($C34="",0,SUMIF('DADOS BRUTOS'!$A$3:$A$500,$C34,'DADOS BRUTOS'!FC$3:FC$500)))</f>
        <v/>
      </c>
      <c r="ID34" s="94">
        <f>IF(OR(ID$4="",$B34=""),0,SUMIF('DADOS BRUTOS'!$A$3:$A$500,$B34,'DADOS BRUTOS'!FD$3:FD$500)+IF($C34="",0,SUMIF('DADOS BRUTOS'!$A$3:$A$500,$C34,'DADOS BRUTOS'!FD$3:FD$500)))</f>
        <v/>
      </c>
      <c r="IE34" s="94">
        <f>IF(OR(IE$4="",$B34=""),0,SUMIF('DADOS BRUTOS'!$A$3:$A$500,$B34,'DADOS BRUTOS'!FE$3:FE$500)+IF($C34="",0,SUMIF('DADOS BRUTOS'!$A$3:$A$500,$C34,'DADOS BRUTOS'!FE$3:FE$500)))</f>
        <v/>
      </c>
      <c r="IF34" s="94">
        <f>IF(OR(IF$4="",$B34=""),0,SUMIF('DADOS BRUTOS'!$A$3:$A$500,$B34,'DADOS BRUTOS'!FF$3:FF$500)+IF($C34="",0,SUMIF('DADOS BRUTOS'!$A$3:$A$500,$C34,'DADOS BRUTOS'!FF$3:FF$500)))</f>
        <v/>
      </c>
      <c r="IG34" s="94">
        <f>IF(OR(IG$4="",$B34=""),0,SUMIF('DADOS BRUTOS'!$A$3:$A$500,$B34,'DADOS BRUTOS'!FG$3:FG$500)+IF($C34="",0,SUMIF('DADOS BRUTOS'!$A$3:$A$500,$C34,'DADOS BRUTOS'!FG$3:FG$500)))</f>
        <v/>
      </c>
      <c r="IH34" s="94">
        <f>IF(OR(IH$4="",$B34=""),0,SUMIF('DADOS BRUTOS'!$A$3:$A$500,$B34,'DADOS BRUTOS'!FH$3:FH$500)+IF($C34="",0,SUMIF('DADOS BRUTOS'!$A$3:$A$500,$C34,'DADOS BRUTOS'!FH$3:FH$500)))</f>
        <v/>
      </c>
      <c r="II34" s="94">
        <f>IF(OR(II$4="",$B34=""),0,SUMIF('DADOS BRUTOS'!$A$3:$A$500,$B34,'DADOS BRUTOS'!FI$3:FI$500)+IF($C34="",0,SUMIF('DADOS BRUTOS'!$A$3:$A$500,$C34,'DADOS BRUTOS'!FI$3:FI$500)))</f>
        <v/>
      </c>
      <c r="IJ34" s="94">
        <f>IF(OR(IJ$4="",$B34=""),0,SUMIF('DADOS BRUTOS'!$A$3:$A$500,$B34,'DADOS BRUTOS'!FJ$3:FJ$500)+IF($C34="",0,SUMIF('DADOS BRUTOS'!$A$3:$A$500,$C34,'DADOS BRUTOS'!FJ$3:FJ$500)))</f>
        <v/>
      </c>
      <c r="IK34" s="94">
        <f>IF(OR(IK$4="",$B34=""),0,SUMIF('DADOS BRUTOS'!$A$3:$A$500,$B34,'DADOS BRUTOS'!FK$3:FK$500)+IF($C34="",0,SUMIF('DADOS BRUTOS'!$A$3:$A$500,$C34,'DADOS BRUTOS'!FK$3:FK$500)))</f>
        <v/>
      </c>
      <c r="IL34" s="94">
        <f>IF(OR(IL$4="",$B34=""),0,SUMIF('DADOS BRUTOS'!$A$3:$A$500,$B34,'DADOS BRUTOS'!FL$3:FL$500)+IF($C34="",0,SUMIF('DADOS BRUTOS'!$A$3:$A$500,$C34,'DADOS BRUTOS'!FL$3:FL$500)))</f>
        <v/>
      </c>
      <c r="IM34" s="94">
        <f>IF(OR(IM$4="",$B34=""),0,SUMIF('DADOS BRUTOS'!$A$3:$A$500,$B34,'DADOS BRUTOS'!FM$3:FM$500)+IF($C34="",0,SUMIF('DADOS BRUTOS'!$A$3:$A$500,$C34,'DADOS BRUTOS'!FM$3:FM$500)))</f>
        <v/>
      </c>
      <c r="IN34" s="94">
        <f>IF(OR(IN$4="",$B34=""),0,SUMIF('DADOS BRUTOS'!$A$3:$A$500,$B34,'DADOS BRUTOS'!FN$3:FN$500)+IF($C34="",0,SUMIF('DADOS BRUTOS'!$A$3:$A$500,$C34,'DADOS BRUTOS'!FN$3:FN$500)))</f>
        <v/>
      </c>
      <c r="IO34" s="94">
        <f>IF(OR(IO$4="",$B34=""),0,SUMIF('DADOS BRUTOS'!$A$3:$A$500,$B34,'DADOS BRUTOS'!FO$3:FO$500)+IF($C34="",0,SUMIF('DADOS BRUTOS'!$A$3:$A$500,$C34,'DADOS BRUTOS'!FO$3:FO$500)))</f>
        <v/>
      </c>
      <c r="IP34" s="94">
        <f>IF(OR(IP$4="",$B34=""),0,SUMIF('DADOS BRUTOS'!$A$3:$A$500,$B34,'DADOS BRUTOS'!FP$3:FP$500)+IF($C34="",0,SUMIF('DADOS BRUTOS'!$A$3:$A$500,$C34,'DADOS BRUTOS'!FP$3:FP$500)))</f>
        <v/>
      </c>
      <c r="IQ34" s="94">
        <f>IF(OR(IQ$4="",$B34=""),0,SUMIF('DADOS BRUTOS'!$A$3:$A$500,$B34,'DADOS BRUTOS'!FQ$3:FQ$500)+IF($C34="",0,SUMIF('DADOS BRUTOS'!$A$3:$A$500,$C34,'DADOS BRUTOS'!FQ$3:FQ$500)))</f>
        <v/>
      </c>
      <c r="IR34" s="94">
        <f>IF(OR(IR$4="",$B34=""),0,SUMIF('DADOS BRUTOS'!$A$3:$A$500,$B34,'DADOS BRUTOS'!FR$3:FR$500)+IF($C34="",0,SUMIF('DADOS BRUTOS'!$A$3:$A$500,$C34,'DADOS BRUTOS'!FR$3:FR$500)))</f>
        <v/>
      </c>
      <c r="IS34" s="94">
        <f>IF(OR(IS$4="",$B34=""),0,SUMIF('DADOS BRUTOS'!$A$3:$A$500,$B34,'DADOS BRUTOS'!FS$3:FS$500)+IF($C34="",0,SUMIF('DADOS BRUTOS'!$A$3:$A$500,$C34,'DADOS BRUTOS'!FS$3:FS$500)))</f>
        <v/>
      </c>
      <c r="IT34" s="94">
        <f>IF(OR(IT$4="",$B34=""),0,SUMIF('DADOS BRUTOS'!$A$3:$A$500,$B34,'DADOS BRUTOS'!FT$3:FT$500)+IF($C34="",0,SUMIF('DADOS BRUTOS'!$A$3:$A$500,$C34,'DADOS BRUTOS'!FT$3:FT$500)))</f>
        <v/>
      </c>
      <c r="IU34" s="94">
        <f>IF(OR(IU$4="",$B34=""),0,SUMIF('DADOS BRUTOS'!$A$3:$A$500,$B34,'DADOS BRUTOS'!FU$3:FU$500)+IF($C34="",0,SUMIF('DADOS BRUTOS'!$A$3:$A$500,$C34,'DADOS BRUTOS'!FU$3:FU$500)))</f>
        <v/>
      </c>
      <c r="IV34" s="94">
        <f>IF(OR(IV$4="",$B34=""),0,SUMIF('DADOS BRUTOS'!$A$3:$A$500,$B34,'DADOS BRUTOS'!FV$3:FV$500)+IF($C34="",0,SUMIF('DADOS BRUTOS'!$A$3:$A$500,$C34,'DADOS BRUTOS'!FV$3:FV$500)))</f>
        <v/>
      </c>
      <c r="IW34" s="94">
        <f>IF(OR(IW$4="",$B34=""),0,SUMIF('DADOS BRUTOS'!$A$3:$A$500,$B34,'DADOS BRUTOS'!FW$3:FW$500)+IF($C34="",0,SUMIF('DADOS BRUTOS'!$A$3:$A$500,$C34,'DADOS BRUTOS'!FW$3:FW$500)))</f>
        <v/>
      </c>
      <c r="IX34" s="94">
        <f>IF(OR(IX$4="",$B34=""),0,SUMIF('DADOS BRUTOS'!$A$3:$A$500,$B34,'DADOS BRUTOS'!FX$3:FX$500)+IF($C34="",0,SUMIF('DADOS BRUTOS'!$A$3:$A$500,$C34,'DADOS BRUTOS'!FX$3:FX$500)))</f>
        <v/>
      </c>
      <c r="IY34" s="94">
        <f>IF(OR(IY$4="",$B34=""),0,SUMIF('DADOS BRUTOS'!$A$3:$A$500,$B34,'DADOS BRUTOS'!FY$3:FY$500)+IF($C34="",0,SUMIF('DADOS BRUTOS'!$A$3:$A$500,$C34,'DADOS BRUTOS'!FY$3:FY$500)))</f>
        <v/>
      </c>
      <c r="IZ34" s="94">
        <f>IF(OR(IZ$4="",$B34=""),0,SUMIF('DADOS BRUTOS'!$A$3:$A$500,$B34,'DADOS BRUTOS'!FZ$3:FZ$500)+IF($C34="",0,SUMIF('DADOS BRUTOS'!$A$3:$A$500,$C34,'DADOS BRUTOS'!FZ$3:FZ$500)))</f>
        <v/>
      </c>
      <c r="JA34" s="94">
        <f>IF(OR(JA$4="",$B34=""),0,SUMIF('DADOS BRUTOS'!$A$3:$A$500,$B34,'DADOS BRUTOS'!GA$3:GA$500)+IF($C34="",0,SUMIF('DADOS BRUTOS'!$A$3:$A$500,$C34,'DADOS BRUTOS'!GA$3:GA$500)))</f>
        <v/>
      </c>
      <c r="JB34" s="94">
        <f>IF(OR(JB$4="",$B34=""),0,SUMIF('DADOS BRUTOS'!$A$3:$A$500,$B34,'DADOS BRUTOS'!GB$3:GB$500)+IF($C34="",0,SUMIF('DADOS BRUTOS'!$A$3:$A$500,$C34,'DADOS BRUTOS'!GB$3:GB$500)))</f>
        <v/>
      </c>
      <c r="JC34" s="94">
        <f>IF(OR(JC$4="",$B34=""),0,SUMIF('DADOS BRUTOS'!$A$3:$A$500,$B34,'DADOS BRUTOS'!GC$3:GC$500)+IF($C34="",0,SUMIF('DADOS BRUTOS'!$A$3:$A$500,$C34,'DADOS BRUTOS'!GC$3:GC$500)))</f>
        <v/>
      </c>
      <c r="JD34" s="94">
        <f>IF(OR(JD$4="",$B34=""),0,SUMIF('DADOS BRUTOS'!$A$3:$A$500,$B34,'DADOS BRUTOS'!GD$3:GD$500)+IF($C34="",0,SUMIF('DADOS BRUTOS'!$A$3:$A$500,$C34,'DADOS BRUTOS'!GD$3:GD$500)))</f>
        <v/>
      </c>
      <c r="JE34" s="94">
        <f>IF(OR(JE$4="",$B34=""),0,SUMIF('DADOS BRUTOS'!$A$3:$A$500,$B34,'DADOS BRUTOS'!GE$3:GE$500)+IF($C34="",0,SUMIF('DADOS BRUTOS'!$A$3:$A$500,$C34,'DADOS BRUTOS'!GE$3:GE$500)))</f>
        <v/>
      </c>
      <c r="JF34" s="94">
        <f>IF(OR(JF$4="",$B34=""),0,SUMIF('DADOS BRUTOS'!$A$3:$A$500,$B34,'DADOS BRUTOS'!GF$3:GF$500)+IF($C34="",0,SUMIF('DADOS BRUTOS'!$A$3:$A$500,$C34,'DADOS BRUTOS'!GF$3:GF$500)))</f>
        <v/>
      </c>
      <c r="JG34" s="94">
        <f>IF(OR(JG$4="",$B34=""),0,SUMIF('DADOS BRUTOS'!$A$3:$A$500,$B34,'DADOS BRUTOS'!GG$3:GG$500)+IF($C34="",0,SUMIF('DADOS BRUTOS'!$A$3:$A$500,$C34,'DADOS BRUTOS'!GG$3:GG$500)))</f>
        <v/>
      </c>
      <c r="JH34" s="94">
        <f>IF(OR(JH$4="",$B34=""),0,SUMIF('DADOS BRUTOS'!$A$3:$A$500,$B34,'DADOS BRUTOS'!GH$3:GH$500)+IF($C34="",0,SUMIF('DADOS BRUTOS'!$A$3:$A$500,$C34,'DADOS BRUTOS'!GH$3:GH$500)))</f>
        <v/>
      </c>
      <c r="JI34" s="94">
        <f>IF(OR(JI$4="",$B34=""),0,SUMIF('DADOS BRUTOS'!$A$3:$A$500,$B34,'DADOS BRUTOS'!GI$3:GI$500)+IF($C34="",0,SUMIF('DADOS BRUTOS'!$A$3:$A$500,$C34,'DADOS BRUTOS'!GI$3:GI$500)))</f>
        <v/>
      </c>
      <c r="JJ34" s="94">
        <f>IF(OR(JJ$4="",$B34=""),0,SUMIF('DADOS BRUTOS'!$A$3:$A$500,$B34,'DADOS BRUTOS'!GJ$3:GJ$500)+IF($C34="",0,SUMIF('DADOS BRUTOS'!$A$3:$A$500,$C34,'DADOS BRUTOS'!GJ$3:GJ$500)))</f>
        <v/>
      </c>
      <c r="JK34" s="94">
        <f>IF(OR(JK$4="",$B34=""),0,SUMIF('DADOS BRUTOS'!$A$3:$A$500,$B34,'DADOS BRUTOS'!GK$3:GK$500)+IF($C34="",0,SUMIF('DADOS BRUTOS'!$A$3:$A$500,$C34,'DADOS BRUTOS'!GK$3:GK$500)))</f>
        <v/>
      </c>
      <c r="JL34" s="94">
        <f>IF(OR(JL$4="",$B34=""),0,SUMIF('DADOS BRUTOS'!$A$3:$A$500,$B34,'DADOS BRUTOS'!GL$3:GL$500)+IF($C34="",0,SUMIF('DADOS BRUTOS'!$A$3:$A$500,$C34,'DADOS BRUTOS'!GL$3:GL$500)))</f>
        <v/>
      </c>
      <c r="JM34" s="94">
        <f>IF(OR(JM$4="",$B34=""),0,SUMIF('DADOS BRUTOS'!$A$3:$A$500,$B34,'DADOS BRUTOS'!GM$3:GM$500)+IF($C34="",0,SUMIF('DADOS BRUTOS'!$A$3:$A$500,$C34,'DADOS BRUTOS'!GM$3:GM$500)))</f>
        <v/>
      </c>
      <c r="JN34" s="94">
        <f>IF(OR(JN$4="",$B34=""),0,SUMIF('DADOS BRUTOS'!$A$3:$A$500,$B34,'DADOS BRUTOS'!GN$3:GN$500)+IF($C34="",0,SUMIF('DADOS BRUTOS'!$A$3:$A$500,$C34,'DADOS BRUTOS'!GN$3:GN$500)))</f>
        <v/>
      </c>
      <c r="JO34" s="94">
        <f>IF(OR(JO$4="",$B34=""),0,SUMIF('DADOS BRUTOS'!$A$3:$A$500,$B34,'DADOS BRUTOS'!GO$3:GO$500)+IF($C34="",0,SUMIF('DADOS BRUTOS'!$A$3:$A$500,$C34,'DADOS BRUTOS'!GO$3:GO$500)))</f>
        <v/>
      </c>
      <c r="JP34" s="94">
        <f>IF(OR(JP$4="",$B34=""),0,SUMIF('DADOS BRUTOS'!$A$3:$A$500,$B34,'DADOS BRUTOS'!GP$3:GP$500)+IF($C34="",0,SUMIF('DADOS BRUTOS'!$A$3:$A$500,$C34,'DADOS BRUTOS'!GP$3:GP$500)))</f>
        <v/>
      </c>
      <c r="JQ34" s="94">
        <f>IF(OR(JQ$4="",$B34=""),0,SUMIF('DADOS BRUTOS'!$A$3:$A$500,$B34,'DADOS BRUTOS'!GQ$3:GQ$500)+IF($C34="",0,SUMIF('DADOS BRUTOS'!$A$3:$A$500,$C34,'DADOS BRUTOS'!GQ$3:GQ$500)))</f>
        <v/>
      </c>
      <c r="JR34" s="94">
        <f>IF(OR(JR$4="",$B34=""),0,SUMIF('DADOS BRUTOS'!$A$3:$A$500,$B34,'DADOS BRUTOS'!GR$3:GR$500)+IF($C34="",0,SUMIF('DADOS BRUTOS'!$A$3:$A$500,$C34,'DADOS BRUTOS'!GR$3:GR$500)))</f>
        <v/>
      </c>
      <c r="JS34" s="94">
        <f>IF(OR(JS$4="",$B34=""),0,SUMIF('DADOS BRUTOS'!$A$3:$A$500,$B34,'DADOS BRUTOS'!GS$3:GS$500)+IF($C34="",0,SUMIF('DADOS BRUTOS'!$A$3:$A$500,$C34,'DADOS BRUTOS'!GS$3:GS$500)))</f>
        <v/>
      </c>
    </row>
    <row r="35">
      <c r="A35" s="59">
        <f>'VALOR POR PL'!D41</f>
        <v/>
      </c>
      <c r="B35" s="58" t="inlineStr">
        <is>
          <t>PAVIMENTAÇÃO</t>
        </is>
      </c>
      <c r="C35" s="58" t="n"/>
      <c r="D35" s="53">
        <f>SUMIF($CB$4:$JS$4,"&lt;="&amp;D$4,$CB35:$JS35)</f>
        <v/>
      </c>
      <c r="E35" s="53">
        <f>SUMIF($CB$4:$JS$4,E$4,$CB35:$JS35)</f>
        <v/>
      </c>
      <c r="F35" s="53">
        <f>SUMIF($CB$4:$JS$4,F$4,$CB35:$JS35)</f>
        <v/>
      </c>
      <c r="G35" s="53">
        <f>SUMIF($CB$4:$JS$4,G$4,$CB35:$JS35)</f>
        <v/>
      </c>
      <c r="H35" s="53">
        <f>SUMIF($CB$4:$JS$4,H$4,$CB35:$JS35)</f>
        <v/>
      </c>
      <c r="I35" s="53">
        <f>SUMIF($CB$4:$JS$4,I$4,$CB35:$JS35)</f>
        <v/>
      </c>
      <c r="J35" s="53">
        <f>SUMIF($CB$4:$JS$4,J$4,$CB35:$JS35)</f>
        <v/>
      </c>
      <c r="K35" s="53">
        <f>SUMIF($CB$4:$JS$4,K$4,$CB35:$JS35)</f>
        <v/>
      </c>
      <c r="L35" s="53">
        <f>SUMIF($CB$4:$JS$4,L$4,$CB35:$JS35)</f>
        <v/>
      </c>
      <c r="M35" s="53">
        <f>SUMIF($CB$4:$JS$4,M$4,$CB35:$JS35)</f>
        <v/>
      </c>
      <c r="N35" s="53">
        <f>SUMIF($CB$4:$JS$4,N$4,$CB35:$JS35)</f>
        <v/>
      </c>
      <c r="O35" s="53">
        <f>SUMIF($CB$4:$JS$4,O$4,$CB35:$JS35)</f>
        <v/>
      </c>
      <c r="P35" s="53">
        <f>SUMIF($CB$4:$JS$4,P$4,$CB35:$JS35)</f>
        <v/>
      </c>
      <c r="Q35" s="53">
        <f>SUMIF($CB$4:$JS$4,Q$4,$CB35:$JS35)</f>
        <v/>
      </c>
      <c r="R35" s="53">
        <f>SUMIF($CB$4:$JS$4,R$4,$CB35:$JS35)</f>
        <v/>
      </c>
      <c r="S35" s="53">
        <f>SUMIF($CB$4:$JS$4,S$4,$CB35:$JS35)</f>
        <v/>
      </c>
      <c r="T35" s="53">
        <f>SUMIF($CB$4:$JS$4,T$4,$CB35:$JS35)</f>
        <v/>
      </c>
      <c r="U35" s="53">
        <f>SUMIF($CB$4:$JS$4,U$4,$CB35:$JS35)</f>
        <v/>
      </c>
      <c r="V35" s="53">
        <f>SUMIF($CB$4:$JS$4,V$4,$CB35:$JS35)</f>
        <v/>
      </c>
      <c r="W35" s="53">
        <f>SUMIF($CB$4:$JS$4,W$4,$CB35:$JS35)</f>
        <v/>
      </c>
      <c r="X35" s="53">
        <f>SUMIF($CB$4:$JS$4,X$4,$CB35:$JS35)</f>
        <v/>
      </c>
      <c r="Y35" s="53">
        <f>SUMIF($CB$4:$JS$4,Y$4,$CB35:$JS35)</f>
        <v/>
      </c>
      <c r="Z35" s="53">
        <f>SUMIF($CB$4:$JS$4,Z$4,$CB35:$JS35)</f>
        <v/>
      </c>
      <c r="AA35" s="53">
        <f>SUMIF($CB$4:$JS$4,AA$4,$CB35:$JS35)</f>
        <v/>
      </c>
      <c r="AB35" s="53">
        <f>SUMIF($CB$4:$JS$4,AB$4,$CB35:$JS35)</f>
        <v/>
      </c>
      <c r="AC35" s="53">
        <f>SUMIF($CB$4:$JS$4,AC$4,$CB35:$JS35)</f>
        <v/>
      </c>
      <c r="AD35" s="53">
        <f>SUMIF($CB$4:$JS$4,AD$4,$CB35:$JS35)</f>
        <v/>
      </c>
      <c r="AE35" s="53">
        <f>SUMIF($CB$4:$JS$4,AE$4,$CB35:$JS35)</f>
        <v/>
      </c>
      <c r="AF35" s="53">
        <f>SUMIF($CB$4:$JS$4,AF$4,$CB35:$JS35)</f>
        <v/>
      </c>
      <c r="AG35" s="53">
        <f>SUMIF($CB$4:$JS$4,AG$4,$CB35:$JS35)</f>
        <v/>
      </c>
      <c r="AH35" s="53">
        <f>SUMIF($CB$4:$JS$4,AH$4,$CB35:$JS35)</f>
        <v/>
      </c>
      <c r="AI35" s="53">
        <f>SUMIF($CB$4:$JS$4,AI$4,$CB35:$JS35)</f>
        <v/>
      </c>
      <c r="AJ35" s="53">
        <f>SUMIF($CB$4:$JS$4,AJ$4,$CB35:$JS35)</f>
        <v/>
      </c>
      <c r="AK35" s="53">
        <f>SUMIF($CB$4:$JS$4,AK$4,$CB35:$JS35)</f>
        <v/>
      </c>
      <c r="AL35" s="53">
        <f>SUMIF($CB$4:$JS$4,AL$4,$CB35:$JS35)</f>
        <v/>
      </c>
      <c r="AM35" s="53">
        <f>SUMIF($CB$4:$JS$4,AM$4,$CB35:$JS35)</f>
        <v/>
      </c>
      <c r="AN35" s="53">
        <f>SUMIF($CB$4:$JS$4,AN$4,$CB35:$JS35)</f>
        <v/>
      </c>
      <c r="AO35" s="53">
        <f>SUMIF($CB$4:$JS$4,AO$4,$CB35:$JS35)</f>
        <v/>
      </c>
      <c r="AP35" s="53">
        <f>SUMIF($CB$4:$JS$4,AP$4,$CB35:$JS35)</f>
        <v/>
      </c>
      <c r="AQ35" s="53">
        <f>SUMIF($CB$4:$JS$4,AQ$4,$CB35:$JS35)</f>
        <v/>
      </c>
      <c r="AR35" s="53">
        <f>SUMIF($CB$4:$JS$4,AR$4,$CB35:$JS35)</f>
        <v/>
      </c>
      <c r="AS35" s="53">
        <f>SUMIF($CB$4:$JS$4,AS$4,$CB35:$JS35)</f>
        <v/>
      </c>
      <c r="AT35" s="53">
        <f>SUMIF($CB$4:$JS$4,AT$4,$CB35:$JS35)</f>
        <v/>
      </c>
      <c r="AU35" s="53">
        <f>SUMIF($CB$4:$JS$4,AU$4,$CB35:$JS35)</f>
        <v/>
      </c>
      <c r="AV35" s="53">
        <f>SUMIF($CB$4:$JS$4,AV$4,$CB35:$JS35)</f>
        <v/>
      </c>
      <c r="AW35" s="53">
        <f>SUMIF($CB$4:$JS$4,AW$4,$CB35:$JS35)</f>
        <v/>
      </c>
      <c r="AX35" s="53">
        <f>SUMIF($CB$4:$JS$4,AX$4,$CB35:$JS35)</f>
        <v/>
      </c>
      <c r="AY35" s="53">
        <f>SUMIF($CB$4:$JS$4,AY$4,$CB35:$JS35)</f>
        <v/>
      </c>
      <c r="AZ35" s="53">
        <f>SUMIF($CB$4:$JS$4,AZ$4,$CB35:$JS35)</f>
        <v/>
      </c>
      <c r="BA35" s="53">
        <f>SUMIF($CB$4:$JS$4,BA$4,$CB35:$JS35)</f>
        <v/>
      </c>
      <c r="BB35" s="53">
        <f>SUMIF($CB$4:$JS$4,BB$4,$CB35:$JS35)</f>
        <v/>
      </c>
      <c r="BC35" s="53">
        <f>SUMIF($CB$4:$JS$4,BC$4,$CB35:$JS35)</f>
        <v/>
      </c>
      <c r="BD35" s="53">
        <f>SUMIF($CB$4:$JS$4,BD$4,$CB35:$JS35)</f>
        <v/>
      </c>
      <c r="BE35" s="53">
        <f>SUMIF($CB$4:$JS$4,BE$4,$CB35:$JS35)</f>
        <v/>
      </c>
      <c r="BF35" s="53">
        <f>SUMIF($CB$4:$JS$4,BF$4,$CB35:$JS35)</f>
        <v/>
      </c>
      <c r="BG35" s="53">
        <f>SUMIF($CB$4:$JS$4,BG$4,$CB35:$JS35)</f>
        <v/>
      </c>
      <c r="BH35" s="53">
        <f>SUMIF($CB$4:$JS$4,BH$4,$CB35:$JS35)</f>
        <v/>
      </c>
      <c r="BI35" s="53">
        <f>SUMIF($CB$4:$JS$4,BI$4,$CB35:$JS35)</f>
        <v/>
      </c>
      <c r="BJ35" s="53">
        <f>SUMIF($CB$4:$JS$4,BJ$4,$CB35:$JS35)</f>
        <v/>
      </c>
      <c r="BK35" s="53">
        <f>SUMIF($CB$4:$JS$4,BK$4,$CB35:$JS35)</f>
        <v/>
      </c>
      <c r="BL35" s="53">
        <f>SUMIF($CB$4:$JS$4,BL$4,$CB35:$JS35)</f>
        <v/>
      </c>
      <c r="BM35" s="53">
        <f>SUMIF($CB$4:$JS$4,BM$4,$CB35:$JS35)</f>
        <v/>
      </c>
      <c r="BN35" s="53">
        <f>SUMIF($CB$4:$JS$4,BN$4,$CB35:$JS35)</f>
        <v/>
      </c>
      <c r="BO35" s="53">
        <f>SUMIF($CB$4:$JS$4,BO$4,$CB35:$JS35)</f>
        <v/>
      </c>
      <c r="BP35" s="53">
        <f>SUMIF($CB$4:$JS$4,BP$4,$CB35:$JS35)</f>
        <v/>
      </c>
      <c r="BQ35" s="53">
        <f>SUMIF($CB$4:$JS$4,BQ$4,$CB35:$JS35)</f>
        <v/>
      </c>
      <c r="BR35" s="53">
        <f>SUMIF($CB$4:$JS$4,BR$4,$CB35:$JS35)</f>
        <v/>
      </c>
      <c r="BS35" s="53">
        <f>SUMIF($CB$4:$JS$4,BS$4,$CB35:$JS35)</f>
        <v/>
      </c>
      <c r="BT35" s="53">
        <f>SUMIF($CB$4:$JS$4,BT$4,$CB35:$JS35)</f>
        <v/>
      </c>
      <c r="BU35" s="53">
        <f>SUMIF($CB$4:$JS$4,BU$4,$CB35:$JS35)</f>
        <v/>
      </c>
      <c r="BV35" s="53">
        <f>SUMIF($CB$4:$JS$4,BV$4,$CB35:$JS35)</f>
        <v/>
      </c>
      <c r="BW35" s="53">
        <f>SUMIF($CB$4:$JS$4,BW$4,$CB35:$JS35)</f>
        <v/>
      </c>
      <c r="BX35" s="53">
        <f>SUMIF($CB$4:$JS$4,"&gt;"&amp;'VALOR POR PL'!$P$8,$CB35:$JS35)</f>
        <v/>
      </c>
      <c r="BY35" s="53">
        <f>SUM($CB35:$JS35)</f>
        <v/>
      </c>
      <c r="CB35" s="94">
        <f>IF(OR(CB$4="",$B35=""),0,SUMIF('DADOS BRUTOS'!$A$3:$A$500,$B35,'DADOS BRUTOS'!B$3:B$500)+IF($C35="",0,SUMIF('DADOS BRUTOS'!$A$3:$A$500,$C35,'DADOS BRUTOS'!B$3:B$500)))</f>
        <v/>
      </c>
      <c r="CC35" s="94">
        <f>IF(OR(CC$4="",$B35=""),0,SUMIF('DADOS BRUTOS'!$A$3:$A$500,$B35,'DADOS BRUTOS'!C$3:C$500)+IF($C35="",0,SUMIF('DADOS BRUTOS'!$A$3:$A$500,$C35,'DADOS BRUTOS'!C$3:C$500)))</f>
        <v/>
      </c>
      <c r="CD35" s="94">
        <f>IF(OR(CD$4="",$B35=""),0,SUMIF('DADOS BRUTOS'!$A$3:$A$500,$B35,'DADOS BRUTOS'!D$3:D$500)+IF($C35="",0,SUMIF('DADOS BRUTOS'!$A$3:$A$500,$C35,'DADOS BRUTOS'!D$3:D$500)))</f>
        <v/>
      </c>
      <c r="CE35" s="94">
        <f>IF(OR(CE$4="",$B35=""),0,SUMIF('DADOS BRUTOS'!$A$3:$A$500,$B35,'DADOS BRUTOS'!E$3:E$500)+IF($C35="",0,SUMIF('DADOS BRUTOS'!$A$3:$A$500,$C35,'DADOS BRUTOS'!E$3:E$500)))</f>
        <v/>
      </c>
      <c r="CF35" s="94">
        <f>IF(OR(CF$4="",$B35=""),0,SUMIF('DADOS BRUTOS'!$A$3:$A$500,$B35,'DADOS BRUTOS'!F$3:F$500)+IF($C35="",0,SUMIF('DADOS BRUTOS'!$A$3:$A$500,$C35,'DADOS BRUTOS'!F$3:F$500)))</f>
        <v/>
      </c>
      <c r="CG35" s="94">
        <f>IF(OR(CG$4="",$B35=""),0,SUMIF('DADOS BRUTOS'!$A$3:$A$500,$B35,'DADOS BRUTOS'!G$3:G$500)+IF($C35="",0,SUMIF('DADOS BRUTOS'!$A$3:$A$500,$C35,'DADOS BRUTOS'!G$3:G$500)))</f>
        <v/>
      </c>
      <c r="CH35" s="94">
        <f>IF(OR(CH$4="",$B35=""),0,SUMIF('DADOS BRUTOS'!$A$3:$A$500,$B35,'DADOS BRUTOS'!H$3:H$500)+IF($C35="",0,SUMIF('DADOS BRUTOS'!$A$3:$A$500,$C35,'DADOS BRUTOS'!H$3:H$500)))</f>
        <v/>
      </c>
      <c r="CI35" s="94">
        <f>IF(OR(CI$4="",$B35=""),0,SUMIF('DADOS BRUTOS'!$A$3:$A$500,$B35,'DADOS BRUTOS'!I$3:I$500)+IF($C35="",0,SUMIF('DADOS BRUTOS'!$A$3:$A$500,$C35,'DADOS BRUTOS'!I$3:I$500)))</f>
        <v/>
      </c>
      <c r="CJ35" s="94">
        <f>IF(OR(CJ$4="",$B35=""),0,SUMIF('DADOS BRUTOS'!$A$3:$A$500,$B35,'DADOS BRUTOS'!J$3:J$500)+IF($C35="",0,SUMIF('DADOS BRUTOS'!$A$3:$A$500,$C35,'DADOS BRUTOS'!J$3:J$500)))</f>
        <v/>
      </c>
      <c r="CK35" s="94">
        <f>IF(OR(CK$4="",$B35=""),0,SUMIF('DADOS BRUTOS'!$A$3:$A$500,$B35,'DADOS BRUTOS'!K$3:K$500)+IF($C35="",0,SUMIF('DADOS BRUTOS'!$A$3:$A$500,$C35,'DADOS BRUTOS'!K$3:K$500)))</f>
        <v/>
      </c>
      <c r="CL35" s="94">
        <f>IF(OR(CL$4="",$B35=""),0,SUMIF('DADOS BRUTOS'!$A$3:$A$500,$B35,'DADOS BRUTOS'!L$3:L$500)+IF($C35="",0,SUMIF('DADOS BRUTOS'!$A$3:$A$500,$C35,'DADOS BRUTOS'!L$3:L$500)))</f>
        <v/>
      </c>
      <c r="CM35" s="94">
        <f>IF(OR(CM$4="",$B35=""),0,SUMIF('DADOS BRUTOS'!$A$3:$A$500,$B35,'DADOS BRUTOS'!M$3:M$500)+IF($C35="",0,SUMIF('DADOS BRUTOS'!$A$3:$A$500,$C35,'DADOS BRUTOS'!M$3:M$500)))</f>
        <v/>
      </c>
      <c r="CN35" s="94">
        <f>IF(OR(CN$4="",$B35=""),0,SUMIF('DADOS BRUTOS'!$A$3:$A$500,$B35,'DADOS BRUTOS'!N$3:N$500)+IF($C35="",0,SUMIF('DADOS BRUTOS'!$A$3:$A$500,$C35,'DADOS BRUTOS'!N$3:N$500)))</f>
        <v/>
      </c>
      <c r="CO35" s="94">
        <f>IF(OR(CO$4="",$B35=""),0,SUMIF('DADOS BRUTOS'!$A$3:$A$500,$B35,'DADOS BRUTOS'!O$3:O$500)+IF($C35="",0,SUMIF('DADOS BRUTOS'!$A$3:$A$500,$C35,'DADOS BRUTOS'!O$3:O$500)))</f>
        <v/>
      </c>
      <c r="CP35" s="94">
        <f>IF(OR(CP$4="",$B35=""),0,SUMIF('DADOS BRUTOS'!$A$3:$A$500,$B35,'DADOS BRUTOS'!P$3:P$500)+IF($C35="",0,SUMIF('DADOS BRUTOS'!$A$3:$A$500,$C35,'DADOS BRUTOS'!P$3:P$500)))</f>
        <v/>
      </c>
      <c r="CQ35" s="94">
        <f>IF(OR(CQ$4="",$B35=""),0,SUMIF('DADOS BRUTOS'!$A$3:$A$500,$B35,'DADOS BRUTOS'!Q$3:Q$500)+IF($C35="",0,SUMIF('DADOS BRUTOS'!$A$3:$A$500,$C35,'DADOS BRUTOS'!Q$3:Q$500)))</f>
        <v/>
      </c>
      <c r="CR35" s="94">
        <f>IF(OR(CR$4="",$B35=""),0,SUMIF('DADOS BRUTOS'!$A$3:$A$500,$B35,'DADOS BRUTOS'!R$3:R$500)+IF($C35="",0,SUMIF('DADOS BRUTOS'!$A$3:$A$500,$C35,'DADOS BRUTOS'!R$3:R$500)))</f>
        <v/>
      </c>
      <c r="CS35" s="94">
        <f>IF(OR(CS$4="",$B35=""),0,SUMIF('DADOS BRUTOS'!$A$3:$A$500,$B35,'DADOS BRUTOS'!S$3:S$500)+IF($C35="",0,SUMIF('DADOS BRUTOS'!$A$3:$A$500,$C35,'DADOS BRUTOS'!S$3:S$500)))</f>
        <v/>
      </c>
      <c r="CT35" s="94">
        <f>IF(OR(CT$4="",$B35=""),0,SUMIF('DADOS BRUTOS'!$A$3:$A$500,$B35,'DADOS BRUTOS'!T$3:T$500)+IF($C35="",0,SUMIF('DADOS BRUTOS'!$A$3:$A$500,$C35,'DADOS BRUTOS'!T$3:T$500)))</f>
        <v/>
      </c>
      <c r="CU35" s="94">
        <f>IF(OR(CU$4="",$B35=""),0,SUMIF('DADOS BRUTOS'!$A$3:$A$500,$B35,'DADOS BRUTOS'!U$3:U$500)+IF($C35="",0,SUMIF('DADOS BRUTOS'!$A$3:$A$500,$C35,'DADOS BRUTOS'!U$3:U$500)))</f>
        <v/>
      </c>
      <c r="CV35" s="94">
        <f>IF(OR(CV$4="",$B35=""),0,SUMIF('DADOS BRUTOS'!$A$3:$A$500,$B35,'DADOS BRUTOS'!V$3:V$500)+IF($C35="",0,SUMIF('DADOS BRUTOS'!$A$3:$A$500,$C35,'DADOS BRUTOS'!V$3:V$500)))</f>
        <v/>
      </c>
      <c r="CW35" s="94">
        <f>IF(OR(CW$4="",$B35=""),0,SUMIF('DADOS BRUTOS'!$A$3:$A$500,$B35,'DADOS BRUTOS'!W$3:W$500)+IF($C35="",0,SUMIF('DADOS BRUTOS'!$A$3:$A$500,$C35,'DADOS BRUTOS'!W$3:W$500)))</f>
        <v/>
      </c>
      <c r="CX35" s="94">
        <f>IF(OR(CX$4="",$B35=""),0,SUMIF('DADOS BRUTOS'!$A$3:$A$500,$B35,'DADOS BRUTOS'!X$3:X$500)+IF($C35="",0,SUMIF('DADOS BRUTOS'!$A$3:$A$500,$C35,'DADOS BRUTOS'!X$3:X$500)))</f>
        <v/>
      </c>
      <c r="CY35" s="94">
        <f>IF(OR(CY$4="",$B35=""),0,SUMIF('DADOS BRUTOS'!$A$3:$A$500,$B35,'DADOS BRUTOS'!Y$3:Y$500)+IF($C35="",0,SUMIF('DADOS BRUTOS'!$A$3:$A$500,$C35,'DADOS BRUTOS'!Y$3:Y$500)))</f>
        <v/>
      </c>
      <c r="CZ35" s="94">
        <f>IF(OR(CZ$4="",$B35=""),0,SUMIF('DADOS BRUTOS'!$A$3:$A$500,$B35,'DADOS BRUTOS'!Z$3:Z$500)+IF($C35="",0,SUMIF('DADOS BRUTOS'!$A$3:$A$500,$C35,'DADOS BRUTOS'!Z$3:Z$500)))</f>
        <v/>
      </c>
      <c r="DA35" s="94">
        <f>IF(OR(DA$4="",$B35=""),0,SUMIF('DADOS BRUTOS'!$A$3:$A$500,$B35,'DADOS BRUTOS'!AA$3:AA$500)+IF($C35="",0,SUMIF('DADOS BRUTOS'!$A$3:$A$500,$C35,'DADOS BRUTOS'!AA$3:AA$500)))</f>
        <v/>
      </c>
      <c r="DB35" s="94">
        <f>IF(OR(DB$4="",$B35=""),0,SUMIF('DADOS BRUTOS'!$A$3:$A$500,$B35,'DADOS BRUTOS'!AB$3:AB$500)+IF($C35="",0,SUMIF('DADOS BRUTOS'!$A$3:$A$500,$C35,'DADOS BRUTOS'!AB$3:AB$500)))</f>
        <v/>
      </c>
      <c r="DC35" s="94">
        <f>IF(OR(DC$4="",$B35=""),0,SUMIF('DADOS BRUTOS'!$A$3:$A$500,$B35,'DADOS BRUTOS'!AC$3:AC$500)+IF($C35="",0,SUMIF('DADOS BRUTOS'!$A$3:$A$500,$C35,'DADOS BRUTOS'!AC$3:AC$500)))</f>
        <v/>
      </c>
      <c r="DD35" s="94">
        <f>IF(OR(DD$4="",$B35=""),0,SUMIF('DADOS BRUTOS'!$A$3:$A$500,$B35,'DADOS BRUTOS'!AD$3:AD$500)+IF($C35="",0,SUMIF('DADOS BRUTOS'!$A$3:$A$500,$C35,'DADOS BRUTOS'!AD$3:AD$500)))</f>
        <v/>
      </c>
      <c r="DE35" s="94">
        <f>IF(OR(DE$4="",$B35=""),0,SUMIF('DADOS BRUTOS'!$A$3:$A$500,$B35,'DADOS BRUTOS'!AE$3:AE$500)+IF($C35="",0,SUMIF('DADOS BRUTOS'!$A$3:$A$500,$C35,'DADOS BRUTOS'!AE$3:AE$500)))</f>
        <v/>
      </c>
      <c r="DF35" s="94">
        <f>IF(OR(DF$4="",$B35=""),0,SUMIF('DADOS BRUTOS'!$A$3:$A$500,$B35,'DADOS BRUTOS'!AF$3:AF$500)+IF($C35="",0,SUMIF('DADOS BRUTOS'!$A$3:$A$500,$C35,'DADOS BRUTOS'!AF$3:AF$500)))</f>
        <v/>
      </c>
      <c r="DG35" s="94">
        <f>IF(OR(DG$4="",$B35=""),0,SUMIF('DADOS BRUTOS'!$A$3:$A$500,$B35,'DADOS BRUTOS'!AG$3:AG$500)+IF($C35="",0,SUMIF('DADOS BRUTOS'!$A$3:$A$500,$C35,'DADOS BRUTOS'!AG$3:AG$500)))</f>
        <v/>
      </c>
      <c r="DH35" s="94">
        <f>IF(OR(DH$4="",$B35=""),0,SUMIF('DADOS BRUTOS'!$A$3:$A$500,$B35,'DADOS BRUTOS'!AH$3:AH$500)+IF($C35="",0,SUMIF('DADOS BRUTOS'!$A$3:$A$500,$C35,'DADOS BRUTOS'!AH$3:AH$500)))</f>
        <v/>
      </c>
      <c r="DI35" s="94">
        <f>IF(OR(DI$4="",$B35=""),0,SUMIF('DADOS BRUTOS'!$A$3:$A$500,$B35,'DADOS BRUTOS'!AI$3:AI$500)+IF($C35="",0,SUMIF('DADOS BRUTOS'!$A$3:$A$500,$C35,'DADOS BRUTOS'!AI$3:AI$500)))</f>
        <v/>
      </c>
      <c r="DJ35" s="94">
        <f>IF(OR(DJ$4="",$B35=""),0,SUMIF('DADOS BRUTOS'!$A$3:$A$500,$B35,'DADOS BRUTOS'!AJ$3:AJ$500)+IF($C35="",0,SUMIF('DADOS BRUTOS'!$A$3:$A$500,$C35,'DADOS BRUTOS'!AJ$3:AJ$500)))</f>
        <v/>
      </c>
      <c r="DK35" s="94">
        <f>IF(OR(DK$4="",$B35=""),0,SUMIF('DADOS BRUTOS'!$A$3:$A$500,$B35,'DADOS BRUTOS'!AK$3:AK$500)+IF($C35="",0,SUMIF('DADOS BRUTOS'!$A$3:$A$500,$C35,'DADOS BRUTOS'!AK$3:AK$500)))</f>
        <v/>
      </c>
      <c r="DL35" s="94">
        <f>IF(OR(DL$4="",$B35=""),0,SUMIF('DADOS BRUTOS'!$A$3:$A$500,$B35,'DADOS BRUTOS'!AL$3:AL$500)+IF($C35="",0,SUMIF('DADOS BRUTOS'!$A$3:$A$500,$C35,'DADOS BRUTOS'!AL$3:AL$500)))</f>
        <v/>
      </c>
      <c r="DM35" s="94">
        <f>IF(OR(DM$4="",$B35=""),0,SUMIF('DADOS BRUTOS'!$A$3:$A$500,$B35,'DADOS BRUTOS'!AM$3:AM$500)+IF($C35="",0,SUMIF('DADOS BRUTOS'!$A$3:$A$500,$C35,'DADOS BRUTOS'!AM$3:AM$500)))</f>
        <v/>
      </c>
      <c r="DN35" s="94">
        <f>IF(OR(DN$4="",$B35=""),0,SUMIF('DADOS BRUTOS'!$A$3:$A$500,$B35,'DADOS BRUTOS'!AN$3:AN$500)+IF($C35="",0,SUMIF('DADOS BRUTOS'!$A$3:$A$500,$C35,'DADOS BRUTOS'!AN$3:AN$500)))</f>
        <v/>
      </c>
      <c r="DO35" s="94">
        <f>IF(OR(DO$4="",$B35=""),0,SUMIF('DADOS BRUTOS'!$A$3:$A$500,$B35,'DADOS BRUTOS'!AO$3:AO$500)+IF($C35="",0,SUMIF('DADOS BRUTOS'!$A$3:$A$500,$C35,'DADOS BRUTOS'!AO$3:AO$500)))</f>
        <v/>
      </c>
      <c r="DP35" s="94">
        <f>IF(OR(DP$4="",$B35=""),0,SUMIF('DADOS BRUTOS'!$A$3:$A$500,$B35,'DADOS BRUTOS'!AP$3:AP$500)+IF($C35="",0,SUMIF('DADOS BRUTOS'!$A$3:$A$500,$C35,'DADOS BRUTOS'!AP$3:AP$500)))</f>
        <v/>
      </c>
      <c r="DQ35" s="94">
        <f>IF(OR(DQ$4="",$B35=""),0,SUMIF('DADOS BRUTOS'!$A$3:$A$500,$B35,'DADOS BRUTOS'!AQ$3:AQ$500)+IF($C35="",0,SUMIF('DADOS BRUTOS'!$A$3:$A$500,$C35,'DADOS BRUTOS'!AQ$3:AQ$500)))</f>
        <v/>
      </c>
      <c r="DR35" s="94">
        <f>IF(OR(DR$4="",$B35=""),0,SUMIF('DADOS BRUTOS'!$A$3:$A$500,$B35,'DADOS BRUTOS'!AR$3:AR$500)+IF($C35="",0,SUMIF('DADOS BRUTOS'!$A$3:$A$500,$C35,'DADOS BRUTOS'!AR$3:AR$500)))</f>
        <v/>
      </c>
      <c r="DS35" s="94">
        <f>IF(OR(DS$4="",$B35=""),0,SUMIF('DADOS BRUTOS'!$A$3:$A$500,$B35,'DADOS BRUTOS'!AS$3:AS$500)+IF($C35="",0,SUMIF('DADOS BRUTOS'!$A$3:$A$500,$C35,'DADOS BRUTOS'!AS$3:AS$500)))</f>
        <v/>
      </c>
      <c r="DT35" s="94">
        <f>IF(OR(DT$4="",$B35=""),0,SUMIF('DADOS BRUTOS'!$A$3:$A$500,$B35,'DADOS BRUTOS'!AT$3:AT$500)+IF($C35="",0,SUMIF('DADOS BRUTOS'!$A$3:$A$500,$C35,'DADOS BRUTOS'!AT$3:AT$500)))</f>
        <v/>
      </c>
      <c r="DU35" s="94">
        <f>IF(OR(DU$4="",$B35=""),0,SUMIF('DADOS BRUTOS'!$A$3:$A$500,$B35,'DADOS BRUTOS'!AU$3:AU$500)+IF($C35="",0,SUMIF('DADOS BRUTOS'!$A$3:$A$500,$C35,'DADOS BRUTOS'!AU$3:AU$500)))</f>
        <v/>
      </c>
      <c r="DV35" s="94">
        <f>IF(OR(DV$4="",$B35=""),0,SUMIF('DADOS BRUTOS'!$A$3:$A$500,$B35,'DADOS BRUTOS'!AV$3:AV$500)+IF($C35="",0,SUMIF('DADOS BRUTOS'!$A$3:$A$500,$C35,'DADOS BRUTOS'!AV$3:AV$500)))</f>
        <v/>
      </c>
      <c r="DW35" s="94">
        <f>IF(OR(DW$4="",$B35=""),0,SUMIF('DADOS BRUTOS'!$A$3:$A$500,$B35,'DADOS BRUTOS'!AW$3:AW$500)+IF($C35="",0,SUMIF('DADOS BRUTOS'!$A$3:$A$500,$C35,'DADOS BRUTOS'!AW$3:AW$500)))</f>
        <v/>
      </c>
      <c r="DX35" s="94">
        <f>IF(OR(DX$4="",$B35=""),0,SUMIF('DADOS BRUTOS'!$A$3:$A$500,$B35,'DADOS BRUTOS'!AX$3:AX$500)+IF($C35="",0,SUMIF('DADOS BRUTOS'!$A$3:$A$500,$C35,'DADOS BRUTOS'!AX$3:AX$500)))</f>
        <v/>
      </c>
      <c r="DY35" s="94">
        <f>IF(OR(DY$4="",$B35=""),0,SUMIF('DADOS BRUTOS'!$A$3:$A$500,$B35,'DADOS BRUTOS'!AY$3:AY$500)+IF($C35="",0,SUMIF('DADOS BRUTOS'!$A$3:$A$500,$C35,'DADOS BRUTOS'!AY$3:AY$500)))</f>
        <v/>
      </c>
      <c r="DZ35" s="94">
        <f>IF(OR(DZ$4="",$B35=""),0,SUMIF('DADOS BRUTOS'!$A$3:$A$500,$B35,'DADOS BRUTOS'!AZ$3:AZ$500)+IF($C35="",0,SUMIF('DADOS BRUTOS'!$A$3:$A$500,$C35,'DADOS BRUTOS'!AZ$3:AZ$500)))</f>
        <v/>
      </c>
      <c r="EA35" s="94">
        <f>IF(OR(EA$4="",$B35=""),0,SUMIF('DADOS BRUTOS'!$A$3:$A$500,$B35,'DADOS BRUTOS'!BA$3:BA$500)+IF($C35="",0,SUMIF('DADOS BRUTOS'!$A$3:$A$500,$C35,'DADOS BRUTOS'!BA$3:BA$500)))</f>
        <v/>
      </c>
      <c r="EB35" s="94">
        <f>IF(OR(EB$4="",$B35=""),0,SUMIF('DADOS BRUTOS'!$A$3:$A$500,$B35,'DADOS BRUTOS'!BB$3:BB$500)+IF($C35="",0,SUMIF('DADOS BRUTOS'!$A$3:$A$500,$C35,'DADOS BRUTOS'!BB$3:BB$500)))</f>
        <v/>
      </c>
      <c r="EC35" s="94">
        <f>IF(OR(EC$4="",$B35=""),0,SUMIF('DADOS BRUTOS'!$A$3:$A$500,$B35,'DADOS BRUTOS'!BC$3:BC$500)+IF($C35="",0,SUMIF('DADOS BRUTOS'!$A$3:$A$500,$C35,'DADOS BRUTOS'!BC$3:BC$500)))</f>
        <v/>
      </c>
      <c r="ED35" s="94">
        <f>IF(OR(ED$4="",$B35=""),0,SUMIF('DADOS BRUTOS'!$A$3:$A$500,$B35,'DADOS BRUTOS'!BD$3:BD$500)+IF($C35="",0,SUMIF('DADOS BRUTOS'!$A$3:$A$500,$C35,'DADOS BRUTOS'!BD$3:BD$500)))</f>
        <v/>
      </c>
      <c r="EE35" s="94">
        <f>IF(OR(EE$4="",$B35=""),0,SUMIF('DADOS BRUTOS'!$A$3:$A$500,$B35,'DADOS BRUTOS'!BE$3:BE$500)+IF($C35="",0,SUMIF('DADOS BRUTOS'!$A$3:$A$500,$C35,'DADOS BRUTOS'!BE$3:BE$500)))</f>
        <v/>
      </c>
      <c r="EF35" s="94">
        <f>IF(OR(EF$4="",$B35=""),0,SUMIF('DADOS BRUTOS'!$A$3:$A$500,$B35,'DADOS BRUTOS'!BF$3:BF$500)+IF($C35="",0,SUMIF('DADOS BRUTOS'!$A$3:$A$500,$C35,'DADOS BRUTOS'!BF$3:BF$500)))</f>
        <v/>
      </c>
      <c r="EG35" s="94">
        <f>IF(OR(EG$4="",$B35=""),0,SUMIF('DADOS BRUTOS'!$A$3:$A$500,$B35,'DADOS BRUTOS'!BG$3:BG$500)+IF($C35="",0,SUMIF('DADOS BRUTOS'!$A$3:$A$500,$C35,'DADOS BRUTOS'!BG$3:BG$500)))</f>
        <v/>
      </c>
      <c r="EH35" s="94">
        <f>IF(OR(EH$4="",$B35=""),0,SUMIF('DADOS BRUTOS'!$A$3:$A$500,$B35,'DADOS BRUTOS'!BH$3:BH$500)+IF($C35="",0,SUMIF('DADOS BRUTOS'!$A$3:$A$500,$C35,'DADOS BRUTOS'!BH$3:BH$500)))</f>
        <v/>
      </c>
      <c r="EI35" s="94">
        <f>IF(OR(EI$4="",$B35=""),0,SUMIF('DADOS BRUTOS'!$A$3:$A$500,$B35,'DADOS BRUTOS'!BI$3:BI$500)+IF($C35="",0,SUMIF('DADOS BRUTOS'!$A$3:$A$500,$C35,'DADOS BRUTOS'!BI$3:BI$500)))</f>
        <v/>
      </c>
      <c r="EJ35" s="94">
        <f>IF(OR(EJ$4="",$B35=""),0,SUMIF('DADOS BRUTOS'!$A$3:$A$500,$B35,'DADOS BRUTOS'!BJ$3:BJ$500)+IF($C35="",0,SUMIF('DADOS BRUTOS'!$A$3:$A$500,$C35,'DADOS BRUTOS'!BJ$3:BJ$500)))</f>
        <v/>
      </c>
      <c r="EK35" s="94">
        <f>IF(OR(EK$4="",$B35=""),0,SUMIF('DADOS BRUTOS'!$A$3:$A$500,$B35,'DADOS BRUTOS'!BK$3:BK$500)+IF($C35="",0,SUMIF('DADOS BRUTOS'!$A$3:$A$500,$C35,'DADOS BRUTOS'!BK$3:BK$500)))</f>
        <v/>
      </c>
      <c r="EL35" s="94">
        <f>IF(OR(EL$4="",$B35=""),0,SUMIF('DADOS BRUTOS'!$A$3:$A$500,$B35,'DADOS BRUTOS'!BL$3:BL$500)+IF($C35="",0,SUMIF('DADOS BRUTOS'!$A$3:$A$500,$C35,'DADOS BRUTOS'!BL$3:BL$500)))</f>
        <v/>
      </c>
      <c r="EM35" s="94">
        <f>IF(OR(EM$4="",$B35=""),0,SUMIF('DADOS BRUTOS'!$A$3:$A$500,$B35,'DADOS BRUTOS'!BM$3:BM$500)+IF($C35="",0,SUMIF('DADOS BRUTOS'!$A$3:$A$500,$C35,'DADOS BRUTOS'!BM$3:BM$500)))</f>
        <v/>
      </c>
      <c r="EN35" s="94">
        <f>IF(OR(EN$4="",$B35=""),0,SUMIF('DADOS BRUTOS'!$A$3:$A$500,$B35,'DADOS BRUTOS'!BN$3:BN$500)+IF($C35="",0,SUMIF('DADOS BRUTOS'!$A$3:$A$500,$C35,'DADOS BRUTOS'!BN$3:BN$500)))</f>
        <v/>
      </c>
      <c r="EO35" s="94">
        <f>IF(OR(EO$4="",$B35=""),0,SUMIF('DADOS BRUTOS'!$A$3:$A$500,$B35,'DADOS BRUTOS'!BO$3:BO$500)+IF($C35="",0,SUMIF('DADOS BRUTOS'!$A$3:$A$500,$C35,'DADOS BRUTOS'!BO$3:BO$500)))</f>
        <v/>
      </c>
      <c r="EP35" s="94">
        <f>IF(OR(EP$4="",$B35=""),0,SUMIF('DADOS BRUTOS'!$A$3:$A$500,$B35,'DADOS BRUTOS'!BP$3:BP$500)+IF($C35="",0,SUMIF('DADOS BRUTOS'!$A$3:$A$500,$C35,'DADOS BRUTOS'!BP$3:BP$500)))</f>
        <v/>
      </c>
      <c r="EQ35" s="94">
        <f>IF(OR(EQ$4="",$B35=""),0,SUMIF('DADOS BRUTOS'!$A$3:$A$500,$B35,'DADOS BRUTOS'!BQ$3:BQ$500)+IF($C35="",0,SUMIF('DADOS BRUTOS'!$A$3:$A$500,$C35,'DADOS BRUTOS'!BQ$3:BQ$500)))</f>
        <v/>
      </c>
      <c r="ER35" s="94">
        <f>IF(OR(ER$4="",$B35=""),0,SUMIF('DADOS BRUTOS'!$A$3:$A$500,$B35,'DADOS BRUTOS'!BR$3:BR$500)+IF($C35="",0,SUMIF('DADOS BRUTOS'!$A$3:$A$500,$C35,'DADOS BRUTOS'!BR$3:BR$500)))</f>
        <v/>
      </c>
      <c r="ES35" s="94">
        <f>IF(OR(ES$4="",$B35=""),0,SUMIF('DADOS BRUTOS'!$A$3:$A$500,$B35,'DADOS BRUTOS'!BS$3:BS$500)+IF($C35="",0,SUMIF('DADOS BRUTOS'!$A$3:$A$500,$C35,'DADOS BRUTOS'!BS$3:BS$500)))</f>
        <v/>
      </c>
      <c r="ET35" s="94">
        <f>IF(OR(ET$4="",$B35=""),0,SUMIF('DADOS BRUTOS'!$A$3:$A$500,$B35,'DADOS BRUTOS'!BT$3:BT$500)+IF($C35="",0,SUMIF('DADOS BRUTOS'!$A$3:$A$500,$C35,'DADOS BRUTOS'!BT$3:BT$500)))</f>
        <v/>
      </c>
      <c r="EU35" s="94">
        <f>IF(OR(EU$4="",$B35=""),0,SUMIF('DADOS BRUTOS'!$A$3:$A$500,$B35,'DADOS BRUTOS'!BU$3:BU$500)+IF($C35="",0,SUMIF('DADOS BRUTOS'!$A$3:$A$500,$C35,'DADOS BRUTOS'!BU$3:BU$500)))</f>
        <v/>
      </c>
      <c r="EV35" s="94">
        <f>IF(OR(EV$4="",$B35=""),0,SUMIF('DADOS BRUTOS'!$A$3:$A$500,$B35,'DADOS BRUTOS'!BV$3:BV$500)+IF($C35="",0,SUMIF('DADOS BRUTOS'!$A$3:$A$500,$C35,'DADOS BRUTOS'!BV$3:BV$500)))</f>
        <v/>
      </c>
      <c r="EW35" s="94">
        <f>IF(OR(EW$4="",$B35=""),0,SUMIF('DADOS BRUTOS'!$A$3:$A$500,$B35,'DADOS BRUTOS'!BW$3:BW$500)+IF($C35="",0,SUMIF('DADOS BRUTOS'!$A$3:$A$500,$C35,'DADOS BRUTOS'!BW$3:BW$500)))</f>
        <v/>
      </c>
      <c r="EX35" s="94">
        <f>IF(OR(EX$4="",$B35=""),0,SUMIF('DADOS BRUTOS'!$A$3:$A$500,$B35,'DADOS BRUTOS'!BX$3:BX$500)+IF($C35="",0,SUMIF('DADOS BRUTOS'!$A$3:$A$500,$C35,'DADOS BRUTOS'!BX$3:BX$500)))</f>
        <v/>
      </c>
      <c r="EY35" s="94">
        <f>IF(OR(EY$4="",$B35=""),0,SUMIF('DADOS BRUTOS'!$A$3:$A$500,$B35,'DADOS BRUTOS'!BY$3:BY$500)+IF($C35="",0,SUMIF('DADOS BRUTOS'!$A$3:$A$500,$C35,'DADOS BRUTOS'!BY$3:BY$500)))</f>
        <v/>
      </c>
      <c r="EZ35" s="94">
        <f>IF(OR(EZ$4="",$B35=""),0,SUMIF('DADOS BRUTOS'!$A$3:$A$500,$B35,'DADOS BRUTOS'!BZ$3:BZ$500)+IF($C35="",0,SUMIF('DADOS BRUTOS'!$A$3:$A$500,$C35,'DADOS BRUTOS'!BZ$3:BZ$500)))</f>
        <v/>
      </c>
      <c r="FA35" s="94">
        <f>IF(OR(FA$4="",$B35=""),0,SUMIF('DADOS BRUTOS'!$A$3:$A$500,$B35,'DADOS BRUTOS'!CA$3:CA$500)+IF($C35="",0,SUMIF('DADOS BRUTOS'!$A$3:$A$500,$C35,'DADOS BRUTOS'!CA$3:CA$500)))</f>
        <v/>
      </c>
      <c r="FB35" s="94">
        <f>IF(OR(FB$4="",$B35=""),0,SUMIF('DADOS BRUTOS'!$A$3:$A$500,$B35,'DADOS BRUTOS'!CB$3:CB$500)+IF($C35="",0,SUMIF('DADOS BRUTOS'!$A$3:$A$500,$C35,'DADOS BRUTOS'!CB$3:CB$500)))</f>
        <v/>
      </c>
      <c r="FC35" s="94">
        <f>IF(OR(FC$4="",$B35=""),0,SUMIF('DADOS BRUTOS'!$A$3:$A$500,$B35,'DADOS BRUTOS'!CC$3:CC$500)+IF($C35="",0,SUMIF('DADOS BRUTOS'!$A$3:$A$500,$C35,'DADOS BRUTOS'!CC$3:CC$500)))</f>
        <v/>
      </c>
      <c r="FD35" s="94">
        <f>IF(OR(FD$4="",$B35=""),0,SUMIF('DADOS BRUTOS'!$A$3:$A$500,$B35,'DADOS BRUTOS'!CD$3:CD$500)+IF($C35="",0,SUMIF('DADOS BRUTOS'!$A$3:$A$500,$C35,'DADOS BRUTOS'!CD$3:CD$500)))</f>
        <v/>
      </c>
      <c r="FE35" s="94">
        <f>IF(OR(FE$4="",$B35=""),0,SUMIF('DADOS BRUTOS'!$A$3:$A$500,$B35,'DADOS BRUTOS'!CE$3:CE$500)+IF($C35="",0,SUMIF('DADOS BRUTOS'!$A$3:$A$500,$C35,'DADOS BRUTOS'!CE$3:CE$500)))</f>
        <v/>
      </c>
      <c r="FF35" s="94">
        <f>IF(OR(FF$4="",$B35=""),0,SUMIF('DADOS BRUTOS'!$A$3:$A$500,$B35,'DADOS BRUTOS'!CF$3:CF$500)+IF($C35="",0,SUMIF('DADOS BRUTOS'!$A$3:$A$500,$C35,'DADOS BRUTOS'!CF$3:CF$500)))</f>
        <v/>
      </c>
      <c r="FG35" s="94">
        <f>IF(OR(FG$4="",$B35=""),0,SUMIF('DADOS BRUTOS'!$A$3:$A$500,$B35,'DADOS BRUTOS'!CG$3:CG$500)+IF($C35="",0,SUMIF('DADOS BRUTOS'!$A$3:$A$500,$C35,'DADOS BRUTOS'!CG$3:CG$500)))</f>
        <v/>
      </c>
      <c r="FH35" s="94">
        <f>IF(OR(FH$4="",$B35=""),0,SUMIF('DADOS BRUTOS'!$A$3:$A$500,$B35,'DADOS BRUTOS'!CH$3:CH$500)+IF($C35="",0,SUMIF('DADOS BRUTOS'!$A$3:$A$500,$C35,'DADOS BRUTOS'!CH$3:CH$500)))</f>
        <v/>
      </c>
      <c r="FI35" s="94">
        <f>IF(OR(FI$4="",$B35=""),0,SUMIF('DADOS BRUTOS'!$A$3:$A$500,$B35,'DADOS BRUTOS'!CI$3:CI$500)+IF($C35="",0,SUMIF('DADOS BRUTOS'!$A$3:$A$500,$C35,'DADOS BRUTOS'!CI$3:CI$500)))</f>
        <v/>
      </c>
      <c r="FJ35" s="94">
        <f>IF(OR(FJ$4="",$B35=""),0,SUMIF('DADOS BRUTOS'!$A$3:$A$500,$B35,'DADOS BRUTOS'!CJ$3:CJ$500)+IF($C35="",0,SUMIF('DADOS BRUTOS'!$A$3:$A$500,$C35,'DADOS BRUTOS'!CJ$3:CJ$500)))</f>
        <v/>
      </c>
      <c r="FK35" s="94">
        <f>IF(OR(FK$4="",$B35=""),0,SUMIF('DADOS BRUTOS'!$A$3:$A$500,$B35,'DADOS BRUTOS'!CK$3:CK$500)+IF($C35="",0,SUMIF('DADOS BRUTOS'!$A$3:$A$500,$C35,'DADOS BRUTOS'!CK$3:CK$500)))</f>
        <v/>
      </c>
      <c r="FL35" s="94">
        <f>IF(OR(FL$4="",$B35=""),0,SUMIF('DADOS BRUTOS'!$A$3:$A$500,$B35,'DADOS BRUTOS'!CL$3:CL$500)+IF($C35="",0,SUMIF('DADOS BRUTOS'!$A$3:$A$500,$C35,'DADOS BRUTOS'!CL$3:CL$500)))</f>
        <v/>
      </c>
      <c r="FM35" s="94">
        <f>IF(OR(FM$4="",$B35=""),0,SUMIF('DADOS BRUTOS'!$A$3:$A$500,$B35,'DADOS BRUTOS'!CM$3:CM$500)+IF($C35="",0,SUMIF('DADOS BRUTOS'!$A$3:$A$500,$C35,'DADOS BRUTOS'!CM$3:CM$500)))</f>
        <v/>
      </c>
      <c r="FN35" s="94">
        <f>IF(OR(FN$4="",$B35=""),0,SUMIF('DADOS BRUTOS'!$A$3:$A$500,$B35,'DADOS BRUTOS'!CN$3:CN$500)+IF($C35="",0,SUMIF('DADOS BRUTOS'!$A$3:$A$500,$C35,'DADOS BRUTOS'!CN$3:CN$500)))</f>
        <v/>
      </c>
      <c r="FO35" s="94">
        <f>IF(OR(FO$4="",$B35=""),0,SUMIF('DADOS BRUTOS'!$A$3:$A$500,$B35,'DADOS BRUTOS'!CO$3:CO$500)+IF($C35="",0,SUMIF('DADOS BRUTOS'!$A$3:$A$500,$C35,'DADOS BRUTOS'!CO$3:CO$500)))</f>
        <v/>
      </c>
      <c r="FP35" s="94">
        <f>IF(OR(FP$4="",$B35=""),0,SUMIF('DADOS BRUTOS'!$A$3:$A$500,$B35,'DADOS BRUTOS'!CP$3:CP$500)+IF($C35="",0,SUMIF('DADOS BRUTOS'!$A$3:$A$500,$C35,'DADOS BRUTOS'!CP$3:CP$500)))</f>
        <v/>
      </c>
      <c r="FQ35" s="94">
        <f>IF(OR(FQ$4="",$B35=""),0,SUMIF('DADOS BRUTOS'!$A$3:$A$500,$B35,'DADOS BRUTOS'!CQ$3:CQ$500)+IF($C35="",0,SUMIF('DADOS BRUTOS'!$A$3:$A$500,$C35,'DADOS BRUTOS'!CQ$3:CQ$500)))</f>
        <v/>
      </c>
      <c r="FR35" s="94">
        <f>IF(OR(FR$4="",$B35=""),0,SUMIF('DADOS BRUTOS'!$A$3:$A$500,$B35,'DADOS BRUTOS'!CR$3:CR$500)+IF($C35="",0,SUMIF('DADOS BRUTOS'!$A$3:$A$500,$C35,'DADOS BRUTOS'!CR$3:CR$500)))</f>
        <v/>
      </c>
      <c r="FS35" s="94">
        <f>IF(OR(FS$4="",$B35=""),0,SUMIF('DADOS BRUTOS'!$A$3:$A$500,$B35,'DADOS BRUTOS'!CS$3:CS$500)+IF($C35="",0,SUMIF('DADOS BRUTOS'!$A$3:$A$500,$C35,'DADOS BRUTOS'!CS$3:CS$500)))</f>
        <v/>
      </c>
      <c r="FT35" s="94">
        <f>IF(OR(FT$4="",$B35=""),0,SUMIF('DADOS BRUTOS'!$A$3:$A$500,$B35,'DADOS BRUTOS'!CT$3:CT$500)+IF($C35="",0,SUMIF('DADOS BRUTOS'!$A$3:$A$500,$C35,'DADOS BRUTOS'!CT$3:CT$500)))</f>
        <v/>
      </c>
      <c r="FU35" s="94">
        <f>IF(OR(FU$4="",$B35=""),0,SUMIF('DADOS BRUTOS'!$A$3:$A$500,$B35,'DADOS BRUTOS'!CU$3:CU$500)+IF($C35="",0,SUMIF('DADOS BRUTOS'!$A$3:$A$500,$C35,'DADOS BRUTOS'!CU$3:CU$500)))</f>
        <v/>
      </c>
      <c r="FV35" s="94">
        <f>IF(OR(FV$4="",$B35=""),0,SUMIF('DADOS BRUTOS'!$A$3:$A$500,$B35,'DADOS BRUTOS'!CV$3:CV$500)+IF($C35="",0,SUMIF('DADOS BRUTOS'!$A$3:$A$500,$C35,'DADOS BRUTOS'!CV$3:CV$500)))</f>
        <v/>
      </c>
      <c r="FW35" s="94">
        <f>IF(OR(FW$4="",$B35=""),0,SUMIF('DADOS BRUTOS'!$A$3:$A$500,$B35,'DADOS BRUTOS'!CW$3:CW$500)+IF($C35="",0,SUMIF('DADOS BRUTOS'!$A$3:$A$500,$C35,'DADOS BRUTOS'!CW$3:CW$500)))</f>
        <v/>
      </c>
      <c r="FX35" s="94">
        <f>IF(OR(FX$4="",$B35=""),0,SUMIF('DADOS BRUTOS'!$A$3:$A$500,$B35,'DADOS BRUTOS'!CX$3:CX$500)+IF($C35="",0,SUMIF('DADOS BRUTOS'!$A$3:$A$500,$C35,'DADOS BRUTOS'!CX$3:CX$500)))</f>
        <v/>
      </c>
      <c r="FY35" s="94">
        <f>IF(OR(FY$4="",$B35=""),0,SUMIF('DADOS BRUTOS'!$A$3:$A$500,$B35,'DADOS BRUTOS'!CY$3:CY$500)+IF($C35="",0,SUMIF('DADOS BRUTOS'!$A$3:$A$500,$C35,'DADOS BRUTOS'!CY$3:CY$500)))</f>
        <v/>
      </c>
      <c r="FZ35" s="94">
        <f>IF(OR(FZ$4="",$B35=""),0,SUMIF('DADOS BRUTOS'!$A$3:$A$500,$B35,'DADOS BRUTOS'!CZ$3:CZ$500)+IF($C35="",0,SUMIF('DADOS BRUTOS'!$A$3:$A$500,$C35,'DADOS BRUTOS'!CZ$3:CZ$500)))</f>
        <v/>
      </c>
      <c r="GA35" s="94">
        <f>IF(OR(GA$4="",$B35=""),0,SUMIF('DADOS BRUTOS'!$A$3:$A$500,$B35,'DADOS BRUTOS'!DA$3:DA$500)+IF($C35="",0,SUMIF('DADOS BRUTOS'!$A$3:$A$500,$C35,'DADOS BRUTOS'!DA$3:DA$500)))</f>
        <v/>
      </c>
      <c r="GB35" s="94">
        <f>IF(OR(GB$4="",$B35=""),0,SUMIF('DADOS BRUTOS'!$A$3:$A$500,$B35,'DADOS BRUTOS'!DB$3:DB$500)+IF($C35="",0,SUMIF('DADOS BRUTOS'!$A$3:$A$500,$C35,'DADOS BRUTOS'!DB$3:DB$500)))</f>
        <v/>
      </c>
      <c r="GC35" s="94">
        <f>IF(OR(GC$4="",$B35=""),0,SUMIF('DADOS BRUTOS'!$A$3:$A$500,$B35,'DADOS BRUTOS'!DC$3:DC$500)+IF($C35="",0,SUMIF('DADOS BRUTOS'!$A$3:$A$500,$C35,'DADOS BRUTOS'!DC$3:DC$500)))</f>
        <v/>
      </c>
      <c r="GD35" s="94">
        <f>IF(OR(GD$4="",$B35=""),0,SUMIF('DADOS BRUTOS'!$A$3:$A$500,$B35,'DADOS BRUTOS'!DD$3:DD$500)+IF($C35="",0,SUMIF('DADOS BRUTOS'!$A$3:$A$500,$C35,'DADOS BRUTOS'!DD$3:DD$500)))</f>
        <v/>
      </c>
      <c r="GE35" s="94">
        <f>IF(OR(GE$4="",$B35=""),0,SUMIF('DADOS BRUTOS'!$A$3:$A$500,$B35,'DADOS BRUTOS'!DE$3:DE$500)+IF($C35="",0,SUMIF('DADOS BRUTOS'!$A$3:$A$500,$C35,'DADOS BRUTOS'!DE$3:DE$500)))</f>
        <v/>
      </c>
      <c r="GF35" s="94">
        <f>IF(OR(GF$4="",$B35=""),0,SUMIF('DADOS BRUTOS'!$A$3:$A$500,$B35,'DADOS BRUTOS'!DF$3:DF$500)+IF($C35="",0,SUMIF('DADOS BRUTOS'!$A$3:$A$500,$C35,'DADOS BRUTOS'!DF$3:DF$500)))</f>
        <v/>
      </c>
      <c r="GG35" s="94">
        <f>IF(OR(GG$4="",$B35=""),0,SUMIF('DADOS BRUTOS'!$A$3:$A$500,$B35,'DADOS BRUTOS'!DG$3:DG$500)+IF($C35="",0,SUMIF('DADOS BRUTOS'!$A$3:$A$500,$C35,'DADOS BRUTOS'!DG$3:DG$500)))</f>
        <v/>
      </c>
      <c r="GH35" s="94">
        <f>IF(OR(GH$4="",$B35=""),0,SUMIF('DADOS BRUTOS'!$A$3:$A$500,$B35,'DADOS BRUTOS'!DH$3:DH$500)+IF($C35="",0,SUMIF('DADOS BRUTOS'!$A$3:$A$500,$C35,'DADOS BRUTOS'!DH$3:DH$500)))</f>
        <v/>
      </c>
      <c r="GI35" s="94">
        <f>IF(OR(GI$4="",$B35=""),0,SUMIF('DADOS BRUTOS'!$A$3:$A$500,$B35,'DADOS BRUTOS'!DI$3:DI$500)+IF($C35="",0,SUMIF('DADOS BRUTOS'!$A$3:$A$500,$C35,'DADOS BRUTOS'!DI$3:DI$500)))</f>
        <v/>
      </c>
      <c r="GJ35" s="94">
        <f>IF(OR(GJ$4="",$B35=""),0,SUMIF('DADOS BRUTOS'!$A$3:$A$500,$B35,'DADOS BRUTOS'!DJ$3:DJ$500)+IF($C35="",0,SUMIF('DADOS BRUTOS'!$A$3:$A$500,$C35,'DADOS BRUTOS'!DJ$3:DJ$500)))</f>
        <v/>
      </c>
      <c r="GK35" s="94">
        <f>IF(OR(GK$4="",$B35=""),0,SUMIF('DADOS BRUTOS'!$A$3:$A$500,$B35,'DADOS BRUTOS'!DK$3:DK$500)+IF($C35="",0,SUMIF('DADOS BRUTOS'!$A$3:$A$500,$C35,'DADOS BRUTOS'!DK$3:DK$500)))</f>
        <v/>
      </c>
      <c r="GL35" s="94">
        <f>IF(OR(GL$4="",$B35=""),0,SUMIF('DADOS BRUTOS'!$A$3:$A$500,$B35,'DADOS BRUTOS'!DL$3:DL$500)+IF($C35="",0,SUMIF('DADOS BRUTOS'!$A$3:$A$500,$C35,'DADOS BRUTOS'!DL$3:DL$500)))</f>
        <v/>
      </c>
      <c r="GM35" s="94">
        <f>IF(OR(GM$4="",$B35=""),0,SUMIF('DADOS BRUTOS'!$A$3:$A$500,$B35,'DADOS BRUTOS'!DM$3:DM$500)+IF($C35="",0,SUMIF('DADOS BRUTOS'!$A$3:$A$500,$C35,'DADOS BRUTOS'!DM$3:DM$500)))</f>
        <v/>
      </c>
      <c r="GN35" s="94">
        <f>IF(OR(GN$4="",$B35=""),0,SUMIF('DADOS BRUTOS'!$A$3:$A$500,$B35,'DADOS BRUTOS'!DN$3:DN$500)+IF($C35="",0,SUMIF('DADOS BRUTOS'!$A$3:$A$500,$C35,'DADOS BRUTOS'!DN$3:DN$500)))</f>
        <v/>
      </c>
      <c r="GO35" s="94">
        <f>IF(OR(GO$4="",$B35=""),0,SUMIF('DADOS BRUTOS'!$A$3:$A$500,$B35,'DADOS BRUTOS'!DO$3:DO$500)+IF($C35="",0,SUMIF('DADOS BRUTOS'!$A$3:$A$500,$C35,'DADOS BRUTOS'!DO$3:DO$500)))</f>
        <v/>
      </c>
      <c r="GP35" s="94">
        <f>IF(OR(GP$4="",$B35=""),0,SUMIF('DADOS BRUTOS'!$A$3:$A$500,$B35,'DADOS BRUTOS'!DP$3:DP$500)+IF($C35="",0,SUMIF('DADOS BRUTOS'!$A$3:$A$500,$C35,'DADOS BRUTOS'!DP$3:DP$500)))</f>
        <v/>
      </c>
      <c r="GQ35" s="94">
        <f>IF(OR(GQ$4="",$B35=""),0,SUMIF('DADOS BRUTOS'!$A$3:$A$500,$B35,'DADOS BRUTOS'!DQ$3:DQ$500)+IF($C35="",0,SUMIF('DADOS BRUTOS'!$A$3:$A$500,$C35,'DADOS BRUTOS'!DQ$3:DQ$500)))</f>
        <v/>
      </c>
      <c r="GR35" s="94">
        <f>IF(OR(GR$4="",$B35=""),0,SUMIF('DADOS BRUTOS'!$A$3:$A$500,$B35,'DADOS BRUTOS'!DR$3:DR$500)+IF($C35="",0,SUMIF('DADOS BRUTOS'!$A$3:$A$500,$C35,'DADOS BRUTOS'!DR$3:DR$500)))</f>
        <v/>
      </c>
      <c r="GS35" s="94">
        <f>IF(OR(GS$4="",$B35=""),0,SUMIF('DADOS BRUTOS'!$A$3:$A$500,$B35,'DADOS BRUTOS'!DS$3:DS$500)+IF($C35="",0,SUMIF('DADOS BRUTOS'!$A$3:$A$500,$C35,'DADOS BRUTOS'!DS$3:DS$500)))</f>
        <v/>
      </c>
      <c r="GT35" s="94">
        <f>IF(OR(GT$4="",$B35=""),0,SUMIF('DADOS BRUTOS'!$A$3:$A$500,$B35,'DADOS BRUTOS'!DT$3:DT$500)+IF($C35="",0,SUMIF('DADOS BRUTOS'!$A$3:$A$500,$C35,'DADOS BRUTOS'!DT$3:DT$500)))</f>
        <v/>
      </c>
      <c r="GU35" s="94">
        <f>IF(OR(GU$4="",$B35=""),0,SUMIF('DADOS BRUTOS'!$A$3:$A$500,$B35,'DADOS BRUTOS'!DU$3:DU$500)+IF($C35="",0,SUMIF('DADOS BRUTOS'!$A$3:$A$500,$C35,'DADOS BRUTOS'!DU$3:DU$500)))</f>
        <v/>
      </c>
      <c r="GV35" s="94">
        <f>IF(OR(GV$4="",$B35=""),0,SUMIF('DADOS BRUTOS'!$A$3:$A$500,$B35,'DADOS BRUTOS'!DV$3:DV$500)+IF($C35="",0,SUMIF('DADOS BRUTOS'!$A$3:$A$500,$C35,'DADOS BRUTOS'!DV$3:DV$500)))</f>
        <v/>
      </c>
      <c r="GW35" s="94">
        <f>IF(OR(GW$4="",$B35=""),0,SUMIF('DADOS BRUTOS'!$A$3:$A$500,$B35,'DADOS BRUTOS'!DW$3:DW$500)+IF($C35="",0,SUMIF('DADOS BRUTOS'!$A$3:$A$500,$C35,'DADOS BRUTOS'!DW$3:DW$500)))</f>
        <v/>
      </c>
      <c r="GX35" s="94">
        <f>IF(OR(GX$4="",$B35=""),0,SUMIF('DADOS BRUTOS'!$A$3:$A$500,$B35,'DADOS BRUTOS'!DX$3:DX$500)+IF($C35="",0,SUMIF('DADOS BRUTOS'!$A$3:$A$500,$C35,'DADOS BRUTOS'!DX$3:DX$500)))</f>
        <v/>
      </c>
      <c r="GY35" s="94">
        <f>IF(OR(GY$4="",$B35=""),0,SUMIF('DADOS BRUTOS'!$A$3:$A$500,$B35,'DADOS BRUTOS'!DY$3:DY$500)+IF($C35="",0,SUMIF('DADOS BRUTOS'!$A$3:$A$500,$C35,'DADOS BRUTOS'!DY$3:DY$500)))</f>
        <v/>
      </c>
      <c r="GZ35" s="94">
        <f>IF(OR(GZ$4="",$B35=""),0,SUMIF('DADOS BRUTOS'!$A$3:$A$500,$B35,'DADOS BRUTOS'!DZ$3:DZ$500)+IF($C35="",0,SUMIF('DADOS BRUTOS'!$A$3:$A$500,$C35,'DADOS BRUTOS'!DZ$3:DZ$500)))</f>
        <v/>
      </c>
      <c r="HA35" s="94">
        <f>IF(OR(HA$4="",$B35=""),0,SUMIF('DADOS BRUTOS'!$A$3:$A$500,$B35,'DADOS BRUTOS'!EA$3:EA$500)+IF($C35="",0,SUMIF('DADOS BRUTOS'!$A$3:$A$500,$C35,'DADOS BRUTOS'!EA$3:EA$500)))</f>
        <v/>
      </c>
      <c r="HB35" s="94">
        <f>IF(OR(HB$4="",$B35=""),0,SUMIF('DADOS BRUTOS'!$A$3:$A$500,$B35,'DADOS BRUTOS'!EB$3:EB$500)+IF($C35="",0,SUMIF('DADOS BRUTOS'!$A$3:$A$500,$C35,'DADOS BRUTOS'!EB$3:EB$500)))</f>
        <v/>
      </c>
      <c r="HC35" s="94">
        <f>IF(OR(HC$4="",$B35=""),0,SUMIF('DADOS BRUTOS'!$A$3:$A$500,$B35,'DADOS BRUTOS'!EC$3:EC$500)+IF($C35="",0,SUMIF('DADOS BRUTOS'!$A$3:$A$500,$C35,'DADOS BRUTOS'!EC$3:EC$500)))</f>
        <v/>
      </c>
      <c r="HD35" s="94">
        <f>IF(OR(HD$4="",$B35=""),0,SUMIF('DADOS BRUTOS'!$A$3:$A$500,$B35,'DADOS BRUTOS'!ED$3:ED$500)+IF($C35="",0,SUMIF('DADOS BRUTOS'!$A$3:$A$500,$C35,'DADOS BRUTOS'!ED$3:ED$500)))</f>
        <v/>
      </c>
      <c r="HE35" s="94">
        <f>IF(OR(HE$4="",$B35=""),0,SUMIF('DADOS BRUTOS'!$A$3:$A$500,$B35,'DADOS BRUTOS'!EE$3:EE$500)+IF($C35="",0,SUMIF('DADOS BRUTOS'!$A$3:$A$500,$C35,'DADOS BRUTOS'!EE$3:EE$500)))</f>
        <v/>
      </c>
      <c r="HF35" s="94">
        <f>IF(OR(HF$4="",$B35=""),0,SUMIF('DADOS BRUTOS'!$A$3:$A$500,$B35,'DADOS BRUTOS'!EF$3:EF$500)+IF($C35="",0,SUMIF('DADOS BRUTOS'!$A$3:$A$500,$C35,'DADOS BRUTOS'!EF$3:EF$500)))</f>
        <v/>
      </c>
      <c r="HG35" s="94">
        <f>IF(OR(HG$4="",$B35=""),0,SUMIF('DADOS BRUTOS'!$A$3:$A$500,$B35,'DADOS BRUTOS'!EG$3:EG$500)+IF($C35="",0,SUMIF('DADOS BRUTOS'!$A$3:$A$500,$C35,'DADOS BRUTOS'!EG$3:EG$500)))</f>
        <v/>
      </c>
      <c r="HH35" s="94">
        <f>IF(OR(HH$4="",$B35=""),0,SUMIF('DADOS BRUTOS'!$A$3:$A$500,$B35,'DADOS BRUTOS'!EH$3:EH$500)+IF($C35="",0,SUMIF('DADOS BRUTOS'!$A$3:$A$500,$C35,'DADOS BRUTOS'!EH$3:EH$500)))</f>
        <v/>
      </c>
      <c r="HI35" s="94">
        <f>IF(OR(HI$4="",$B35=""),0,SUMIF('DADOS BRUTOS'!$A$3:$A$500,$B35,'DADOS BRUTOS'!EI$3:EI$500)+IF($C35="",0,SUMIF('DADOS BRUTOS'!$A$3:$A$500,$C35,'DADOS BRUTOS'!EI$3:EI$500)))</f>
        <v/>
      </c>
      <c r="HJ35" s="94">
        <f>IF(OR(HJ$4="",$B35=""),0,SUMIF('DADOS BRUTOS'!$A$3:$A$500,$B35,'DADOS BRUTOS'!EJ$3:EJ$500)+IF($C35="",0,SUMIF('DADOS BRUTOS'!$A$3:$A$500,$C35,'DADOS BRUTOS'!EJ$3:EJ$500)))</f>
        <v/>
      </c>
      <c r="HK35" s="94">
        <f>IF(OR(HK$4="",$B35=""),0,SUMIF('DADOS BRUTOS'!$A$3:$A$500,$B35,'DADOS BRUTOS'!EK$3:EK$500)+IF($C35="",0,SUMIF('DADOS BRUTOS'!$A$3:$A$500,$C35,'DADOS BRUTOS'!EK$3:EK$500)))</f>
        <v/>
      </c>
      <c r="HL35" s="94">
        <f>IF(OR(HL$4="",$B35=""),0,SUMIF('DADOS BRUTOS'!$A$3:$A$500,$B35,'DADOS BRUTOS'!EL$3:EL$500)+IF($C35="",0,SUMIF('DADOS BRUTOS'!$A$3:$A$500,$C35,'DADOS BRUTOS'!EL$3:EL$500)))</f>
        <v/>
      </c>
      <c r="HM35" s="94">
        <f>IF(OR(HM$4="",$B35=""),0,SUMIF('DADOS BRUTOS'!$A$3:$A$500,$B35,'DADOS BRUTOS'!EM$3:EM$500)+IF($C35="",0,SUMIF('DADOS BRUTOS'!$A$3:$A$500,$C35,'DADOS BRUTOS'!EM$3:EM$500)))</f>
        <v/>
      </c>
      <c r="HN35" s="94">
        <f>IF(OR(HN$4="",$B35=""),0,SUMIF('DADOS BRUTOS'!$A$3:$A$500,$B35,'DADOS BRUTOS'!EN$3:EN$500)+IF($C35="",0,SUMIF('DADOS BRUTOS'!$A$3:$A$500,$C35,'DADOS BRUTOS'!EN$3:EN$500)))</f>
        <v/>
      </c>
      <c r="HO35" s="94">
        <f>IF(OR(HO$4="",$B35=""),0,SUMIF('DADOS BRUTOS'!$A$3:$A$500,$B35,'DADOS BRUTOS'!EO$3:EO$500)+IF($C35="",0,SUMIF('DADOS BRUTOS'!$A$3:$A$500,$C35,'DADOS BRUTOS'!EO$3:EO$500)))</f>
        <v/>
      </c>
      <c r="HP35" s="94">
        <f>IF(OR(HP$4="",$B35=""),0,SUMIF('DADOS BRUTOS'!$A$3:$A$500,$B35,'DADOS BRUTOS'!EP$3:EP$500)+IF($C35="",0,SUMIF('DADOS BRUTOS'!$A$3:$A$500,$C35,'DADOS BRUTOS'!EP$3:EP$500)))</f>
        <v/>
      </c>
      <c r="HQ35" s="94">
        <f>IF(OR(HQ$4="",$B35=""),0,SUMIF('DADOS BRUTOS'!$A$3:$A$500,$B35,'DADOS BRUTOS'!EQ$3:EQ$500)+IF($C35="",0,SUMIF('DADOS BRUTOS'!$A$3:$A$500,$C35,'DADOS BRUTOS'!EQ$3:EQ$500)))</f>
        <v/>
      </c>
      <c r="HR35" s="94">
        <f>IF(OR(HR$4="",$B35=""),0,SUMIF('DADOS BRUTOS'!$A$3:$A$500,$B35,'DADOS BRUTOS'!ER$3:ER$500)+IF($C35="",0,SUMIF('DADOS BRUTOS'!$A$3:$A$500,$C35,'DADOS BRUTOS'!ER$3:ER$500)))</f>
        <v/>
      </c>
      <c r="HS35" s="94">
        <f>IF(OR(HS$4="",$B35=""),0,SUMIF('DADOS BRUTOS'!$A$3:$A$500,$B35,'DADOS BRUTOS'!ES$3:ES$500)+IF($C35="",0,SUMIF('DADOS BRUTOS'!$A$3:$A$500,$C35,'DADOS BRUTOS'!ES$3:ES$500)))</f>
        <v/>
      </c>
      <c r="HT35" s="94">
        <f>IF(OR(HT$4="",$B35=""),0,SUMIF('DADOS BRUTOS'!$A$3:$A$500,$B35,'DADOS BRUTOS'!ET$3:ET$500)+IF($C35="",0,SUMIF('DADOS BRUTOS'!$A$3:$A$500,$C35,'DADOS BRUTOS'!ET$3:ET$500)))</f>
        <v/>
      </c>
      <c r="HU35" s="94">
        <f>IF(OR(HU$4="",$B35=""),0,SUMIF('DADOS BRUTOS'!$A$3:$A$500,$B35,'DADOS BRUTOS'!EU$3:EU$500)+IF($C35="",0,SUMIF('DADOS BRUTOS'!$A$3:$A$500,$C35,'DADOS BRUTOS'!EU$3:EU$500)))</f>
        <v/>
      </c>
      <c r="HV35" s="94">
        <f>IF(OR(HV$4="",$B35=""),0,SUMIF('DADOS BRUTOS'!$A$3:$A$500,$B35,'DADOS BRUTOS'!EV$3:EV$500)+IF($C35="",0,SUMIF('DADOS BRUTOS'!$A$3:$A$500,$C35,'DADOS BRUTOS'!EV$3:EV$500)))</f>
        <v/>
      </c>
      <c r="HW35" s="94">
        <f>IF(OR(HW$4="",$B35=""),0,SUMIF('DADOS BRUTOS'!$A$3:$A$500,$B35,'DADOS BRUTOS'!EW$3:EW$500)+IF($C35="",0,SUMIF('DADOS BRUTOS'!$A$3:$A$500,$C35,'DADOS BRUTOS'!EW$3:EW$500)))</f>
        <v/>
      </c>
      <c r="HX35" s="94">
        <f>IF(OR(HX$4="",$B35=""),0,SUMIF('DADOS BRUTOS'!$A$3:$A$500,$B35,'DADOS BRUTOS'!EX$3:EX$500)+IF($C35="",0,SUMIF('DADOS BRUTOS'!$A$3:$A$500,$C35,'DADOS BRUTOS'!EX$3:EX$500)))</f>
        <v/>
      </c>
      <c r="HY35" s="94">
        <f>IF(OR(HY$4="",$B35=""),0,SUMIF('DADOS BRUTOS'!$A$3:$A$500,$B35,'DADOS BRUTOS'!EY$3:EY$500)+IF($C35="",0,SUMIF('DADOS BRUTOS'!$A$3:$A$500,$C35,'DADOS BRUTOS'!EY$3:EY$500)))</f>
        <v/>
      </c>
      <c r="HZ35" s="94">
        <f>IF(OR(HZ$4="",$B35=""),0,SUMIF('DADOS BRUTOS'!$A$3:$A$500,$B35,'DADOS BRUTOS'!EZ$3:EZ$500)+IF($C35="",0,SUMIF('DADOS BRUTOS'!$A$3:$A$500,$C35,'DADOS BRUTOS'!EZ$3:EZ$500)))</f>
        <v/>
      </c>
      <c r="IA35" s="94">
        <f>IF(OR(IA$4="",$B35=""),0,SUMIF('DADOS BRUTOS'!$A$3:$A$500,$B35,'DADOS BRUTOS'!FA$3:FA$500)+IF($C35="",0,SUMIF('DADOS BRUTOS'!$A$3:$A$500,$C35,'DADOS BRUTOS'!FA$3:FA$500)))</f>
        <v/>
      </c>
      <c r="IB35" s="94">
        <f>IF(OR(IB$4="",$B35=""),0,SUMIF('DADOS BRUTOS'!$A$3:$A$500,$B35,'DADOS BRUTOS'!FB$3:FB$500)+IF($C35="",0,SUMIF('DADOS BRUTOS'!$A$3:$A$500,$C35,'DADOS BRUTOS'!FB$3:FB$500)))</f>
        <v/>
      </c>
      <c r="IC35" s="94">
        <f>IF(OR(IC$4="",$B35=""),0,SUMIF('DADOS BRUTOS'!$A$3:$A$500,$B35,'DADOS BRUTOS'!FC$3:FC$500)+IF($C35="",0,SUMIF('DADOS BRUTOS'!$A$3:$A$500,$C35,'DADOS BRUTOS'!FC$3:FC$500)))</f>
        <v/>
      </c>
      <c r="ID35" s="94">
        <f>IF(OR(ID$4="",$B35=""),0,SUMIF('DADOS BRUTOS'!$A$3:$A$500,$B35,'DADOS BRUTOS'!FD$3:FD$500)+IF($C35="",0,SUMIF('DADOS BRUTOS'!$A$3:$A$500,$C35,'DADOS BRUTOS'!FD$3:FD$500)))</f>
        <v/>
      </c>
      <c r="IE35" s="94">
        <f>IF(OR(IE$4="",$B35=""),0,SUMIF('DADOS BRUTOS'!$A$3:$A$500,$B35,'DADOS BRUTOS'!FE$3:FE$500)+IF($C35="",0,SUMIF('DADOS BRUTOS'!$A$3:$A$500,$C35,'DADOS BRUTOS'!FE$3:FE$500)))</f>
        <v/>
      </c>
      <c r="IF35" s="94">
        <f>IF(OR(IF$4="",$B35=""),0,SUMIF('DADOS BRUTOS'!$A$3:$A$500,$B35,'DADOS BRUTOS'!FF$3:FF$500)+IF($C35="",0,SUMIF('DADOS BRUTOS'!$A$3:$A$500,$C35,'DADOS BRUTOS'!FF$3:FF$500)))</f>
        <v/>
      </c>
      <c r="IG35" s="94">
        <f>IF(OR(IG$4="",$B35=""),0,SUMIF('DADOS BRUTOS'!$A$3:$A$500,$B35,'DADOS BRUTOS'!FG$3:FG$500)+IF($C35="",0,SUMIF('DADOS BRUTOS'!$A$3:$A$500,$C35,'DADOS BRUTOS'!FG$3:FG$500)))</f>
        <v/>
      </c>
      <c r="IH35" s="94">
        <f>IF(OR(IH$4="",$B35=""),0,SUMIF('DADOS BRUTOS'!$A$3:$A$500,$B35,'DADOS BRUTOS'!FH$3:FH$500)+IF($C35="",0,SUMIF('DADOS BRUTOS'!$A$3:$A$500,$C35,'DADOS BRUTOS'!FH$3:FH$500)))</f>
        <v/>
      </c>
      <c r="II35" s="94">
        <f>IF(OR(II$4="",$B35=""),0,SUMIF('DADOS BRUTOS'!$A$3:$A$500,$B35,'DADOS BRUTOS'!FI$3:FI$500)+IF($C35="",0,SUMIF('DADOS BRUTOS'!$A$3:$A$500,$C35,'DADOS BRUTOS'!FI$3:FI$500)))</f>
        <v/>
      </c>
      <c r="IJ35" s="94">
        <f>IF(OR(IJ$4="",$B35=""),0,SUMIF('DADOS BRUTOS'!$A$3:$A$500,$B35,'DADOS BRUTOS'!FJ$3:FJ$500)+IF($C35="",0,SUMIF('DADOS BRUTOS'!$A$3:$A$500,$C35,'DADOS BRUTOS'!FJ$3:FJ$500)))</f>
        <v/>
      </c>
      <c r="IK35" s="94">
        <f>IF(OR(IK$4="",$B35=""),0,SUMIF('DADOS BRUTOS'!$A$3:$A$500,$B35,'DADOS BRUTOS'!FK$3:FK$500)+IF($C35="",0,SUMIF('DADOS BRUTOS'!$A$3:$A$500,$C35,'DADOS BRUTOS'!FK$3:FK$500)))</f>
        <v/>
      </c>
      <c r="IL35" s="94">
        <f>IF(OR(IL$4="",$B35=""),0,SUMIF('DADOS BRUTOS'!$A$3:$A$500,$B35,'DADOS BRUTOS'!FL$3:FL$500)+IF($C35="",0,SUMIF('DADOS BRUTOS'!$A$3:$A$500,$C35,'DADOS BRUTOS'!FL$3:FL$500)))</f>
        <v/>
      </c>
      <c r="IM35" s="94">
        <f>IF(OR(IM$4="",$B35=""),0,SUMIF('DADOS BRUTOS'!$A$3:$A$500,$B35,'DADOS BRUTOS'!FM$3:FM$500)+IF($C35="",0,SUMIF('DADOS BRUTOS'!$A$3:$A$500,$C35,'DADOS BRUTOS'!FM$3:FM$500)))</f>
        <v/>
      </c>
      <c r="IN35" s="94">
        <f>IF(OR(IN$4="",$B35=""),0,SUMIF('DADOS BRUTOS'!$A$3:$A$500,$B35,'DADOS BRUTOS'!FN$3:FN$500)+IF($C35="",0,SUMIF('DADOS BRUTOS'!$A$3:$A$500,$C35,'DADOS BRUTOS'!FN$3:FN$500)))</f>
        <v/>
      </c>
      <c r="IO35" s="94">
        <f>IF(OR(IO$4="",$B35=""),0,SUMIF('DADOS BRUTOS'!$A$3:$A$500,$B35,'DADOS BRUTOS'!FO$3:FO$500)+IF($C35="",0,SUMIF('DADOS BRUTOS'!$A$3:$A$500,$C35,'DADOS BRUTOS'!FO$3:FO$500)))</f>
        <v/>
      </c>
      <c r="IP35" s="94">
        <f>IF(OR(IP$4="",$B35=""),0,SUMIF('DADOS BRUTOS'!$A$3:$A$500,$B35,'DADOS BRUTOS'!FP$3:FP$500)+IF($C35="",0,SUMIF('DADOS BRUTOS'!$A$3:$A$500,$C35,'DADOS BRUTOS'!FP$3:FP$500)))</f>
        <v/>
      </c>
      <c r="IQ35" s="94">
        <f>IF(OR(IQ$4="",$B35=""),0,SUMIF('DADOS BRUTOS'!$A$3:$A$500,$B35,'DADOS BRUTOS'!FQ$3:FQ$500)+IF($C35="",0,SUMIF('DADOS BRUTOS'!$A$3:$A$500,$C35,'DADOS BRUTOS'!FQ$3:FQ$500)))</f>
        <v/>
      </c>
      <c r="IR35" s="94">
        <f>IF(OR(IR$4="",$B35=""),0,SUMIF('DADOS BRUTOS'!$A$3:$A$500,$B35,'DADOS BRUTOS'!FR$3:FR$500)+IF($C35="",0,SUMIF('DADOS BRUTOS'!$A$3:$A$500,$C35,'DADOS BRUTOS'!FR$3:FR$500)))</f>
        <v/>
      </c>
      <c r="IS35" s="94">
        <f>IF(OR(IS$4="",$B35=""),0,SUMIF('DADOS BRUTOS'!$A$3:$A$500,$B35,'DADOS BRUTOS'!FS$3:FS$500)+IF($C35="",0,SUMIF('DADOS BRUTOS'!$A$3:$A$500,$C35,'DADOS BRUTOS'!FS$3:FS$500)))</f>
        <v/>
      </c>
      <c r="IT35" s="94">
        <f>IF(OR(IT$4="",$B35=""),0,SUMIF('DADOS BRUTOS'!$A$3:$A$500,$B35,'DADOS BRUTOS'!FT$3:FT$500)+IF($C35="",0,SUMIF('DADOS BRUTOS'!$A$3:$A$500,$C35,'DADOS BRUTOS'!FT$3:FT$500)))</f>
        <v/>
      </c>
      <c r="IU35" s="94">
        <f>IF(OR(IU$4="",$B35=""),0,SUMIF('DADOS BRUTOS'!$A$3:$A$500,$B35,'DADOS BRUTOS'!FU$3:FU$500)+IF($C35="",0,SUMIF('DADOS BRUTOS'!$A$3:$A$500,$C35,'DADOS BRUTOS'!FU$3:FU$500)))</f>
        <v/>
      </c>
      <c r="IV35" s="94">
        <f>IF(OR(IV$4="",$B35=""),0,SUMIF('DADOS BRUTOS'!$A$3:$A$500,$B35,'DADOS BRUTOS'!FV$3:FV$500)+IF($C35="",0,SUMIF('DADOS BRUTOS'!$A$3:$A$500,$C35,'DADOS BRUTOS'!FV$3:FV$500)))</f>
        <v/>
      </c>
      <c r="IW35" s="94">
        <f>IF(OR(IW$4="",$B35=""),0,SUMIF('DADOS BRUTOS'!$A$3:$A$500,$B35,'DADOS BRUTOS'!FW$3:FW$500)+IF($C35="",0,SUMIF('DADOS BRUTOS'!$A$3:$A$500,$C35,'DADOS BRUTOS'!FW$3:FW$500)))</f>
        <v/>
      </c>
      <c r="IX35" s="94">
        <f>IF(OR(IX$4="",$B35=""),0,SUMIF('DADOS BRUTOS'!$A$3:$A$500,$B35,'DADOS BRUTOS'!FX$3:FX$500)+IF($C35="",0,SUMIF('DADOS BRUTOS'!$A$3:$A$500,$C35,'DADOS BRUTOS'!FX$3:FX$500)))</f>
        <v/>
      </c>
      <c r="IY35" s="94">
        <f>IF(OR(IY$4="",$B35=""),0,SUMIF('DADOS BRUTOS'!$A$3:$A$500,$B35,'DADOS BRUTOS'!FY$3:FY$500)+IF($C35="",0,SUMIF('DADOS BRUTOS'!$A$3:$A$500,$C35,'DADOS BRUTOS'!FY$3:FY$500)))</f>
        <v/>
      </c>
      <c r="IZ35" s="94">
        <f>IF(OR(IZ$4="",$B35=""),0,SUMIF('DADOS BRUTOS'!$A$3:$A$500,$B35,'DADOS BRUTOS'!FZ$3:FZ$500)+IF($C35="",0,SUMIF('DADOS BRUTOS'!$A$3:$A$500,$C35,'DADOS BRUTOS'!FZ$3:FZ$500)))</f>
        <v/>
      </c>
      <c r="JA35" s="94">
        <f>IF(OR(JA$4="",$B35=""),0,SUMIF('DADOS BRUTOS'!$A$3:$A$500,$B35,'DADOS BRUTOS'!GA$3:GA$500)+IF($C35="",0,SUMIF('DADOS BRUTOS'!$A$3:$A$500,$C35,'DADOS BRUTOS'!GA$3:GA$500)))</f>
        <v/>
      </c>
      <c r="JB35" s="94">
        <f>IF(OR(JB$4="",$B35=""),0,SUMIF('DADOS BRUTOS'!$A$3:$A$500,$B35,'DADOS BRUTOS'!GB$3:GB$500)+IF($C35="",0,SUMIF('DADOS BRUTOS'!$A$3:$A$500,$C35,'DADOS BRUTOS'!GB$3:GB$500)))</f>
        <v/>
      </c>
      <c r="JC35" s="94">
        <f>IF(OR(JC$4="",$B35=""),0,SUMIF('DADOS BRUTOS'!$A$3:$A$500,$B35,'DADOS BRUTOS'!GC$3:GC$500)+IF($C35="",0,SUMIF('DADOS BRUTOS'!$A$3:$A$500,$C35,'DADOS BRUTOS'!GC$3:GC$500)))</f>
        <v/>
      </c>
      <c r="JD35" s="94">
        <f>IF(OR(JD$4="",$B35=""),0,SUMIF('DADOS BRUTOS'!$A$3:$A$500,$B35,'DADOS BRUTOS'!GD$3:GD$500)+IF($C35="",0,SUMIF('DADOS BRUTOS'!$A$3:$A$500,$C35,'DADOS BRUTOS'!GD$3:GD$500)))</f>
        <v/>
      </c>
      <c r="JE35" s="94">
        <f>IF(OR(JE$4="",$B35=""),0,SUMIF('DADOS BRUTOS'!$A$3:$A$500,$B35,'DADOS BRUTOS'!GE$3:GE$500)+IF($C35="",0,SUMIF('DADOS BRUTOS'!$A$3:$A$500,$C35,'DADOS BRUTOS'!GE$3:GE$500)))</f>
        <v/>
      </c>
      <c r="JF35" s="94">
        <f>IF(OR(JF$4="",$B35=""),0,SUMIF('DADOS BRUTOS'!$A$3:$A$500,$B35,'DADOS BRUTOS'!GF$3:GF$500)+IF($C35="",0,SUMIF('DADOS BRUTOS'!$A$3:$A$500,$C35,'DADOS BRUTOS'!GF$3:GF$500)))</f>
        <v/>
      </c>
      <c r="JG35" s="94">
        <f>IF(OR(JG$4="",$B35=""),0,SUMIF('DADOS BRUTOS'!$A$3:$A$500,$B35,'DADOS BRUTOS'!GG$3:GG$500)+IF($C35="",0,SUMIF('DADOS BRUTOS'!$A$3:$A$500,$C35,'DADOS BRUTOS'!GG$3:GG$500)))</f>
        <v/>
      </c>
      <c r="JH35" s="94">
        <f>IF(OR(JH$4="",$B35=""),0,SUMIF('DADOS BRUTOS'!$A$3:$A$500,$B35,'DADOS BRUTOS'!GH$3:GH$500)+IF($C35="",0,SUMIF('DADOS BRUTOS'!$A$3:$A$500,$C35,'DADOS BRUTOS'!GH$3:GH$500)))</f>
        <v/>
      </c>
      <c r="JI35" s="94">
        <f>IF(OR(JI$4="",$B35=""),0,SUMIF('DADOS BRUTOS'!$A$3:$A$500,$B35,'DADOS BRUTOS'!GI$3:GI$500)+IF($C35="",0,SUMIF('DADOS BRUTOS'!$A$3:$A$500,$C35,'DADOS BRUTOS'!GI$3:GI$500)))</f>
        <v/>
      </c>
      <c r="JJ35" s="94">
        <f>IF(OR(JJ$4="",$B35=""),0,SUMIF('DADOS BRUTOS'!$A$3:$A$500,$B35,'DADOS BRUTOS'!GJ$3:GJ$500)+IF($C35="",0,SUMIF('DADOS BRUTOS'!$A$3:$A$500,$C35,'DADOS BRUTOS'!GJ$3:GJ$500)))</f>
        <v/>
      </c>
      <c r="JK35" s="94">
        <f>IF(OR(JK$4="",$B35=""),0,SUMIF('DADOS BRUTOS'!$A$3:$A$500,$B35,'DADOS BRUTOS'!GK$3:GK$500)+IF($C35="",0,SUMIF('DADOS BRUTOS'!$A$3:$A$500,$C35,'DADOS BRUTOS'!GK$3:GK$500)))</f>
        <v/>
      </c>
      <c r="JL35" s="94">
        <f>IF(OR(JL$4="",$B35=""),0,SUMIF('DADOS BRUTOS'!$A$3:$A$500,$B35,'DADOS BRUTOS'!GL$3:GL$500)+IF($C35="",0,SUMIF('DADOS BRUTOS'!$A$3:$A$500,$C35,'DADOS BRUTOS'!GL$3:GL$500)))</f>
        <v/>
      </c>
      <c r="JM35" s="94">
        <f>IF(OR(JM$4="",$B35=""),0,SUMIF('DADOS BRUTOS'!$A$3:$A$500,$B35,'DADOS BRUTOS'!GM$3:GM$500)+IF($C35="",0,SUMIF('DADOS BRUTOS'!$A$3:$A$500,$C35,'DADOS BRUTOS'!GM$3:GM$500)))</f>
        <v/>
      </c>
      <c r="JN35" s="94">
        <f>IF(OR(JN$4="",$B35=""),0,SUMIF('DADOS BRUTOS'!$A$3:$A$500,$B35,'DADOS BRUTOS'!GN$3:GN$500)+IF($C35="",0,SUMIF('DADOS BRUTOS'!$A$3:$A$500,$C35,'DADOS BRUTOS'!GN$3:GN$500)))</f>
        <v/>
      </c>
      <c r="JO35" s="94">
        <f>IF(OR(JO$4="",$B35=""),0,SUMIF('DADOS BRUTOS'!$A$3:$A$500,$B35,'DADOS BRUTOS'!GO$3:GO$500)+IF($C35="",0,SUMIF('DADOS BRUTOS'!$A$3:$A$500,$C35,'DADOS BRUTOS'!GO$3:GO$500)))</f>
        <v/>
      </c>
      <c r="JP35" s="94">
        <f>IF(OR(JP$4="",$B35=""),0,SUMIF('DADOS BRUTOS'!$A$3:$A$500,$B35,'DADOS BRUTOS'!GP$3:GP$500)+IF($C35="",0,SUMIF('DADOS BRUTOS'!$A$3:$A$500,$C35,'DADOS BRUTOS'!GP$3:GP$500)))</f>
        <v/>
      </c>
      <c r="JQ35" s="94">
        <f>IF(OR(JQ$4="",$B35=""),0,SUMIF('DADOS BRUTOS'!$A$3:$A$500,$B35,'DADOS BRUTOS'!GQ$3:GQ$500)+IF($C35="",0,SUMIF('DADOS BRUTOS'!$A$3:$A$500,$C35,'DADOS BRUTOS'!GQ$3:GQ$500)))</f>
        <v/>
      </c>
      <c r="JR35" s="94">
        <f>IF(OR(JR$4="",$B35=""),0,SUMIF('DADOS BRUTOS'!$A$3:$A$500,$B35,'DADOS BRUTOS'!GR$3:GR$500)+IF($C35="",0,SUMIF('DADOS BRUTOS'!$A$3:$A$500,$C35,'DADOS BRUTOS'!GR$3:GR$500)))</f>
        <v/>
      </c>
      <c r="JS35" s="94">
        <f>IF(OR(JS$4="",$B35=""),0,SUMIF('DADOS BRUTOS'!$A$3:$A$500,$B35,'DADOS BRUTOS'!GS$3:GS$500)+IF($C35="",0,SUMIF('DADOS BRUTOS'!$A$3:$A$500,$C35,'DADOS BRUTOS'!GS$3:GS$500)))</f>
        <v/>
      </c>
    </row>
    <row r="36">
      <c r="A36" s="59">
        <f>'VALOR POR PL'!D42</f>
        <v/>
      </c>
      <c r="B36" s="58" t="inlineStr">
        <is>
          <t>REVESTIMENTO DIVERSOS   FACHADA</t>
        </is>
      </c>
      <c r="C36" s="58" t="n"/>
      <c r="D36" s="53">
        <f>SUMIF($CB$4:$JS$4,"&lt;="&amp;D$4,$CB36:$JS36)</f>
        <v/>
      </c>
      <c r="E36" s="53">
        <f>SUMIF($CB$4:$JS$4,E$4,$CB36:$JS36)</f>
        <v/>
      </c>
      <c r="F36" s="53">
        <f>SUMIF($CB$4:$JS$4,F$4,$CB36:$JS36)</f>
        <v/>
      </c>
      <c r="G36" s="53">
        <f>SUMIF($CB$4:$JS$4,G$4,$CB36:$JS36)</f>
        <v/>
      </c>
      <c r="H36" s="53">
        <f>SUMIF($CB$4:$JS$4,H$4,$CB36:$JS36)</f>
        <v/>
      </c>
      <c r="I36" s="53">
        <f>SUMIF($CB$4:$JS$4,I$4,$CB36:$JS36)</f>
        <v/>
      </c>
      <c r="J36" s="53">
        <f>SUMIF($CB$4:$JS$4,J$4,$CB36:$JS36)</f>
        <v/>
      </c>
      <c r="K36" s="53">
        <f>SUMIF($CB$4:$JS$4,K$4,$CB36:$JS36)</f>
        <v/>
      </c>
      <c r="L36" s="53">
        <f>SUMIF($CB$4:$JS$4,L$4,$CB36:$JS36)</f>
        <v/>
      </c>
      <c r="M36" s="53">
        <f>SUMIF($CB$4:$JS$4,M$4,$CB36:$JS36)</f>
        <v/>
      </c>
      <c r="N36" s="53">
        <f>SUMIF($CB$4:$JS$4,N$4,$CB36:$JS36)</f>
        <v/>
      </c>
      <c r="O36" s="53">
        <f>SUMIF($CB$4:$JS$4,O$4,$CB36:$JS36)</f>
        <v/>
      </c>
      <c r="P36" s="53">
        <f>SUMIF($CB$4:$JS$4,P$4,$CB36:$JS36)</f>
        <v/>
      </c>
      <c r="Q36" s="53">
        <f>SUMIF($CB$4:$JS$4,Q$4,$CB36:$JS36)</f>
        <v/>
      </c>
      <c r="R36" s="53">
        <f>SUMIF($CB$4:$JS$4,R$4,$CB36:$JS36)</f>
        <v/>
      </c>
      <c r="S36" s="53">
        <f>SUMIF($CB$4:$JS$4,S$4,$CB36:$JS36)</f>
        <v/>
      </c>
      <c r="T36" s="53">
        <f>SUMIF($CB$4:$JS$4,T$4,$CB36:$JS36)</f>
        <v/>
      </c>
      <c r="U36" s="53">
        <f>SUMIF($CB$4:$JS$4,U$4,$CB36:$JS36)</f>
        <v/>
      </c>
      <c r="V36" s="53">
        <f>SUMIF($CB$4:$JS$4,V$4,$CB36:$JS36)</f>
        <v/>
      </c>
      <c r="W36" s="53">
        <f>SUMIF($CB$4:$JS$4,W$4,$CB36:$JS36)</f>
        <v/>
      </c>
      <c r="X36" s="53">
        <f>SUMIF($CB$4:$JS$4,X$4,$CB36:$JS36)</f>
        <v/>
      </c>
      <c r="Y36" s="53">
        <f>SUMIF($CB$4:$JS$4,Y$4,$CB36:$JS36)</f>
        <v/>
      </c>
      <c r="Z36" s="53">
        <f>SUMIF($CB$4:$JS$4,Z$4,$CB36:$JS36)</f>
        <v/>
      </c>
      <c r="AA36" s="53">
        <f>SUMIF($CB$4:$JS$4,AA$4,$CB36:$JS36)</f>
        <v/>
      </c>
      <c r="AB36" s="53">
        <f>SUMIF($CB$4:$JS$4,AB$4,$CB36:$JS36)</f>
        <v/>
      </c>
      <c r="AC36" s="53">
        <f>SUMIF($CB$4:$JS$4,AC$4,$CB36:$JS36)</f>
        <v/>
      </c>
      <c r="AD36" s="53">
        <f>SUMIF($CB$4:$JS$4,AD$4,$CB36:$JS36)</f>
        <v/>
      </c>
      <c r="AE36" s="53">
        <f>SUMIF($CB$4:$JS$4,AE$4,$CB36:$JS36)</f>
        <v/>
      </c>
      <c r="AF36" s="53">
        <f>SUMIF($CB$4:$JS$4,AF$4,$CB36:$JS36)</f>
        <v/>
      </c>
      <c r="AG36" s="53">
        <f>SUMIF($CB$4:$JS$4,AG$4,$CB36:$JS36)</f>
        <v/>
      </c>
      <c r="AH36" s="53">
        <f>SUMIF($CB$4:$JS$4,AH$4,$CB36:$JS36)</f>
        <v/>
      </c>
      <c r="AI36" s="53">
        <f>SUMIF($CB$4:$JS$4,AI$4,$CB36:$JS36)</f>
        <v/>
      </c>
      <c r="AJ36" s="53">
        <f>SUMIF($CB$4:$JS$4,AJ$4,$CB36:$JS36)</f>
        <v/>
      </c>
      <c r="AK36" s="53">
        <f>SUMIF($CB$4:$JS$4,AK$4,$CB36:$JS36)</f>
        <v/>
      </c>
      <c r="AL36" s="53">
        <f>SUMIF($CB$4:$JS$4,AL$4,$CB36:$JS36)</f>
        <v/>
      </c>
      <c r="AM36" s="53">
        <f>SUMIF($CB$4:$JS$4,AM$4,$CB36:$JS36)</f>
        <v/>
      </c>
      <c r="AN36" s="53">
        <f>SUMIF($CB$4:$JS$4,AN$4,$CB36:$JS36)</f>
        <v/>
      </c>
      <c r="AO36" s="53">
        <f>SUMIF($CB$4:$JS$4,AO$4,$CB36:$JS36)</f>
        <v/>
      </c>
      <c r="AP36" s="53">
        <f>SUMIF($CB$4:$JS$4,AP$4,$CB36:$JS36)</f>
        <v/>
      </c>
      <c r="AQ36" s="53">
        <f>SUMIF($CB$4:$JS$4,AQ$4,$CB36:$JS36)</f>
        <v/>
      </c>
      <c r="AR36" s="53">
        <f>SUMIF($CB$4:$JS$4,AR$4,$CB36:$JS36)</f>
        <v/>
      </c>
      <c r="AS36" s="53">
        <f>SUMIF($CB$4:$JS$4,AS$4,$CB36:$JS36)</f>
        <v/>
      </c>
      <c r="AT36" s="53">
        <f>SUMIF($CB$4:$JS$4,AT$4,$CB36:$JS36)</f>
        <v/>
      </c>
      <c r="AU36" s="53">
        <f>SUMIF($CB$4:$JS$4,AU$4,$CB36:$JS36)</f>
        <v/>
      </c>
      <c r="AV36" s="53">
        <f>SUMIF($CB$4:$JS$4,AV$4,$CB36:$JS36)</f>
        <v/>
      </c>
      <c r="AW36" s="53">
        <f>SUMIF($CB$4:$JS$4,AW$4,$CB36:$JS36)</f>
        <v/>
      </c>
      <c r="AX36" s="53">
        <f>SUMIF($CB$4:$JS$4,AX$4,$CB36:$JS36)</f>
        <v/>
      </c>
      <c r="AY36" s="53">
        <f>SUMIF($CB$4:$JS$4,AY$4,$CB36:$JS36)</f>
        <v/>
      </c>
      <c r="AZ36" s="53">
        <f>SUMIF($CB$4:$JS$4,AZ$4,$CB36:$JS36)</f>
        <v/>
      </c>
      <c r="BA36" s="53">
        <f>SUMIF($CB$4:$JS$4,BA$4,$CB36:$JS36)</f>
        <v/>
      </c>
      <c r="BB36" s="53">
        <f>SUMIF($CB$4:$JS$4,BB$4,$CB36:$JS36)</f>
        <v/>
      </c>
      <c r="BC36" s="53">
        <f>SUMIF($CB$4:$JS$4,BC$4,$CB36:$JS36)</f>
        <v/>
      </c>
      <c r="BD36" s="53">
        <f>SUMIF($CB$4:$JS$4,BD$4,$CB36:$JS36)</f>
        <v/>
      </c>
      <c r="BE36" s="53">
        <f>SUMIF($CB$4:$JS$4,BE$4,$CB36:$JS36)</f>
        <v/>
      </c>
      <c r="BF36" s="53">
        <f>SUMIF($CB$4:$JS$4,BF$4,$CB36:$JS36)</f>
        <v/>
      </c>
      <c r="BG36" s="53">
        <f>SUMIF($CB$4:$JS$4,BG$4,$CB36:$JS36)</f>
        <v/>
      </c>
      <c r="BH36" s="53">
        <f>SUMIF($CB$4:$JS$4,BH$4,$CB36:$JS36)</f>
        <v/>
      </c>
      <c r="BI36" s="53">
        <f>SUMIF($CB$4:$JS$4,BI$4,$CB36:$JS36)</f>
        <v/>
      </c>
      <c r="BJ36" s="53">
        <f>SUMIF($CB$4:$JS$4,BJ$4,$CB36:$JS36)</f>
        <v/>
      </c>
      <c r="BK36" s="53">
        <f>SUMIF($CB$4:$JS$4,BK$4,$CB36:$JS36)</f>
        <v/>
      </c>
      <c r="BL36" s="53">
        <f>SUMIF($CB$4:$JS$4,BL$4,$CB36:$JS36)</f>
        <v/>
      </c>
      <c r="BM36" s="53">
        <f>SUMIF($CB$4:$JS$4,BM$4,$CB36:$JS36)</f>
        <v/>
      </c>
      <c r="BN36" s="53">
        <f>SUMIF($CB$4:$JS$4,BN$4,$CB36:$JS36)</f>
        <v/>
      </c>
      <c r="BO36" s="53">
        <f>SUMIF($CB$4:$JS$4,BO$4,$CB36:$JS36)</f>
        <v/>
      </c>
      <c r="BP36" s="53">
        <f>SUMIF($CB$4:$JS$4,BP$4,$CB36:$JS36)</f>
        <v/>
      </c>
      <c r="BQ36" s="53">
        <f>SUMIF($CB$4:$JS$4,BQ$4,$CB36:$JS36)</f>
        <v/>
      </c>
      <c r="BR36" s="53">
        <f>SUMIF($CB$4:$JS$4,BR$4,$CB36:$JS36)</f>
        <v/>
      </c>
      <c r="BS36" s="53">
        <f>SUMIF($CB$4:$JS$4,BS$4,$CB36:$JS36)</f>
        <v/>
      </c>
      <c r="BT36" s="53">
        <f>SUMIF($CB$4:$JS$4,BT$4,$CB36:$JS36)</f>
        <v/>
      </c>
      <c r="BU36" s="53">
        <f>SUMIF($CB$4:$JS$4,BU$4,$CB36:$JS36)</f>
        <v/>
      </c>
      <c r="BV36" s="53">
        <f>SUMIF($CB$4:$JS$4,BV$4,$CB36:$JS36)</f>
        <v/>
      </c>
      <c r="BW36" s="53">
        <f>SUMIF($CB$4:$JS$4,BW$4,$CB36:$JS36)</f>
        <v/>
      </c>
      <c r="BX36" s="53">
        <f>SUMIF($CB$4:$JS$4,"&gt;"&amp;'VALOR POR PL'!$P$8,$CB36:$JS36)</f>
        <v/>
      </c>
      <c r="BY36" s="53">
        <f>SUM($CB36:$JS36)</f>
        <v/>
      </c>
      <c r="CB36" s="94">
        <f>IF(OR(CB$4="",$B36=""),0,SUMIF('DADOS BRUTOS'!$A$3:$A$500,$B36,'DADOS BRUTOS'!B$3:B$500)+IF($C36="",0,SUMIF('DADOS BRUTOS'!$A$3:$A$500,$C36,'DADOS BRUTOS'!B$3:B$500)))</f>
        <v/>
      </c>
      <c r="CC36" s="94">
        <f>IF(OR(CC$4="",$B36=""),0,SUMIF('DADOS BRUTOS'!$A$3:$A$500,$B36,'DADOS BRUTOS'!C$3:C$500)+IF($C36="",0,SUMIF('DADOS BRUTOS'!$A$3:$A$500,$C36,'DADOS BRUTOS'!C$3:C$500)))</f>
        <v/>
      </c>
      <c r="CD36" s="94">
        <f>IF(OR(CD$4="",$B36=""),0,SUMIF('DADOS BRUTOS'!$A$3:$A$500,$B36,'DADOS BRUTOS'!D$3:D$500)+IF($C36="",0,SUMIF('DADOS BRUTOS'!$A$3:$A$500,$C36,'DADOS BRUTOS'!D$3:D$500)))</f>
        <v/>
      </c>
      <c r="CE36" s="94">
        <f>IF(OR(CE$4="",$B36=""),0,SUMIF('DADOS BRUTOS'!$A$3:$A$500,$B36,'DADOS BRUTOS'!E$3:E$500)+IF($C36="",0,SUMIF('DADOS BRUTOS'!$A$3:$A$500,$C36,'DADOS BRUTOS'!E$3:E$500)))</f>
        <v/>
      </c>
      <c r="CF36" s="94">
        <f>IF(OR(CF$4="",$B36=""),0,SUMIF('DADOS BRUTOS'!$A$3:$A$500,$B36,'DADOS BRUTOS'!F$3:F$500)+IF($C36="",0,SUMIF('DADOS BRUTOS'!$A$3:$A$500,$C36,'DADOS BRUTOS'!F$3:F$500)))</f>
        <v/>
      </c>
      <c r="CG36" s="94">
        <f>IF(OR(CG$4="",$B36=""),0,SUMIF('DADOS BRUTOS'!$A$3:$A$500,$B36,'DADOS BRUTOS'!G$3:G$500)+IF($C36="",0,SUMIF('DADOS BRUTOS'!$A$3:$A$500,$C36,'DADOS BRUTOS'!G$3:G$500)))</f>
        <v/>
      </c>
      <c r="CH36" s="94">
        <f>IF(OR(CH$4="",$B36=""),0,SUMIF('DADOS BRUTOS'!$A$3:$A$500,$B36,'DADOS BRUTOS'!H$3:H$500)+IF($C36="",0,SUMIF('DADOS BRUTOS'!$A$3:$A$500,$C36,'DADOS BRUTOS'!H$3:H$500)))</f>
        <v/>
      </c>
      <c r="CI36" s="94">
        <f>IF(OR(CI$4="",$B36=""),0,SUMIF('DADOS BRUTOS'!$A$3:$A$500,$B36,'DADOS BRUTOS'!I$3:I$500)+IF($C36="",0,SUMIF('DADOS BRUTOS'!$A$3:$A$500,$C36,'DADOS BRUTOS'!I$3:I$500)))</f>
        <v/>
      </c>
      <c r="CJ36" s="94">
        <f>IF(OR(CJ$4="",$B36=""),0,SUMIF('DADOS BRUTOS'!$A$3:$A$500,$B36,'DADOS BRUTOS'!J$3:J$500)+IF($C36="",0,SUMIF('DADOS BRUTOS'!$A$3:$A$500,$C36,'DADOS BRUTOS'!J$3:J$500)))</f>
        <v/>
      </c>
      <c r="CK36" s="94">
        <f>IF(OR(CK$4="",$B36=""),0,SUMIF('DADOS BRUTOS'!$A$3:$A$500,$B36,'DADOS BRUTOS'!K$3:K$500)+IF($C36="",0,SUMIF('DADOS BRUTOS'!$A$3:$A$500,$C36,'DADOS BRUTOS'!K$3:K$500)))</f>
        <v/>
      </c>
      <c r="CL36" s="94">
        <f>IF(OR(CL$4="",$B36=""),0,SUMIF('DADOS BRUTOS'!$A$3:$A$500,$B36,'DADOS BRUTOS'!L$3:L$500)+IF($C36="",0,SUMIF('DADOS BRUTOS'!$A$3:$A$500,$C36,'DADOS BRUTOS'!L$3:L$500)))</f>
        <v/>
      </c>
      <c r="CM36" s="94">
        <f>IF(OR(CM$4="",$B36=""),0,SUMIF('DADOS BRUTOS'!$A$3:$A$500,$B36,'DADOS BRUTOS'!M$3:M$500)+IF($C36="",0,SUMIF('DADOS BRUTOS'!$A$3:$A$500,$C36,'DADOS BRUTOS'!M$3:M$500)))</f>
        <v/>
      </c>
      <c r="CN36" s="94">
        <f>IF(OR(CN$4="",$B36=""),0,SUMIF('DADOS BRUTOS'!$A$3:$A$500,$B36,'DADOS BRUTOS'!N$3:N$500)+IF($C36="",0,SUMIF('DADOS BRUTOS'!$A$3:$A$500,$C36,'DADOS BRUTOS'!N$3:N$500)))</f>
        <v/>
      </c>
      <c r="CO36" s="94">
        <f>IF(OR(CO$4="",$B36=""),0,SUMIF('DADOS BRUTOS'!$A$3:$A$500,$B36,'DADOS BRUTOS'!O$3:O$500)+IF($C36="",0,SUMIF('DADOS BRUTOS'!$A$3:$A$500,$C36,'DADOS BRUTOS'!O$3:O$500)))</f>
        <v/>
      </c>
      <c r="CP36" s="94">
        <f>IF(OR(CP$4="",$B36=""),0,SUMIF('DADOS BRUTOS'!$A$3:$A$500,$B36,'DADOS BRUTOS'!P$3:P$500)+IF($C36="",0,SUMIF('DADOS BRUTOS'!$A$3:$A$500,$C36,'DADOS BRUTOS'!P$3:P$500)))</f>
        <v/>
      </c>
      <c r="CQ36" s="94">
        <f>IF(OR(CQ$4="",$B36=""),0,SUMIF('DADOS BRUTOS'!$A$3:$A$500,$B36,'DADOS BRUTOS'!Q$3:Q$500)+IF($C36="",0,SUMIF('DADOS BRUTOS'!$A$3:$A$500,$C36,'DADOS BRUTOS'!Q$3:Q$500)))</f>
        <v/>
      </c>
      <c r="CR36" s="94">
        <f>IF(OR(CR$4="",$B36=""),0,SUMIF('DADOS BRUTOS'!$A$3:$A$500,$B36,'DADOS BRUTOS'!R$3:R$500)+IF($C36="",0,SUMIF('DADOS BRUTOS'!$A$3:$A$500,$C36,'DADOS BRUTOS'!R$3:R$500)))</f>
        <v/>
      </c>
      <c r="CS36" s="94">
        <f>IF(OR(CS$4="",$B36=""),0,SUMIF('DADOS BRUTOS'!$A$3:$A$500,$B36,'DADOS BRUTOS'!S$3:S$500)+IF($C36="",0,SUMIF('DADOS BRUTOS'!$A$3:$A$500,$C36,'DADOS BRUTOS'!S$3:S$500)))</f>
        <v/>
      </c>
      <c r="CT36" s="94">
        <f>IF(OR(CT$4="",$B36=""),0,SUMIF('DADOS BRUTOS'!$A$3:$A$500,$B36,'DADOS BRUTOS'!T$3:T$500)+IF($C36="",0,SUMIF('DADOS BRUTOS'!$A$3:$A$500,$C36,'DADOS BRUTOS'!T$3:T$500)))</f>
        <v/>
      </c>
      <c r="CU36" s="94">
        <f>IF(OR(CU$4="",$B36=""),0,SUMIF('DADOS BRUTOS'!$A$3:$A$500,$B36,'DADOS BRUTOS'!U$3:U$500)+IF($C36="",0,SUMIF('DADOS BRUTOS'!$A$3:$A$500,$C36,'DADOS BRUTOS'!U$3:U$500)))</f>
        <v/>
      </c>
      <c r="CV36" s="94">
        <f>IF(OR(CV$4="",$B36=""),0,SUMIF('DADOS BRUTOS'!$A$3:$A$500,$B36,'DADOS BRUTOS'!V$3:V$500)+IF($C36="",0,SUMIF('DADOS BRUTOS'!$A$3:$A$500,$C36,'DADOS BRUTOS'!V$3:V$500)))</f>
        <v/>
      </c>
      <c r="CW36" s="94">
        <f>IF(OR(CW$4="",$B36=""),0,SUMIF('DADOS BRUTOS'!$A$3:$A$500,$B36,'DADOS BRUTOS'!W$3:W$500)+IF($C36="",0,SUMIF('DADOS BRUTOS'!$A$3:$A$500,$C36,'DADOS BRUTOS'!W$3:W$500)))</f>
        <v/>
      </c>
      <c r="CX36" s="94">
        <f>IF(OR(CX$4="",$B36=""),0,SUMIF('DADOS BRUTOS'!$A$3:$A$500,$B36,'DADOS BRUTOS'!X$3:X$500)+IF($C36="",0,SUMIF('DADOS BRUTOS'!$A$3:$A$500,$C36,'DADOS BRUTOS'!X$3:X$500)))</f>
        <v/>
      </c>
      <c r="CY36" s="94">
        <f>IF(OR(CY$4="",$B36=""),0,SUMIF('DADOS BRUTOS'!$A$3:$A$500,$B36,'DADOS BRUTOS'!Y$3:Y$500)+IF($C36="",0,SUMIF('DADOS BRUTOS'!$A$3:$A$500,$C36,'DADOS BRUTOS'!Y$3:Y$500)))</f>
        <v/>
      </c>
      <c r="CZ36" s="94">
        <f>IF(OR(CZ$4="",$B36=""),0,SUMIF('DADOS BRUTOS'!$A$3:$A$500,$B36,'DADOS BRUTOS'!Z$3:Z$500)+IF($C36="",0,SUMIF('DADOS BRUTOS'!$A$3:$A$500,$C36,'DADOS BRUTOS'!Z$3:Z$500)))</f>
        <v/>
      </c>
      <c r="DA36" s="94">
        <f>IF(OR(DA$4="",$B36=""),0,SUMIF('DADOS BRUTOS'!$A$3:$A$500,$B36,'DADOS BRUTOS'!AA$3:AA$500)+IF($C36="",0,SUMIF('DADOS BRUTOS'!$A$3:$A$500,$C36,'DADOS BRUTOS'!AA$3:AA$500)))</f>
        <v/>
      </c>
      <c r="DB36" s="94">
        <f>IF(OR(DB$4="",$B36=""),0,SUMIF('DADOS BRUTOS'!$A$3:$A$500,$B36,'DADOS BRUTOS'!AB$3:AB$500)+IF($C36="",0,SUMIF('DADOS BRUTOS'!$A$3:$A$500,$C36,'DADOS BRUTOS'!AB$3:AB$500)))</f>
        <v/>
      </c>
      <c r="DC36" s="94">
        <f>IF(OR(DC$4="",$B36=""),0,SUMIF('DADOS BRUTOS'!$A$3:$A$500,$B36,'DADOS BRUTOS'!AC$3:AC$500)+IF($C36="",0,SUMIF('DADOS BRUTOS'!$A$3:$A$500,$C36,'DADOS BRUTOS'!AC$3:AC$500)))</f>
        <v/>
      </c>
      <c r="DD36" s="94">
        <f>IF(OR(DD$4="",$B36=""),0,SUMIF('DADOS BRUTOS'!$A$3:$A$500,$B36,'DADOS BRUTOS'!AD$3:AD$500)+IF($C36="",0,SUMIF('DADOS BRUTOS'!$A$3:$A$500,$C36,'DADOS BRUTOS'!AD$3:AD$500)))</f>
        <v/>
      </c>
      <c r="DE36" s="94">
        <f>IF(OR(DE$4="",$B36=""),0,SUMIF('DADOS BRUTOS'!$A$3:$A$500,$B36,'DADOS BRUTOS'!AE$3:AE$500)+IF($C36="",0,SUMIF('DADOS BRUTOS'!$A$3:$A$500,$C36,'DADOS BRUTOS'!AE$3:AE$500)))</f>
        <v/>
      </c>
      <c r="DF36" s="94">
        <f>IF(OR(DF$4="",$B36=""),0,SUMIF('DADOS BRUTOS'!$A$3:$A$500,$B36,'DADOS BRUTOS'!AF$3:AF$500)+IF($C36="",0,SUMIF('DADOS BRUTOS'!$A$3:$A$500,$C36,'DADOS BRUTOS'!AF$3:AF$500)))</f>
        <v/>
      </c>
      <c r="DG36" s="94">
        <f>IF(OR(DG$4="",$B36=""),0,SUMIF('DADOS BRUTOS'!$A$3:$A$500,$B36,'DADOS BRUTOS'!AG$3:AG$500)+IF($C36="",0,SUMIF('DADOS BRUTOS'!$A$3:$A$500,$C36,'DADOS BRUTOS'!AG$3:AG$500)))</f>
        <v/>
      </c>
      <c r="DH36" s="94">
        <f>IF(OR(DH$4="",$B36=""),0,SUMIF('DADOS BRUTOS'!$A$3:$A$500,$B36,'DADOS BRUTOS'!AH$3:AH$500)+IF($C36="",0,SUMIF('DADOS BRUTOS'!$A$3:$A$500,$C36,'DADOS BRUTOS'!AH$3:AH$500)))</f>
        <v/>
      </c>
      <c r="DI36" s="94">
        <f>IF(OR(DI$4="",$B36=""),0,SUMIF('DADOS BRUTOS'!$A$3:$A$500,$B36,'DADOS BRUTOS'!AI$3:AI$500)+IF($C36="",0,SUMIF('DADOS BRUTOS'!$A$3:$A$500,$C36,'DADOS BRUTOS'!AI$3:AI$500)))</f>
        <v/>
      </c>
      <c r="DJ36" s="94">
        <f>IF(OR(DJ$4="",$B36=""),0,SUMIF('DADOS BRUTOS'!$A$3:$A$500,$B36,'DADOS BRUTOS'!AJ$3:AJ$500)+IF($C36="",0,SUMIF('DADOS BRUTOS'!$A$3:$A$500,$C36,'DADOS BRUTOS'!AJ$3:AJ$500)))</f>
        <v/>
      </c>
      <c r="DK36" s="94">
        <f>IF(OR(DK$4="",$B36=""),0,SUMIF('DADOS BRUTOS'!$A$3:$A$500,$B36,'DADOS BRUTOS'!AK$3:AK$500)+IF($C36="",0,SUMIF('DADOS BRUTOS'!$A$3:$A$500,$C36,'DADOS BRUTOS'!AK$3:AK$500)))</f>
        <v/>
      </c>
      <c r="DL36" s="94">
        <f>IF(OR(DL$4="",$B36=""),0,SUMIF('DADOS BRUTOS'!$A$3:$A$500,$B36,'DADOS BRUTOS'!AL$3:AL$500)+IF($C36="",0,SUMIF('DADOS BRUTOS'!$A$3:$A$500,$C36,'DADOS BRUTOS'!AL$3:AL$500)))</f>
        <v/>
      </c>
      <c r="DM36" s="94">
        <f>IF(OR(DM$4="",$B36=""),0,SUMIF('DADOS BRUTOS'!$A$3:$A$500,$B36,'DADOS BRUTOS'!AM$3:AM$500)+IF($C36="",0,SUMIF('DADOS BRUTOS'!$A$3:$A$500,$C36,'DADOS BRUTOS'!AM$3:AM$500)))</f>
        <v/>
      </c>
      <c r="DN36" s="94">
        <f>IF(OR(DN$4="",$B36=""),0,SUMIF('DADOS BRUTOS'!$A$3:$A$500,$B36,'DADOS BRUTOS'!AN$3:AN$500)+IF($C36="",0,SUMIF('DADOS BRUTOS'!$A$3:$A$500,$C36,'DADOS BRUTOS'!AN$3:AN$500)))</f>
        <v/>
      </c>
      <c r="DO36" s="94">
        <f>IF(OR(DO$4="",$B36=""),0,SUMIF('DADOS BRUTOS'!$A$3:$A$500,$B36,'DADOS BRUTOS'!AO$3:AO$500)+IF($C36="",0,SUMIF('DADOS BRUTOS'!$A$3:$A$500,$C36,'DADOS BRUTOS'!AO$3:AO$500)))</f>
        <v/>
      </c>
      <c r="DP36" s="94">
        <f>IF(OR(DP$4="",$B36=""),0,SUMIF('DADOS BRUTOS'!$A$3:$A$500,$B36,'DADOS BRUTOS'!AP$3:AP$500)+IF($C36="",0,SUMIF('DADOS BRUTOS'!$A$3:$A$500,$C36,'DADOS BRUTOS'!AP$3:AP$500)))</f>
        <v/>
      </c>
      <c r="DQ36" s="94">
        <f>IF(OR(DQ$4="",$B36=""),0,SUMIF('DADOS BRUTOS'!$A$3:$A$500,$B36,'DADOS BRUTOS'!AQ$3:AQ$500)+IF($C36="",0,SUMIF('DADOS BRUTOS'!$A$3:$A$500,$C36,'DADOS BRUTOS'!AQ$3:AQ$500)))</f>
        <v/>
      </c>
      <c r="DR36" s="94">
        <f>IF(OR(DR$4="",$B36=""),0,SUMIF('DADOS BRUTOS'!$A$3:$A$500,$B36,'DADOS BRUTOS'!AR$3:AR$500)+IF($C36="",0,SUMIF('DADOS BRUTOS'!$A$3:$A$500,$C36,'DADOS BRUTOS'!AR$3:AR$500)))</f>
        <v/>
      </c>
      <c r="DS36" s="94">
        <f>IF(OR(DS$4="",$B36=""),0,SUMIF('DADOS BRUTOS'!$A$3:$A$500,$B36,'DADOS BRUTOS'!AS$3:AS$500)+IF($C36="",0,SUMIF('DADOS BRUTOS'!$A$3:$A$500,$C36,'DADOS BRUTOS'!AS$3:AS$500)))</f>
        <v/>
      </c>
      <c r="DT36" s="94">
        <f>IF(OR(DT$4="",$B36=""),0,SUMIF('DADOS BRUTOS'!$A$3:$A$500,$B36,'DADOS BRUTOS'!AT$3:AT$500)+IF($C36="",0,SUMIF('DADOS BRUTOS'!$A$3:$A$500,$C36,'DADOS BRUTOS'!AT$3:AT$500)))</f>
        <v/>
      </c>
      <c r="DU36" s="94">
        <f>IF(OR(DU$4="",$B36=""),0,SUMIF('DADOS BRUTOS'!$A$3:$A$500,$B36,'DADOS BRUTOS'!AU$3:AU$500)+IF($C36="",0,SUMIF('DADOS BRUTOS'!$A$3:$A$500,$C36,'DADOS BRUTOS'!AU$3:AU$500)))</f>
        <v/>
      </c>
      <c r="DV36" s="94">
        <f>IF(OR(DV$4="",$B36=""),0,SUMIF('DADOS BRUTOS'!$A$3:$A$500,$B36,'DADOS BRUTOS'!AV$3:AV$500)+IF($C36="",0,SUMIF('DADOS BRUTOS'!$A$3:$A$500,$C36,'DADOS BRUTOS'!AV$3:AV$500)))</f>
        <v/>
      </c>
      <c r="DW36" s="94">
        <f>IF(OR(DW$4="",$B36=""),0,SUMIF('DADOS BRUTOS'!$A$3:$A$500,$B36,'DADOS BRUTOS'!AW$3:AW$500)+IF($C36="",0,SUMIF('DADOS BRUTOS'!$A$3:$A$500,$C36,'DADOS BRUTOS'!AW$3:AW$500)))</f>
        <v/>
      </c>
      <c r="DX36" s="94">
        <f>IF(OR(DX$4="",$B36=""),0,SUMIF('DADOS BRUTOS'!$A$3:$A$500,$B36,'DADOS BRUTOS'!AX$3:AX$500)+IF($C36="",0,SUMIF('DADOS BRUTOS'!$A$3:$A$500,$C36,'DADOS BRUTOS'!AX$3:AX$500)))</f>
        <v/>
      </c>
      <c r="DY36" s="94">
        <f>IF(OR(DY$4="",$B36=""),0,SUMIF('DADOS BRUTOS'!$A$3:$A$500,$B36,'DADOS BRUTOS'!AY$3:AY$500)+IF($C36="",0,SUMIF('DADOS BRUTOS'!$A$3:$A$500,$C36,'DADOS BRUTOS'!AY$3:AY$500)))</f>
        <v/>
      </c>
      <c r="DZ36" s="94">
        <f>IF(OR(DZ$4="",$B36=""),0,SUMIF('DADOS BRUTOS'!$A$3:$A$500,$B36,'DADOS BRUTOS'!AZ$3:AZ$500)+IF($C36="",0,SUMIF('DADOS BRUTOS'!$A$3:$A$500,$C36,'DADOS BRUTOS'!AZ$3:AZ$500)))</f>
        <v/>
      </c>
      <c r="EA36" s="94">
        <f>IF(OR(EA$4="",$B36=""),0,SUMIF('DADOS BRUTOS'!$A$3:$A$500,$B36,'DADOS BRUTOS'!BA$3:BA$500)+IF($C36="",0,SUMIF('DADOS BRUTOS'!$A$3:$A$500,$C36,'DADOS BRUTOS'!BA$3:BA$500)))</f>
        <v/>
      </c>
      <c r="EB36" s="94">
        <f>IF(OR(EB$4="",$B36=""),0,SUMIF('DADOS BRUTOS'!$A$3:$A$500,$B36,'DADOS BRUTOS'!BB$3:BB$500)+IF($C36="",0,SUMIF('DADOS BRUTOS'!$A$3:$A$500,$C36,'DADOS BRUTOS'!BB$3:BB$500)))</f>
        <v/>
      </c>
      <c r="EC36" s="94">
        <f>IF(OR(EC$4="",$B36=""),0,SUMIF('DADOS BRUTOS'!$A$3:$A$500,$B36,'DADOS BRUTOS'!BC$3:BC$500)+IF($C36="",0,SUMIF('DADOS BRUTOS'!$A$3:$A$500,$C36,'DADOS BRUTOS'!BC$3:BC$500)))</f>
        <v/>
      </c>
      <c r="ED36" s="94">
        <f>IF(OR(ED$4="",$B36=""),0,SUMIF('DADOS BRUTOS'!$A$3:$A$500,$B36,'DADOS BRUTOS'!BD$3:BD$500)+IF($C36="",0,SUMIF('DADOS BRUTOS'!$A$3:$A$500,$C36,'DADOS BRUTOS'!BD$3:BD$500)))</f>
        <v/>
      </c>
      <c r="EE36" s="94">
        <f>IF(OR(EE$4="",$B36=""),0,SUMIF('DADOS BRUTOS'!$A$3:$A$500,$B36,'DADOS BRUTOS'!BE$3:BE$500)+IF($C36="",0,SUMIF('DADOS BRUTOS'!$A$3:$A$500,$C36,'DADOS BRUTOS'!BE$3:BE$500)))</f>
        <v/>
      </c>
      <c r="EF36" s="94">
        <f>IF(OR(EF$4="",$B36=""),0,SUMIF('DADOS BRUTOS'!$A$3:$A$500,$B36,'DADOS BRUTOS'!BF$3:BF$500)+IF($C36="",0,SUMIF('DADOS BRUTOS'!$A$3:$A$500,$C36,'DADOS BRUTOS'!BF$3:BF$500)))</f>
        <v/>
      </c>
      <c r="EG36" s="94">
        <f>IF(OR(EG$4="",$B36=""),0,SUMIF('DADOS BRUTOS'!$A$3:$A$500,$B36,'DADOS BRUTOS'!BG$3:BG$500)+IF($C36="",0,SUMIF('DADOS BRUTOS'!$A$3:$A$500,$C36,'DADOS BRUTOS'!BG$3:BG$500)))</f>
        <v/>
      </c>
      <c r="EH36" s="94">
        <f>IF(OR(EH$4="",$B36=""),0,SUMIF('DADOS BRUTOS'!$A$3:$A$500,$B36,'DADOS BRUTOS'!BH$3:BH$500)+IF($C36="",0,SUMIF('DADOS BRUTOS'!$A$3:$A$500,$C36,'DADOS BRUTOS'!BH$3:BH$500)))</f>
        <v/>
      </c>
      <c r="EI36" s="94">
        <f>IF(OR(EI$4="",$B36=""),0,SUMIF('DADOS BRUTOS'!$A$3:$A$500,$B36,'DADOS BRUTOS'!BI$3:BI$500)+IF($C36="",0,SUMIF('DADOS BRUTOS'!$A$3:$A$500,$C36,'DADOS BRUTOS'!BI$3:BI$500)))</f>
        <v/>
      </c>
      <c r="EJ36" s="94">
        <f>IF(OR(EJ$4="",$B36=""),0,SUMIF('DADOS BRUTOS'!$A$3:$A$500,$B36,'DADOS BRUTOS'!BJ$3:BJ$500)+IF($C36="",0,SUMIF('DADOS BRUTOS'!$A$3:$A$500,$C36,'DADOS BRUTOS'!BJ$3:BJ$500)))</f>
        <v/>
      </c>
      <c r="EK36" s="94">
        <f>IF(OR(EK$4="",$B36=""),0,SUMIF('DADOS BRUTOS'!$A$3:$A$500,$B36,'DADOS BRUTOS'!BK$3:BK$500)+IF($C36="",0,SUMIF('DADOS BRUTOS'!$A$3:$A$500,$C36,'DADOS BRUTOS'!BK$3:BK$500)))</f>
        <v/>
      </c>
      <c r="EL36" s="94">
        <f>IF(OR(EL$4="",$B36=""),0,SUMIF('DADOS BRUTOS'!$A$3:$A$500,$B36,'DADOS BRUTOS'!BL$3:BL$500)+IF($C36="",0,SUMIF('DADOS BRUTOS'!$A$3:$A$500,$C36,'DADOS BRUTOS'!BL$3:BL$500)))</f>
        <v/>
      </c>
      <c r="EM36" s="94">
        <f>IF(OR(EM$4="",$B36=""),0,SUMIF('DADOS BRUTOS'!$A$3:$A$500,$B36,'DADOS BRUTOS'!BM$3:BM$500)+IF($C36="",0,SUMIF('DADOS BRUTOS'!$A$3:$A$500,$C36,'DADOS BRUTOS'!BM$3:BM$500)))</f>
        <v/>
      </c>
      <c r="EN36" s="94">
        <f>IF(OR(EN$4="",$B36=""),0,SUMIF('DADOS BRUTOS'!$A$3:$A$500,$B36,'DADOS BRUTOS'!BN$3:BN$500)+IF($C36="",0,SUMIF('DADOS BRUTOS'!$A$3:$A$500,$C36,'DADOS BRUTOS'!BN$3:BN$500)))</f>
        <v/>
      </c>
      <c r="EO36" s="94">
        <f>IF(OR(EO$4="",$B36=""),0,SUMIF('DADOS BRUTOS'!$A$3:$A$500,$B36,'DADOS BRUTOS'!BO$3:BO$500)+IF($C36="",0,SUMIF('DADOS BRUTOS'!$A$3:$A$500,$C36,'DADOS BRUTOS'!BO$3:BO$500)))</f>
        <v/>
      </c>
      <c r="EP36" s="94">
        <f>IF(OR(EP$4="",$B36=""),0,SUMIF('DADOS BRUTOS'!$A$3:$A$500,$B36,'DADOS BRUTOS'!BP$3:BP$500)+IF($C36="",0,SUMIF('DADOS BRUTOS'!$A$3:$A$500,$C36,'DADOS BRUTOS'!BP$3:BP$500)))</f>
        <v/>
      </c>
      <c r="EQ36" s="94">
        <f>IF(OR(EQ$4="",$B36=""),0,SUMIF('DADOS BRUTOS'!$A$3:$A$500,$B36,'DADOS BRUTOS'!BQ$3:BQ$500)+IF($C36="",0,SUMIF('DADOS BRUTOS'!$A$3:$A$500,$C36,'DADOS BRUTOS'!BQ$3:BQ$500)))</f>
        <v/>
      </c>
      <c r="ER36" s="94">
        <f>IF(OR(ER$4="",$B36=""),0,SUMIF('DADOS BRUTOS'!$A$3:$A$500,$B36,'DADOS BRUTOS'!BR$3:BR$500)+IF($C36="",0,SUMIF('DADOS BRUTOS'!$A$3:$A$500,$C36,'DADOS BRUTOS'!BR$3:BR$500)))</f>
        <v/>
      </c>
      <c r="ES36" s="94">
        <f>IF(OR(ES$4="",$B36=""),0,SUMIF('DADOS BRUTOS'!$A$3:$A$500,$B36,'DADOS BRUTOS'!BS$3:BS$500)+IF($C36="",0,SUMIF('DADOS BRUTOS'!$A$3:$A$500,$C36,'DADOS BRUTOS'!BS$3:BS$500)))</f>
        <v/>
      </c>
      <c r="ET36" s="94">
        <f>IF(OR(ET$4="",$B36=""),0,SUMIF('DADOS BRUTOS'!$A$3:$A$500,$B36,'DADOS BRUTOS'!BT$3:BT$500)+IF($C36="",0,SUMIF('DADOS BRUTOS'!$A$3:$A$500,$C36,'DADOS BRUTOS'!BT$3:BT$500)))</f>
        <v/>
      </c>
      <c r="EU36" s="94">
        <f>IF(OR(EU$4="",$B36=""),0,SUMIF('DADOS BRUTOS'!$A$3:$A$500,$B36,'DADOS BRUTOS'!BU$3:BU$500)+IF($C36="",0,SUMIF('DADOS BRUTOS'!$A$3:$A$500,$C36,'DADOS BRUTOS'!BU$3:BU$500)))</f>
        <v/>
      </c>
      <c r="EV36" s="94">
        <f>IF(OR(EV$4="",$B36=""),0,SUMIF('DADOS BRUTOS'!$A$3:$A$500,$B36,'DADOS BRUTOS'!BV$3:BV$500)+IF($C36="",0,SUMIF('DADOS BRUTOS'!$A$3:$A$500,$C36,'DADOS BRUTOS'!BV$3:BV$500)))</f>
        <v/>
      </c>
      <c r="EW36" s="94">
        <f>IF(OR(EW$4="",$B36=""),0,SUMIF('DADOS BRUTOS'!$A$3:$A$500,$B36,'DADOS BRUTOS'!BW$3:BW$500)+IF($C36="",0,SUMIF('DADOS BRUTOS'!$A$3:$A$500,$C36,'DADOS BRUTOS'!BW$3:BW$500)))</f>
        <v/>
      </c>
      <c r="EX36" s="94">
        <f>IF(OR(EX$4="",$B36=""),0,SUMIF('DADOS BRUTOS'!$A$3:$A$500,$B36,'DADOS BRUTOS'!BX$3:BX$500)+IF($C36="",0,SUMIF('DADOS BRUTOS'!$A$3:$A$500,$C36,'DADOS BRUTOS'!BX$3:BX$500)))</f>
        <v/>
      </c>
      <c r="EY36" s="94">
        <f>IF(OR(EY$4="",$B36=""),0,SUMIF('DADOS BRUTOS'!$A$3:$A$500,$B36,'DADOS BRUTOS'!BY$3:BY$500)+IF($C36="",0,SUMIF('DADOS BRUTOS'!$A$3:$A$500,$C36,'DADOS BRUTOS'!BY$3:BY$500)))</f>
        <v/>
      </c>
      <c r="EZ36" s="94">
        <f>IF(OR(EZ$4="",$B36=""),0,SUMIF('DADOS BRUTOS'!$A$3:$A$500,$B36,'DADOS BRUTOS'!BZ$3:BZ$500)+IF($C36="",0,SUMIF('DADOS BRUTOS'!$A$3:$A$500,$C36,'DADOS BRUTOS'!BZ$3:BZ$500)))</f>
        <v/>
      </c>
      <c r="FA36" s="94">
        <f>IF(OR(FA$4="",$B36=""),0,SUMIF('DADOS BRUTOS'!$A$3:$A$500,$B36,'DADOS BRUTOS'!CA$3:CA$500)+IF($C36="",0,SUMIF('DADOS BRUTOS'!$A$3:$A$500,$C36,'DADOS BRUTOS'!CA$3:CA$500)))</f>
        <v/>
      </c>
      <c r="FB36" s="94">
        <f>IF(OR(FB$4="",$B36=""),0,SUMIF('DADOS BRUTOS'!$A$3:$A$500,$B36,'DADOS BRUTOS'!CB$3:CB$500)+IF($C36="",0,SUMIF('DADOS BRUTOS'!$A$3:$A$500,$C36,'DADOS BRUTOS'!CB$3:CB$500)))</f>
        <v/>
      </c>
      <c r="FC36" s="94">
        <f>IF(OR(FC$4="",$B36=""),0,SUMIF('DADOS BRUTOS'!$A$3:$A$500,$B36,'DADOS BRUTOS'!CC$3:CC$500)+IF($C36="",0,SUMIF('DADOS BRUTOS'!$A$3:$A$500,$C36,'DADOS BRUTOS'!CC$3:CC$500)))</f>
        <v/>
      </c>
      <c r="FD36" s="94">
        <f>IF(OR(FD$4="",$B36=""),0,SUMIF('DADOS BRUTOS'!$A$3:$A$500,$B36,'DADOS BRUTOS'!CD$3:CD$500)+IF($C36="",0,SUMIF('DADOS BRUTOS'!$A$3:$A$500,$C36,'DADOS BRUTOS'!CD$3:CD$500)))</f>
        <v/>
      </c>
      <c r="FE36" s="94">
        <f>IF(OR(FE$4="",$B36=""),0,SUMIF('DADOS BRUTOS'!$A$3:$A$500,$B36,'DADOS BRUTOS'!CE$3:CE$500)+IF($C36="",0,SUMIF('DADOS BRUTOS'!$A$3:$A$500,$C36,'DADOS BRUTOS'!CE$3:CE$500)))</f>
        <v/>
      </c>
      <c r="FF36" s="94">
        <f>IF(OR(FF$4="",$B36=""),0,SUMIF('DADOS BRUTOS'!$A$3:$A$500,$B36,'DADOS BRUTOS'!CF$3:CF$500)+IF($C36="",0,SUMIF('DADOS BRUTOS'!$A$3:$A$500,$C36,'DADOS BRUTOS'!CF$3:CF$500)))</f>
        <v/>
      </c>
      <c r="FG36" s="94">
        <f>IF(OR(FG$4="",$B36=""),0,SUMIF('DADOS BRUTOS'!$A$3:$A$500,$B36,'DADOS BRUTOS'!CG$3:CG$500)+IF($C36="",0,SUMIF('DADOS BRUTOS'!$A$3:$A$500,$C36,'DADOS BRUTOS'!CG$3:CG$500)))</f>
        <v/>
      </c>
      <c r="FH36" s="94">
        <f>IF(OR(FH$4="",$B36=""),0,SUMIF('DADOS BRUTOS'!$A$3:$A$500,$B36,'DADOS BRUTOS'!CH$3:CH$500)+IF($C36="",0,SUMIF('DADOS BRUTOS'!$A$3:$A$500,$C36,'DADOS BRUTOS'!CH$3:CH$500)))</f>
        <v/>
      </c>
      <c r="FI36" s="94">
        <f>IF(OR(FI$4="",$B36=""),0,SUMIF('DADOS BRUTOS'!$A$3:$A$500,$B36,'DADOS BRUTOS'!CI$3:CI$500)+IF($C36="",0,SUMIF('DADOS BRUTOS'!$A$3:$A$500,$C36,'DADOS BRUTOS'!CI$3:CI$500)))</f>
        <v/>
      </c>
      <c r="FJ36" s="94">
        <f>IF(OR(FJ$4="",$B36=""),0,SUMIF('DADOS BRUTOS'!$A$3:$A$500,$B36,'DADOS BRUTOS'!CJ$3:CJ$500)+IF($C36="",0,SUMIF('DADOS BRUTOS'!$A$3:$A$500,$C36,'DADOS BRUTOS'!CJ$3:CJ$500)))</f>
        <v/>
      </c>
      <c r="FK36" s="94">
        <f>IF(OR(FK$4="",$B36=""),0,SUMIF('DADOS BRUTOS'!$A$3:$A$500,$B36,'DADOS BRUTOS'!CK$3:CK$500)+IF($C36="",0,SUMIF('DADOS BRUTOS'!$A$3:$A$500,$C36,'DADOS BRUTOS'!CK$3:CK$500)))</f>
        <v/>
      </c>
      <c r="FL36" s="94">
        <f>IF(OR(FL$4="",$B36=""),0,SUMIF('DADOS BRUTOS'!$A$3:$A$500,$B36,'DADOS BRUTOS'!CL$3:CL$500)+IF($C36="",0,SUMIF('DADOS BRUTOS'!$A$3:$A$500,$C36,'DADOS BRUTOS'!CL$3:CL$500)))</f>
        <v/>
      </c>
      <c r="FM36" s="94">
        <f>IF(OR(FM$4="",$B36=""),0,SUMIF('DADOS BRUTOS'!$A$3:$A$500,$B36,'DADOS BRUTOS'!CM$3:CM$500)+IF($C36="",0,SUMIF('DADOS BRUTOS'!$A$3:$A$500,$C36,'DADOS BRUTOS'!CM$3:CM$500)))</f>
        <v/>
      </c>
      <c r="FN36" s="94">
        <f>IF(OR(FN$4="",$B36=""),0,SUMIF('DADOS BRUTOS'!$A$3:$A$500,$B36,'DADOS BRUTOS'!CN$3:CN$500)+IF($C36="",0,SUMIF('DADOS BRUTOS'!$A$3:$A$500,$C36,'DADOS BRUTOS'!CN$3:CN$500)))</f>
        <v/>
      </c>
      <c r="FO36" s="94">
        <f>IF(OR(FO$4="",$B36=""),0,SUMIF('DADOS BRUTOS'!$A$3:$A$500,$B36,'DADOS BRUTOS'!CO$3:CO$500)+IF($C36="",0,SUMIF('DADOS BRUTOS'!$A$3:$A$500,$C36,'DADOS BRUTOS'!CO$3:CO$500)))</f>
        <v/>
      </c>
      <c r="FP36" s="94">
        <f>IF(OR(FP$4="",$B36=""),0,SUMIF('DADOS BRUTOS'!$A$3:$A$500,$B36,'DADOS BRUTOS'!CP$3:CP$500)+IF($C36="",0,SUMIF('DADOS BRUTOS'!$A$3:$A$500,$C36,'DADOS BRUTOS'!CP$3:CP$500)))</f>
        <v/>
      </c>
      <c r="FQ36" s="94">
        <f>IF(OR(FQ$4="",$B36=""),0,SUMIF('DADOS BRUTOS'!$A$3:$A$500,$B36,'DADOS BRUTOS'!CQ$3:CQ$500)+IF($C36="",0,SUMIF('DADOS BRUTOS'!$A$3:$A$500,$C36,'DADOS BRUTOS'!CQ$3:CQ$500)))</f>
        <v/>
      </c>
      <c r="FR36" s="94">
        <f>IF(OR(FR$4="",$B36=""),0,SUMIF('DADOS BRUTOS'!$A$3:$A$500,$B36,'DADOS BRUTOS'!CR$3:CR$500)+IF($C36="",0,SUMIF('DADOS BRUTOS'!$A$3:$A$500,$C36,'DADOS BRUTOS'!CR$3:CR$500)))</f>
        <v/>
      </c>
      <c r="FS36" s="94">
        <f>IF(OR(FS$4="",$B36=""),0,SUMIF('DADOS BRUTOS'!$A$3:$A$500,$B36,'DADOS BRUTOS'!CS$3:CS$500)+IF($C36="",0,SUMIF('DADOS BRUTOS'!$A$3:$A$500,$C36,'DADOS BRUTOS'!CS$3:CS$500)))</f>
        <v/>
      </c>
      <c r="FT36" s="94">
        <f>IF(OR(FT$4="",$B36=""),0,SUMIF('DADOS BRUTOS'!$A$3:$A$500,$B36,'DADOS BRUTOS'!CT$3:CT$500)+IF($C36="",0,SUMIF('DADOS BRUTOS'!$A$3:$A$500,$C36,'DADOS BRUTOS'!CT$3:CT$500)))</f>
        <v/>
      </c>
      <c r="FU36" s="94">
        <f>IF(OR(FU$4="",$B36=""),0,SUMIF('DADOS BRUTOS'!$A$3:$A$500,$B36,'DADOS BRUTOS'!CU$3:CU$500)+IF($C36="",0,SUMIF('DADOS BRUTOS'!$A$3:$A$500,$C36,'DADOS BRUTOS'!CU$3:CU$500)))</f>
        <v/>
      </c>
      <c r="FV36" s="94">
        <f>IF(OR(FV$4="",$B36=""),0,SUMIF('DADOS BRUTOS'!$A$3:$A$500,$B36,'DADOS BRUTOS'!CV$3:CV$500)+IF($C36="",0,SUMIF('DADOS BRUTOS'!$A$3:$A$500,$C36,'DADOS BRUTOS'!CV$3:CV$500)))</f>
        <v/>
      </c>
      <c r="FW36" s="94">
        <f>IF(OR(FW$4="",$B36=""),0,SUMIF('DADOS BRUTOS'!$A$3:$A$500,$B36,'DADOS BRUTOS'!CW$3:CW$500)+IF($C36="",0,SUMIF('DADOS BRUTOS'!$A$3:$A$500,$C36,'DADOS BRUTOS'!CW$3:CW$500)))</f>
        <v/>
      </c>
      <c r="FX36" s="94">
        <f>IF(OR(FX$4="",$B36=""),0,SUMIF('DADOS BRUTOS'!$A$3:$A$500,$B36,'DADOS BRUTOS'!CX$3:CX$500)+IF($C36="",0,SUMIF('DADOS BRUTOS'!$A$3:$A$500,$C36,'DADOS BRUTOS'!CX$3:CX$500)))</f>
        <v/>
      </c>
      <c r="FY36" s="94">
        <f>IF(OR(FY$4="",$B36=""),0,SUMIF('DADOS BRUTOS'!$A$3:$A$500,$B36,'DADOS BRUTOS'!CY$3:CY$500)+IF($C36="",0,SUMIF('DADOS BRUTOS'!$A$3:$A$500,$C36,'DADOS BRUTOS'!CY$3:CY$500)))</f>
        <v/>
      </c>
      <c r="FZ36" s="94">
        <f>IF(OR(FZ$4="",$B36=""),0,SUMIF('DADOS BRUTOS'!$A$3:$A$500,$B36,'DADOS BRUTOS'!CZ$3:CZ$500)+IF($C36="",0,SUMIF('DADOS BRUTOS'!$A$3:$A$500,$C36,'DADOS BRUTOS'!CZ$3:CZ$500)))</f>
        <v/>
      </c>
      <c r="GA36" s="94">
        <f>IF(OR(GA$4="",$B36=""),0,SUMIF('DADOS BRUTOS'!$A$3:$A$500,$B36,'DADOS BRUTOS'!DA$3:DA$500)+IF($C36="",0,SUMIF('DADOS BRUTOS'!$A$3:$A$500,$C36,'DADOS BRUTOS'!DA$3:DA$500)))</f>
        <v/>
      </c>
      <c r="GB36" s="94">
        <f>IF(OR(GB$4="",$B36=""),0,SUMIF('DADOS BRUTOS'!$A$3:$A$500,$B36,'DADOS BRUTOS'!DB$3:DB$500)+IF($C36="",0,SUMIF('DADOS BRUTOS'!$A$3:$A$500,$C36,'DADOS BRUTOS'!DB$3:DB$500)))</f>
        <v/>
      </c>
      <c r="GC36" s="94">
        <f>IF(OR(GC$4="",$B36=""),0,SUMIF('DADOS BRUTOS'!$A$3:$A$500,$B36,'DADOS BRUTOS'!DC$3:DC$500)+IF($C36="",0,SUMIF('DADOS BRUTOS'!$A$3:$A$500,$C36,'DADOS BRUTOS'!DC$3:DC$500)))</f>
        <v/>
      </c>
      <c r="GD36" s="94">
        <f>IF(OR(GD$4="",$B36=""),0,SUMIF('DADOS BRUTOS'!$A$3:$A$500,$B36,'DADOS BRUTOS'!DD$3:DD$500)+IF($C36="",0,SUMIF('DADOS BRUTOS'!$A$3:$A$500,$C36,'DADOS BRUTOS'!DD$3:DD$500)))</f>
        <v/>
      </c>
      <c r="GE36" s="94">
        <f>IF(OR(GE$4="",$B36=""),0,SUMIF('DADOS BRUTOS'!$A$3:$A$500,$B36,'DADOS BRUTOS'!DE$3:DE$500)+IF($C36="",0,SUMIF('DADOS BRUTOS'!$A$3:$A$500,$C36,'DADOS BRUTOS'!DE$3:DE$500)))</f>
        <v/>
      </c>
      <c r="GF36" s="94">
        <f>IF(OR(GF$4="",$B36=""),0,SUMIF('DADOS BRUTOS'!$A$3:$A$500,$B36,'DADOS BRUTOS'!DF$3:DF$500)+IF($C36="",0,SUMIF('DADOS BRUTOS'!$A$3:$A$500,$C36,'DADOS BRUTOS'!DF$3:DF$500)))</f>
        <v/>
      </c>
      <c r="GG36" s="94">
        <f>IF(OR(GG$4="",$B36=""),0,SUMIF('DADOS BRUTOS'!$A$3:$A$500,$B36,'DADOS BRUTOS'!DG$3:DG$500)+IF($C36="",0,SUMIF('DADOS BRUTOS'!$A$3:$A$500,$C36,'DADOS BRUTOS'!DG$3:DG$500)))</f>
        <v/>
      </c>
      <c r="GH36" s="94">
        <f>IF(OR(GH$4="",$B36=""),0,SUMIF('DADOS BRUTOS'!$A$3:$A$500,$B36,'DADOS BRUTOS'!DH$3:DH$500)+IF($C36="",0,SUMIF('DADOS BRUTOS'!$A$3:$A$500,$C36,'DADOS BRUTOS'!DH$3:DH$500)))</f>
        <v/>
      </c>
      <c r="GI36" s="94">
        <f>IF(OR(GI$4="",$B36=""),0,SUMIF('DADOS BRUTOS'!$A$3:$A$500,$B36,'DADOS BRUTOS'!DI$3:DI$500)+IF($C36="",0,SUMIF('DADOS BRUTOS'!$A$3:$A$500,$C36,'DADOS BRUTOS'!DI$3:DI$500)))</f>
        <v/>
      </c>
      <c r="GJ36" s="94">
        <f>IF(OR(GJ$4="",$B36=""),0,SUMIF('DADOS BRUTOS'!$A$3:$A$500,$B36,'DADOS BRUTOS'!DJ$3:DJ$500)+IF($C36="",0,SUMIF('DADOS BRUTOS'!$A$3:$A$500,$C36,'DADOS BRUTOS'!DJ$3:DJ$500)))</f>
        <v/>
      </c>
      <c r="GK36" s="94">
        <f>IF(OR(GK$4="",$B36=""),0,SUMIF('DADOS BRUTOS'!$A$3:$A$500,$B36,'DADOS BRUTOS'!DK$3:DK$500)+IF($C36="",0,SUMIF('DADOS BRUTOS'!$A$3:$A$500,$C36,'DADOS BRUTOS'!DK$3:DK$500)))</f>
        <v/>
      </c>
      <c r="GL36" s="94">
        <f>IF(OR(GL$4="",$B36=""),0,SUMIF('DADOS BRUTOS'!$A$3:$A$500,$B36,'DADOS BRUTOS'!DL$3:DL$500)+IF($C36="",0,SUMIF('DADOS BRUTOS'!$A$3:$A$500,$C36,'DADOS BRUTOS'!DL$3:DL$500)))</f>
        <v/>
      </c>
      <c r="GM36" s="94">
        <f>IF(OR(GM$4="",$B36=""),0,SUMIF('DADOS BRUTOS'!$A$3:$A$500,$B36,'DADOS BRUTOS'!DM$3:DM$500)+IF($C36="",0,SUMIF('DADOS BRUTOS'!$A$3:$A$500,$C36,'DADOS BRUTOS'!DM$3:DM$500)))</f>
        <v/>
      </c>
      <c r="GN36" s="94">
        <f>IF(OR(GN$4="",$B36=""),0,SUMIF('DADOS BRUTOS'!$A$3:$A$500,$B36,'DADOS BRUTOS'!DN$3:DN$500)+IF($C36="",0,SUMIF('DADOS BRUTOS'!$A$3:$A$500,$C36,'DADOS BRUTOS'!DN$3:DN$500)))</f>
        <v/>
      </c>
      <c r="GO36" s="94">
        <f>IF(OR(GO$4="",$B36=""),0,SUMIF('DADOS BRUTOS'!$A$3:$A$500,$B36,'DADOS BRUTOS'!DO$3:DO$500)+IF($C36="",0,SUMIF('DADOS BRUTOS'!$A$3:$A$500,$C36,'DADOS BRUTOS'!DO$3:DO$500)))</f>
        <v/>
      </c>
      <c r="GP36" s="94">
        <f>IF(OR(GP$4="",$B36=""),0,SUMIF('DADOS BRUTOS'!$A$3:$A$500,$B36,'DADOS BRUTOS'!DP$3:DP$500)+IF($C36="",0,SUMIF('DADOS BRUTOS'!$A$3:$A$500,$C36,'DADOS BRUTOS'!DP$3:DP$500)))</f>
        <v/>
      </c>
      <c r="GQ36" s="94">
        <f>IF(OR(GQ$4="",$B36=""),0,SUMIF('DADOS BRUTOS'!$A$3:$A$500,$B36,'DADOS BRUTOS'!DQ$3:DQ$500)+IF($C36="",0,SUMIF('DADOS BRUTOS'!$A$3:$A$500,$C36,'DADOS BRUTOS'!DQ$3:DQ$500)))</f>
        <v/>
      </c>
      <c r="GR36" s="94">
        <f>IF(OR(GR$4="",$B36=""),0,SUMIF('DADOS BRUTOS'!$A$3:$A$500,$B36,'DADOS BRUTOS'!DR$3:DR$500)+IF($C36="",0,SUMIF('DADOS BRUTOS'!$A$3:$A$500,$C36,'DADOS BRUTOS'!DR$3:DR$500)))</f>
        <v/>
      </c>
      <c r="GS36" s="94">
        <f>IF(OR(GS$4="",$B36=""),0,SUMIF('DADOS BRUTOS'!$A$3:$A$500,$B36,'DADOS BRUTOS'!DS$3:DS$500)+IF($C36="",0,SUMIF('DADOS BRUTOS'!$A$3:$A$500,$C36,'DADOS BRUTOS'!DS$3:DS$500)))</f>
        <v/>
      </c>
      <c r="GT36" s="94">
        <f>IF(OR(GT$4="",$B36=""),0,SUMIF('DADOS BRUTOS'!$A$3:$A$500,$B36,'DADOS BRUTOS'!DT$3:DT$500)+IF($C36="",0,SUMIF('DADOS BRUTOS'!$A$3:$A$500,$C36,'DADOS BRUTOS'!DT$3:DT$500)))</f>
        <v/>
      </c>
      <c r="GU36" s="94">
        <f>IF(OR(GU$4="",$B36=""),0,SUMIF('DADOS BRUTOS'!$A$3:$A$500,$B36,'DADOS BRUTOS'!DU$3:DU$500)+IF($C36="",0,SUMIF('DADOS BRUTOS'!$A$3:$A$500,$C36,'DADOS BRUTOS'!DU$3:DU$500)))</f>
        <v/>
      </c>
      <c r="GV36" s="94">
        <f>IF(OR(GV$4="",$B36=""),0,SUMIF('DADOS BRUTOS'!$A$3:$A$500,$B36,'DADOS BRUTOS'!DV$3:DV$500)+IF($C36="",0,SUMIF('DADOS BRUTOS'!$A$3:$A$500,$C36,'DADOS BRUTOS'!DV$3:DV$500)))</f>
        <v/>
      </c>
      <c r="GW36" s="94">
        <f>IF(OR(GW$4="",$B36=""),0,SUMIF('DADOS BRUTOS'!$A$3:$A$500,$B36,'DADOS BRUTOS'!DW$3:DW$500)+IF($C36="",0,SUMIF('DADOS BRUTOS'!$A$3:$A$500,$C36,'DADOS BRUTOS'!DW$3:DW$500)))</f>
        <v/>
      </c>
      <c r="GX36" s="94">
        <f>IF(OR(GX$4="",$B36=""),0,SUMIF('DADOS BRUTOS'!$A$3:$A$500,$B36,'DADOS BRUTOS'!DX$3:DX$500)+IF($C36="",0,SUMIF('DADOS BRUTOS'!$A$3:$A$500,$C36,'DADOS BRUTOS'!DX$3:DX$500)))</f>
        <v/>
      </c>
      <c r="GY36" s="94">
        <f>IF(OR(GY$4="",$B36=""),0,SUMIF('DADOS BRUTOS'!$A$3:$A$500,$B36,'DADOS BRUTOS'!DY$3:DY$500)+IF($C36="",0,SUMIF('DADOS BRUTOS'!$A$3:$A$500,$C36,'DADOS BRUTOS'!DY$3:DY$500)))</f>
        <v/>
      </c>
      <c r="GZ36" s="94">
        <f>IF(OR(GZ$4="",$B36=""),0,SUMIF('DADOS BRUTOS'!$A$3:$A$500,$B36,'DADOS BRUTOS'!DZ$3:DZ$500)+IF($C36="",0,SUMIF('DADOS BRUTOS'!$A$3:$A$500,$C36,'DADOS BRUTOS'!DZ$3:DZ$500)))</f>
        <v/>
      </c>
      <c r="HA36" s="94">
        <f>IF(OR(HA$4="",$B36=""),0,SUMIF('DADOS BRUTOS'!$A$3:$A$500,$B36,'DADOS BRUTOS'!EA$3:EA$500)+IF($C36="",0,SUMIF('DADOS BRUTOS'!$A$3:$A$500,$C36,'DADOS BRUTOS'!EA$3:EA$500)))</f>
        <v/>
      </c>
      <c r="HB36" s="94">
        <f>IF(OR(HB$4="",$B36=""),0,SUMIF('DADOS BRUTOS'!$A$3:$A$500,$B36,'DADOS BRUTOS'!EB$3:EB$500)+IF($C36="",0,SUMIF('DADOS BRUTOS'!$A$3:$A$500,$C36,'DADOS BRUTOS'!EB$3:EB$500)))</f>
        <v/>
      </c>
      <c r="HC36" s="94">
        <f>IF(OR(HC$4="",$B36=""),0,SUMIF('DADOS BRUTOS'!$A$3:$A$500,$B36,'DADOS BRUTOS'!EC$3:EC$500)+IF($C36="",0,SUMIF('DADOS BRUTOS'!$A$3:$A$500,$C36,'DADOS BRUTOS'!EC$3:EC$500)))</f>
        <v/>
      </c>
      <c r="HD36" s="94">
        <f>IF(OR(HD$4="",$B36=""),0,SUMIF('DADOS BRUTOS'!$A$3:$A$500,$B36,'DADOS BRUTOS'!ED$3:ED$500)+IF($C36="",0,SUMIF('DADOS BRUTOS'!$A$3:$A$500,$C36,'DADOS BRUTOS'!ED$3:ED$500)))</f>
        <v/>
      </c>
      <c r="HE36" s="94">
        <f>IF(OR(HE$4="",$B36=""),0,SUMIF('DADOS BRUTOS'!$A$3:$A$500,$B36,'DADOS BRUTOS'!EE$3:EE$500)+IF($C36="",0,SUMIF('DADOS BRUTOS'!$A$3:$A$500,$C36,'DADOS BRUTOS'!EE$3:EE$500)))</f>
        <v/>
      </c>
      <c r="HF36" s="94">
        <f>IF(OR(HF$4="",$B36=""),0,SUMIF('DADOS BRUTOS'!$A$3:$A$500,$B36,'DADOS BRUTOS'!EF$3:EF$500)+IF($C36="",0,SUMIF('DADOS BRUTOS'!$A$3:$A$500,$C36,'DADOS BRUTOS'!EF$3:EF$500)))</f>
        <v/>
      </c>
      <c r="HG36" s="94">
        <f>IF(OR(HG$4="",$B36=""),0,SUMIF('DADOS BRUTOS'!$A$3:$A$500,$B36,'DADOS BRUTOS'!EG$3:EG$500)+IF($C36="",0,SUMIF('DADOS BRUTOS'!$A$3:$A$500,$C36,'DADOS BRUTOS'!EG$3:EG$500)))</f>
        <v/>
      </c>
      <c r="HH36" s="94">
        <f>IF(OR(HH$4="",$B36=""),0,SUMIF('DADOS BRUTOS'!$A$3:$A$500,$B36,'DADOS BRUTOS'!EH$3:EH$500)+IF($C36="",0,SUMIF('DADOS BRUTOS'!$A$3:$A$500,$C36,'DADOS BRUTOS'!EH$3:EH$500)))</f>
        <v/>
      </c>
      <c r="HI36" s="94">
        <f>IF(OR(HI$4="",$B36=""),0,SUMIF('DADOS BRUTOS'!$A$3:$A$500,$B36,'DADOS BRUTOS'!EI$3:EI$500)+IF($C36="",0,SUMIF('DADOS BRUTOS'!$A$3:$A$500,$C36,'DADOS BRUTOS'!EI$3:EI$500)))</f>
        <v/>
      </c>
      <c r="HJ36" s="94">
        <f>IF(OR(HJ$4="",$B36=""),0,SUMIF('DADOS BRUTOS'!$A$3:$A$500,$B36,'DADOS BRUTOS'!EJ$3:EJ$500)+IF($C36="",0,SUMIF('DADOS BRUTOS'!$A$3:$A$500,$C36,'DADOS BRUTOS'!EJ$3:EJ$500)))</f>
        <v/>
      </c>
      <c r="HK36" s="94">
        <f>IF(OR(HK$4="",$B36=""),0,SUMIF('DADOS BRUTOS'!$A$3:$A$500,$B36,'DADOS BRUTOS'!EK$3:EK$500)+IF($C36="",0,SUMIF('DADOS BRUTOS'!$A$3:$A$500,$C36,'DADOS BRUTOS'!EK$3:EK$500)))</f>
        <v/>
      </c>
      <c r="HL36" s="94">
        <f>IF(OR(HL$4="",$B36=""),0,SUMIF('DADOS BRUTOS'!$A$3:$A$500,$B36,'DADOS BRUTOS'!EL$3:EL$500)+IF($C36="",0,SUMIF('DADOS BRUTOS'!$A$3:$A$500,$C36,'DADOS BRUTOS'!EL$3:EL$500)))</f>
        <v/>
      </c>
      <c r="HM36" s="94">
        <f>IF(OR(HM$4="",$B36=""),0,SUMIF('DADOS BRUTOS'!$A$3:$A$500,$B36,'DADOS BRUTOS'!EM$3:EM$500)+IF($C36="",0,SUMIF('DADOS BRUTOS'!$A$3:$A$500,$C36,'DADOS BRUTOS'!EM$3:EM$500)))</f>
        <v/>
      </c>
      <c r="HN36" s="94">
        <f>IF(OR(HN$4="",$B36=""),0,SUMIF('DADOS BRUTOS'!$A$3:$A$500,$B36,'DADOS BRUTOS'!EN$3:EN$500)+IF($C36="",0,SUMIF('DADOS BRUTOS'!$A$3:$A$500,$C36,'DADOS BRUTOS'!EN$3:EN$500)))</f>
        <v/>
      </c>
      <c r="HO36" s="94">
        <f>IF(OR(HO$4="",$B36=""),0,SUMIF('DADOS BRUTOS'!$A$3:$A$500,$B36,'DADOS BRUTOS'!EO$3:EO$500)+IF($C36="",0,SUMIF('DADOS BRUTOS'!$A$3:$A$500,$C36,'DADOS BRUTOS'!EO$3:EO$500)))</f>
        <v/>
      </c>
      <c r="HP36" s="94">
        <f>IF(OR(HP$4="",$B36=""),0,SUMIF('DADOS BRUTOS'!$A$3:$A$500,$B36,'DADOS BRUTOS'!EP$3:EP$500)+IF($C36="",0,SUMIF('DADOS BRUTOS'!$A$3:$A$500,$C36,'DADOS BRUTOS'!EP$3:EP$500)))</f>
        <v/>
      </c>
      <c r="HQ36" s="94">
        <f>IF(OR(HQ$4="",$B36=""),0,SUMIF('DADOS BRUTOS'!$A$3:$A$500,$B36,'DADOS BRUTOS'!EQ$3:EQ$500)+IF($C36="",0,SUMIF('DADOS BRUTOS'!$A$3:$A$500,$C36,'DADOS BRUTOS'!EQ$3:EQ$500)))</f>
        <v/>
      </c>
      <c r="HR36" s="94">
        <f>IF(OR(HR$4="",$B36=""),0,SUMIF('DADOS BRUTOS'!$A$3:$A$500,$B36,'DADOS BRUTOS'!ER$3:ER$500)+IF($C36="",0,SUMIF('DADOS BRUTOS'!$A$3:$A$500,$C36,'DADOS BRUTOS'!ER$3:ER$500)))</f>
        <v/>
      </c>
      <c r="HS36" s="94">
        <f>IF(OR(HS$4="",$B36=""),0,SUMIF('DADOS BRUTOS'!$A$3:$A$500,$B36,'DADOS BRUTOS'!ES$3:ES$500)+IF($C36="",0,SUMIF('DADOS BRUTOS'!$A$3:$A$500,$C36,'DADOS BRUTOS'!ES$3:ES$500)))</f>
        <v/>
      </c>
      <c r="HT36" s="94">
        <f>IF(OR(HT$4="",$B36=""),0,SUMIF('DADOS BRUTOS'!$A$3:$A$500,$B36,'DADOS BRUTOS'!ET$3:ET$500)+IF($C36="",0,SUMIF('DADOS BRUTOS'!$A$3:$A$500,$C36,'DADOS BRUTOS'!ET$3:ET$500)))</f>
        <v/>
      </c>
      <c r="HU36" s="94">
        <f>IF(OR(HU$4="",$B36=""),0,SUMIF('DADOS BRUTOS'!$A$3:$A$500,$B36,'DADOS BRUTOS'!EU$3:EU$500)+IF($C36="",0,SUMIF('DADOS BRUTOS'!$A$3:$A$500,$C36,'DADOS BRUTOS'!EU$3:EU$500)))</f>
        <v/>
      </c>
      <c r="HV36" s="94">
        <f>IF(OR(HV$4="",$B36=""),0,SUMIF('DADOS BRUTOS'!$A$3:$A$500,$B36,'DADOS BRUTOS'!EV$3:EV$500)+IF($C36="",0,SUMIF('DADOS BRUTOS'!$A$3:$A$500,$C36,'DADOS BRUTOS'!EV$3:EV$500)))</f>
        <v/>
      </c>
      <c r="HW36" s="94">
        <f>IF(OR(HW$4="",$B36=""),0,SUMIF('DADOS BRUTOS'!$A$3:$A$500,$B36,'DADOS BRUTOS'!EW$3:EW$500)+IF($C36="",0,SUMIF('DADOS BRUTOS'!$A$3:$A$500,$C36,'DADOS BRUTOS'!EW$3:EW$500)))</f>
        <v/>
      </c>
      <c r="HX36" s="94">
        <f>IF(OR(HX$4="",$B36=""),0,SUMIF('DADOS BRUTOS'!$A$3:$A$500,$B36,'DADOS BRUTOS'!EX$3:EX$500)+IF($C36="",0,SUMIF('DADOS BRUTOS'!$A$3:$A$500,$C36,'DADOS BRUTOS'!EX$3:EX$500)))</f>
        <v/>
      </c>
      <c r="HY36" s="94">
        <f>IF(OR(HY$4="",$B36=""),0,SUMIF('DADOS BRUTOS'!$A$3:$A$500,$B36,'DADOS BRUTOS'!EY$3:EY$500)+IF($C36="",0,SUMIF('DADOS BRUTOS'!$A$3:$A$500,$C36,'DADOS BRUTOS'!EY$3:EY$500)))</f>
        <v/>
      </c>
      <c r="HZ36" s="94">
        <f>IF(OR(HZ$4="",$B36=""),0,SUMIF('DADOS BRUTOS'!$A$3:$A$500,$B36,'DADOS BRUTOS'!EZ$3:EZ$500)+IF($C36="",0,SUMIF('DADOS BRUTOS'!$A$3:$A$500,$C36,'DADOS BRUTOS'!EZ$3:EZ$500)))</f>
        <v/>
      </c>
      <c r="IA36" s="94">
        <f>IF(OR(IA$4="",$B36=""),0,SUMIF('DADOS BRUTOS'!$A$3:$A$500,$B36,'DADOS BRUTOS'!FA$3:FA$500)+IF($C36="",0,SUMIF('DADOS BRUTOS'!$A$3:$A$500,$C36,'DADOS BRUTOS'!FA$3:FA$500)))</f>
        <v/>
      </c>
      <c r="IB36" s="94">
        <f>IF(OR(IB$4="",$B36=""),0,SUMIF('DADOS BRUTOS'!$A$3:$A$500,$B36,'DADOS BRUTOS'!FB$3:FB$500)+IF($C36="",0,SUMIF('DADOS BRUTOS'!$A$3:$A$500,$C36,'DADOS BRUTOS'!FB$3:FB$500)))</f>
        <v/>
      </c>
      <c r="IC36" s="94">
        <f>IF(OR(IC$4="",$B36=""),0,SUMIF('DADOS BRUTOS'!$A$3:$A$500,$B36,'DADOS BRUTOS'!FC$3:FC$500)+IF($C36="",0,SUMIF('DADOS BRUTOS'!$A$3:$A$500,$C36,'DADOS BRUTOS'!FC$3:FC$500)))</f>
        <v/>
      </c>
      <c r="ID36" s="94">
        <f>IF(OR(ID$4="",$B36=""),0,SUMIF('DADOS BRUTOS'!$A$3:$A$500,$B36,'DADOS BRUTOS'!FD$3:FD$500)+IF($C36="",0,SUMIF('DADOS BRUTOS'!$A$3:$A$500,$C36,'DADOS BRUTOS'!FD$3:FD$500)))</f>
        <v/>
      </c>
      <c r="IE36" s="94">
        <f>IF(OR(IE$4="",$B36=""),0,SUMIF('DADOS BRUTOS'!$A$3:$A$500,$B36,'DADOS BRUTOS'!FE$3:FE$500)+IF($C36="",0,SUMIF('DADOS BRUTOS'!$A$3:$A$500,$C36,'DADOS BRUTOS'!FE$3:FE$500)))</f>
        <v/>
      </c>
      <c r="IF36" s="94">
        <f>IF(OR(IF$4="",$B36=""),0,SUMIF('DADOS BRUTOS'!$A$3:$A$500,$B36,'DADOS BRUTOS'!FF$3:FF$500)+IF($C36="",0,SUMIF('DADOS BRUTOS'!$A$3:$A$500,$C36,'DADOS BRUTOS'!FF$3:FF$500)))</f>
        <v/>
      </c>
      <c r="IG36" s="94">
        <f>IF(OR(IG$4="",$B36=""),0,SUMIF('DADOS BRUTOS'!$A$3:$A$500,$B36,'DADOS BRUTOS'!FG$3:FG$500)+IF($C36="",0,SUMIF('DADOS BRUTOS'!$A$3:$A$500,$C36,'DADOS BRUTOS'!FG$3:FG$500)))</f>
        <v/>
      </c>
      <c r="IH36" s="94">
        <f>IF(OR(IH$4="",$B36=""),0,SUMIF('DADOS BRUTOS'!$A$3:$A$500,$B36,'DADOS BRUTOS'!FH$3:FH$500)+IF($C36="",0,SUMIF('DADOS BRUTOS'!$A$3:$A$500,$C36,'DADOS BRUTOS'!FH$3:FH$500)))</f>
        <v/>
      </c>
      <c r="II36" s="94">
        <f>IF(OR(II$4="",$B36=""),0,SUMIF('DADOS BRUTOS'!$A$3:$A$500,$B36,'DADOS BRUTOS'!FI$3:FI$500)+IF($C36="",0,SUMIF('DADOS BRUTOS'!$A$3:$A$500,$C36,'DADOS BRUTOS'!FI$3:FI$500)))</f>
        <v/>
      </c>
      <c r="IJ36" s="94">
        <f>IF(OR(IJ$4="",$B36=""),0,SUMIF('DADOS BRUTOS'!$A$3:$A$500,$B36,'DADOS BRUTOS'!FJ$3:FJ$500)+IF($C36="",0,SUMIF('DADOS BRUTOS'!$A$3:$A$500,$C36,'DADOS BRUTOS'!FJ$3:FJ$500)))</f>
        <v/>
      </c>
      <c r="IK36" s="94">
        <f>IF(OR(IK$4="",$B36=""),0,SUMIF('DADOS BRUTOS'!$A$3:$A$500,$B36,'DADOS BRUTOS'!FK$3:FK$500)+IF($C36="",0,SUMIF('DADOS BRUTOS'!$A$3:$A$500,$C36,'DADOS BRUTOS'!FK$3:FK$500)))</f>
        <v/>
      </c>
      <c r="IL36" s="94">
        <f>IF(OR(IL$4="",$B36=""),0,SUMIF('DADOS BRUTOS'!$A$3:$A$500,$B36,'DADOS BRUTOS'!FL$3:FL$500)+IF($C36="",0,SUMIF('DADOS BRUTOS'!$A$3:$A$500,$C36,'DADOS BRUTOS'!FL$3:FL$500)))</f>
        <v/>
      </c>
      <c r="IM36" s="94">
        <f>IF(OR(IM$4="",$B36=""),0,SUMIF('DADOS BRUTOS'!$A$3:$A$500,$B36,'DADOS BRUTOS'!FM$3:FM$500)+IF($C36="",0,SUMIF('DADOS BRUTOS'!$A$3:$A$500,$C36,'DADOS BRUTOS'!FM$3:FM$500)))</f>
        <v/>
      </c>
      <c r="IN36" s="94">
        <f>IF(OR(IN$4="",$B36=""),0,SUMIF('DADOS BRUTOS'!$A$3:$A$500,$B36,'DADOS BRUTOS'!FN$3:FN$500)+IF($C36="",0,SUMIF('DADOS BRUTOS'!$A$3:$A$500,$C36,'DADOS BRUTOS'!FN$3:FN$500)))</f>
        <v/>
      </c>
      <c r="IO36" s="94">
        <f>IF(OR(IO$4="",$B36=""),0,SUMIF('DADOS BRUTOS'!$A$3:$A$500,$B36,'DADOS BRUTOS'!FO$3:FO$500)+IF($C36="",0,SUMIF('DADOS BRUTOS'!$A$3:$A$500,$C36,'DADOS BRUTOS'!FO$3:FO$500)))</f>
        <v/>
      </c>
      <c r="IP36" s="94">
        <f>IF(OR(IP$4="",$B36=""),0,SUMIF('DADOS BRUTOS'!$A$3:$A$500,$B36,'DADOS BRUTOS'!FP$3:FP$500)+IF($C36="",0,SUMIF('DADOS BRUTOS'!$A$3:$A$500,$C36,'DADOS BRUTOS'!FP$3:FP$500)))</f>
        <v/>
      </c>
      <c r="IQ36" s="94">
        <f>IF(OR(IQ$4="",$B36=""),0,SUMIF('DADOS BRUTOS'!$A$3:$A$500,$B36,'DADOS BRUTOS'!FQ$3:FQ$500)+IF($C36="",0,SUMIF('DADOS BRUTOS'!$A$3:$A$500,$C36,'DADOS BRUTOS'!FQ$3:FQ$500)))</f>
        <v/>
      </c>
      <c r="IR36" s="94">
        <f>IF(OR(IR$4="",$B36=""),0,SUMIF('DADOS BRUTOS'!$A$3:$A$500,$B36,'DADOS BRUTOS'!FR$3:FR$500)+IF($C36="",0,SUMIF('DADOS BRUTOS'!$A$3:$A$500,$C36,'DADOS BRUTOS'!FR$3:FR$500)))</f>
        <v/>
      </c>
      <c r="IS36" s="94">
        <f>IF(OR(IS$4="",$B36=""),0,SUMIF('DADOS BRUTOS'!$A$3:$A$500,$B36,'DADOS BRUTOS'!FS$3:FS$500)+IF($C36="",0,SUMIF('DADOS BRUTOS'!$A$3:$A$500,$C36,'DADOS BRUTOS'!FS$3:FS$500)))</f>
        <v/>
      </c>
      <c r="IT36" s="94">
        <f>IF(OR(IT$4="",$B36=""),0,SUMIF('DADOS BRUTOS'!$A$3:$A$500,$B36,'DADOS BRUTOS'!FT$3:FT$500)+IF($C36="",0,SUMIF('DADOS BRUTOS'!$A$3:$A$500,$C36,'DADOS BRUTOS'!FT$3:FT$500)))</f>
        <v/>
      </c>
      <c r="IU36" s="94">
        <f>IF(OR(IU$4="",$B36=""),0,SUMIF('DADOS BRUTOS'!$A$3:$A$500,$B36,'DADOS BRUTOS'!FU$3:FU$500)+IF($C36="",0,SUMIF('DADOS BRUTOS'!$A$3:$A$500,$C36,'DADOS BRUTOS'!FU$3:FU$500)))</f>
        <v/>
      </c>
      <c r="IV36" s="94">
        <f>IF(OR(IV$4="",$B36=""),0,SUMIF('DADOS BRUTOS'!$A$3:$A$500,$B36,'DADOS BRUTOS'!FV$3:FV$500)+IF($C36="",0,SUMIF('DADOS BRUTOS'!$A$3:$A$500,$C36,'DADOS BRUTOS'!FV$3:FV$500)))</f>
        <v/>
      </c>
      <c r="IW36" s="94">
        <f>IF(OR(IW$4="",$B36=""),0,SUMIF('DADOS BRUTOS'!$A$3:$A$500,$B36,'DADOS BRUTOS'!FW$3:FW$500)+IF($C36="",0,SUMIF('DADOS BRUTOS'!$A$3:$A$500,$C36,'DADOS BRUTOS'!FW$3:FW$500)))</f>
        <v/>
      </c>
      <c r="IX36" s="94">
        <f>IF(OR(IX$4="",$B36=""),0,SUMIF('DADOS BRUTOS'!$A$3:$A$500,$B36,'DADOS BRUTOS'!FX$3:FX$500)+IF($C36="",0,SUMIF('DADOS BRUTOS'!$A$3:$A$500,$C36,'DADOS BRUTOS'!FX$3:FX$500)))</f>
        <v/>
      </c>
      <c r="IY36" s="94">
        <f>IF(OR(IY$4="",$B36=""),0,SUMIF('DADOS BRUTOS'!$A$3:$A$500,$B36,'DADOS BRUTOS'!FY$3:FY$500)+IF($C36="",0,SUMIF('DADOS BRUTOS'!$A$3:$A$500,$C36,'DADOS BRUTOS'!FY$3:FY$500)))</f>
        <v/>
      </c>
      <c r="IZ36" s="94">
        <f>IF(OR(IZ$4="",$B36=""),0,SUMIF('DADOS BRUTOS'!$A$3:$A$500,$B36,'DADOS BRUTOS'!FZ$3:FZ$500)+IF($C36="",0,SUMIF('DADOS BRUTOS'!$A$3:$A$500,$C36,'DADOS BRUTOS'!FZ$3:FZ$500)))</f>
        <v/>
      </c>
      <c r="JA36" s="94">
        <f>IF(OR(JA$4="",$B36=""),0,SUMIF('DADOS BRUTOS'!$A$3:$A$500,$B36,'DADOS BRUTOS'!GA$3:GA$500)+IF($C36="",0,SUMIF('DADOS BRUTOS'!$A$3:$A$500,$C36,'DADOS BRUTOS'!GA$3:GA$500)))</f>
        <v/>
      </c>
      <c r="JB36" s="94">
        <f>IF(OR(JB$4="",$B36=""),0,SUMIF('DADOS BRUTOS'!$A$3:$A$500,$B36,'DADOS BRUTOS'!GB$3:GB$500)+IF($C36="",0,SUMIF('DADOS BRUTOS'!$A$3:$A$500,$C36,'DADOS BRUTOS'!GB$3:GB$500)))</f>
        <v/>
      </c>
      <c r="JC36" s="94">
        <f>IF(OR(JC$4="",$B36=""),0,SUMIF('DADOS BRUTOS'!$A$3:$A$500,$B36,'DADOS BRUTOS'!GC$3:GC$500)+IF($C36="",0,SUMIF('DADOS BRUTOS'!$A$3:$A$500,$C36,'DADOS BRUTOS'!GC$3:GC$500)))</f>
        <v/>
      </c>
      <c r="JD36" s="94">
        <f>IF(OR(JD$4="",$B36=""),0,SUMIF('DADOS BRUTOS'!$A$3:$A$500,$B36,'DADOS BRUTOS'!GD$3:GD$500)+IF($C36="",0,SUMIF('DADOS BRUTOS'!$A$3:$A$500,$C36,'DADOS BRUTOS'!GD$3:GD$500)))</f>
        <v/>
      </c>
      <c r="JE36" s="94">
        <f>IF(OR(JE$4="",$B36=""),0,SUMIF('DADOS BRUTOS'!$A$3:$A$500,$B36,'DADOS BRUTOS'!GE$3:GE$500)+IF($C36="",0,SUMIF('DADOS BRUTOS'!$A$3:$A$500,$C36,'DADOS BRUTOS'!GE$3:GE$500)))</f>
        <v/>
      </c>
      <c r="JF36" s="94">
        <f>IF(OR(JF$4="",$B36=""),0,SUMIF('DADOS BRUTOS'!$A$3:$A$500,$B36,'DADOS BRUTOS'!GF$3:GF$500)+IF($C36="",0,SUMIF('DADOS BRUTOS'!$A$3:$A$500,$C36,'DADOS BRUTOS'!GF$3:GF$500)))</f>
        <v/>
      </c>
      <c r="JG36" s="94">
        <f>IF(OR(JG$4="",$B36=""),0,SUMIF('DADOS BRUTOS'!$A$3:$A$500,$B36,'DADOS BRUTOS'!GG$3:GG$500)+IF($C36="",0,SUMIF('DADOS BRUTOS'!$A$3:$A$500,$C36,'DADOS BRUTOS'!GG$3:GG$500)))</f>
        <v/>
      </c>
      <c r="JH36" s="94">
        <f>IF(OR(JH$4="",$B36=""),0,SUMIF('DADOS BRUTOS'!$A$3:$A$500,$B36,'DADOS BRUTOS'!GH$3:GH$500)+IF($C36="",0,SUMIF('DADOS BRUTOS'!$A$3:$A$500,$C36,'DADOS BRUTOS'!GH$3:GH$500)))</f>
        <v/>
      </c>
      <c r="JI36" s="94">
        <f>IF(OR(JI$4="",$B36=""),0,SUMIF('DADOS BRUTOS'!$A$3:$A$500,$B36,'DADOS BRUTOS'!GI$3:GI$500)+IF($C36="",0,SUMIF('DADOS BRUTOS'!$A$3:$A$500,$C36,'DADOS BRUTOS'!GI$3:GI$500)))</f>
        <v/>
      </c>
      <c r="JJ36" s="94">
        <f>IF(OR(JJ$4="",$B36=""),0,SUMIF('DADOS BRUTOS'!$A$3:$A$500,$B36,'DADOS BRUTOS'!GJ$3:GJ$500)+IF($C36="",0,SUMIF('DADOS BRUTOS'!$A$3:$A$500,$C36,'DADOS BRUTOS'!GJ$3:GJ$500)))</f>
        <v/>
      </c>
      <c r="JK36" s="94">
        <f>IF(OR(JK$4="",$B36=""),0,SUMIF('DADOS BRUTOS'!$A$3:$A$500,$B36,'DADOS BRUTOS'!GK$3:GK$500)+IF($C36="",0,SUMIF('DADOS BRUTOS'!$A$3:$A$500,$C36,'DADOS BRUTOS'!GK$3:GK$500)))</f>
        <v/>
      </c>
      <c r="JL36" s="94">
        <f>IF(OR(JL$4="",$B36=""),0,SUMIF('DADOS BRUTOS'!$A$3:$A$500,$B36,'DADOS BRUTOS'!GL$3:GL$500)+IF($C36="",0,SUMIF('DADOS BRUTOS'!$A$3:$A$500,$C36,'DADOS BRUTOS'!GL$3:GL$500)))</f>
        <v/>
      </c>
      <c r="JM36" s="94">
        <f>IF(OR(JM$4="",$B36=""),0,SUMIF('DADOS BRUTOS'!$A$3:$A$500,$B36,'DADOS BRUTOS'!GM$3:GM$500)+IF($C36="",0,SUMIF('DADOS BRUTOS'!$A$3:$A$500,$C36,'DADOS BRUTOS'!GM$3:GM$500)))</f>
        <v/>
      </c>
      <c r="JN36" s="94">
        <f>IF(OR(JN$4="",$B36=""),0,SUMIF('DADOS BRUTOS'!$A$3:$A$500,$B36,'DADOS BRUTOS'!GN$3:GN$500)+IF($C36="",0,SUMIF('DADOS BRUTOS'!$A$3:$A$500,$C36,'DADOS BRUTOS'!GN$3:GN$500)))</f>
        <v/>
      </c>
      <c r="JO36" s="94">
        <f>IF(OR(JO$4="",$B36=""),0,SUMIF('DADOS BRUTOS'!$A$3:$A$500,$B36,'DADOS BRUTOS'!GO$3:GO$500)+IF($C36="",0,SUMIF('DADOS BRUTOS'!$A$3:$A$500,$C36,'DADOS BRUTOS'!GO$3:GO$500)))</f>
        <v/>
      </c>
      <c r="JP36" s="94">
        <f>IF(OR(JP$4="",$B36=""),0,SUMIF('DADOS BRUTOS'!$A$3:$A$500,$B36,'DADOS BRUTOS'!GP$3:GP$500)+IF($C36="",0,SUMIF('DADOS BRUTOS'!$A$3:$A$500,$C36,'DADOS BRUTOS'!GP$3:GP$500)))</f>
        <v/>
      </c>
      <c r="JQ36" s="94">
        <f>IF(OR(JQ$4="",$B36=""),0,SUMIF('DADOS BRUTOS'!$A$3:$A$500,$B36,'DADOS BRUTOS'!GQ$3:GQ$500)+IF($C36="",0,SUMIF('DADOS BRUTOS'!$A$3:$A$500,$C36,'DADOS BRUTOS'!GQ$3:GQ$500)))</f>
        <v/>
      </c>
      <c r="JR36" s="94">
        <f>IF(OR(JR$4="",$B36=""),0,SUMIF('DADOS BRUTOS'!$A$3:$A$500,$B36,'DADOS BRUTOS'!GR$3:GR$500)+IF($C36="",0,SUMIF('DADOS BRUTOS'!$A$3:$A$500,$C36,'DADOS BRUTOS'!GR$3:GR$500)))</f>
        <v/>
      </c>
      <c r="JS36" s="94">
        <f>IF(OR(JS$4="",$B36=""),0,SUMIF('DADOS BRUTOS'!$A$3:$A$500,$B36,'DADOS BRUTOS'!GS$3:GS$500)+IF($C36="",0,SUMIF('DADOS BRUTOS'!$A$3:$A$500,$C36,'DADOS BRUTOS'!GS$3:GS$500)))</f>
        <v/>
      </c>
    </row>
    <row r="37">
      <c r="A37" s="59">
        <f>'VALOR POR PL'!D43</f>
        <v/>
      </c>
      <c r="B37" s="58" t="inlineStr">
        <is>
          <t>FORRO</t>
        </is>
      </c>
      <c r="C37" s="58" t="n"/>
      <c r="D37" s="53">
        <f>SUMIF($CB$4:$JS$4,"&lt;="&amp;D$4,$CB37:$JS37)</f>
        <v/>
      </c>
      <c r="E37" s="53">
        <f>SUMIF($CB$4:$JS$4,E$4,$CB37:$JS37)</f>
        <v/>
      </c>
      <c r="F37" s="53">
        <f>SUMIF($CB$4:$JS$4,F$4,$CB37:$JS37)</f>
        <v/>
      </c>
      <c r="G37" s="53">
        <f>SUMIF($CB$4:$JS$4,G$4,$CB37:$JS37)</f>
        <v/>
      </c>
      <c r="H37" s="53">
        <f>SUMIF($CB$4:$JS$4,H$4,$CB37:$JS37)</f>
        <v/>
      </c>
      <c r="I37" s="53">
        <f>SUMIF($CB$4:$JS$4,I$4,$CB37:$JS37)</f>
        <v/>
      </c>
      <c r="J37" s="53">
        <f>SUMIF($CB$4:$JS$4,J$4,$CB37:$JS37)</f>
        <v/>
      </c>
      <c r="K37" s="53">
        <f>SUMIF($CB$4:$JS$4,K$4,$CB37:$JS37)</f>
        <v/>
      </c>
      <c r="L37" s="53">
        <f>SUMIF($CB$4:$JS$4,L$4,$CB37:$JS37)</f>
        <v/>
      </c>
      <c r="M37" s="53">
        <f>SUMIF($CB$4:$JS$4,M$4,$CB37:$JS37)</f>
        <v/>
      </c>
      <c r="N37" s="53">
        <f>SUMIF($CB$4:$JS$4,N$4,$CB37:$JS37)</f>
        <v/>
      </c>
      <c r="O37" s="53">
        <f>SUMIF($CB$4:$JS$4,O$4,$CB37:$JS37)</f>
        <v/>
      </c>
      <c r="P37" s="53">
        <f>SUMIF($CB$4:$JS$4,P$4,$CB37:$JS37)</f>
        <v/>
      </c>
      <c r="Q37" s="53">
        <f>SUMIF($CB$4:$JS$4,Q$4,$CB37:$JS37)</f>
        <v/>
      </c>
      <c r="R37" s="53">
        <f>SUMIF($CB$4:$JS$4,R$4,$CB37:$JS37)</f>
        <v/>
      </c>
      <c r="S37" s="53">
        <f>SUMIF($CB$4:$JS$4,S$4,$CB37:$JS37)</f>
        <v/>
      </c>
      <c r="T37" s="53">
        <f>SUMIF($CB$4:$JS$4,T$4,$CB37:$JS37)</f>
        <v/>
      </c>
      <c r="U37" s="53">
        <f>SUMIF($CB$4:$JS$4,U$4,$CB37:$JS37)</f>
        <v/>
      </c>
      <c r="V37" s="53">
        <f>SUMIF($CB$4:$JS$4,V$4,$CB37:$JS37)</f>
        <v/>
      </c>
      <c r="W37" s="53">
        <f>SUMIF($CB$4:$JS$4,W$4,$CB37:$JS37)</f>
        <v/>
      </c>
      <c r="X37" s="53">
        <f>SUMIF($CB$4:$JS$4,X$4,$CB37:$JS37)</f>
        <v/>
      </c>
      <c r="Y37" s="53">
        <f>SUMIF($CB$4:$JS$4,Y$4,$CB37:$JS37)</f>
        <v/>
      </c>
      <c r="Z37" s="53">
        <f>SUMIF($CB$4:$JS$4,Z$4,$CB37:$JS37)</f>
        <v/>
      </c>
      <c r="AA37" s="53">
        <f>SUMIF($CB$4:$JS$4,AA$4,$CB37:$JS37)</f>
        <v/>
      </c>
      <c r="AB37" s="53">
        <f>SUMIF($CB$4:$JS$4,AB$4,$CB37:$JS37)</f>
        <v/>
      </c>
      <c r="AC37" s="53">
        <f>SUMIF($CB$4:$JS$4,AC$4,$CB37:$JS37)</f>
        <v/>
      </c>
      <c r="AD37" s="53">
        <f>SUMIF($CB$4:$JS$4,AD$4,$CB37:$JS37)</f>
        <v/>
      </c>
      <c r="AE37" s="53">
        <f>SUMIF($CB$4:$JS$4,AE$4,$CB37:$JS37)</f>
        <v/>
      </c>
      <c r="AF37" s="53">
        <f>SUMIF($CB$4:$JS$4,AF$4,$CB37:$JS37)</f>
        <v/>
      </c>
      <c r="AG37" s="53">
        <f>SUMIF($CB$4:$JS$4,AG$4,$CB37:$JS37)</f>
        <v/>
      </c>
      <c r="AH37" s="53">
        <f>SUMIF($CB$4:$JS$4,AH$4,$CB37:$JS37)</f>
        <v/>
      </c>
      <c r="AI37" s="53">
        <f>SUMIF($CB$4:$JS$4,AI$4,$CB37:$JS37)</f>
        <v/>
      </c>
      <c r="AJ37" s="53">
        <f>SUMIF($CB$4:$JS$4,AJ$4,$CB37:$JS37)</f>
        <v/>
      </c>
      <c r="AK37" s="53">
        <f>SUMIF($CB$4:$JS$4,AK$4,$CB37:$JS37)</f>
        <v/>
      </c>
      <c r="AL37" s="53">
        <f>SUMIF($CB$4:$JS$4,AL$4,$CB37:$JS37)</f>
        <v/>
      </c>
      <c r="AM37" s="53">
        <f>SUMIF($CB$4:$JS$4,AM$4,$CB37:$JS37)</f>
        <v/>
      </c>
      <c r="AN37" s="53">
        <f>SUMIF($CB$4:$JS$4,AN$4,$CB37:$JS37)</f>
        <v/>
      </c>
      <c r="AO37" s="53">
        <f>SUMIF($CB$4:$JS$4,AO$4,$CB37:$JS37)</f>
        <v/>
      </c>
      <c r="AP37" s="53">
        <f>SUMIF($CB$4:$JS$4,AP$4,$CB37:$JS37)</f>
        <v/>
      </c>
      <c r="AQ37" s="53">
        <f>SUMIF($CB$4:$JS$4,AQ$4,$CB37:$JS37)</f>
        <v/>
      </c>
      <c r="AR37" s="53">
        <f>SUMIF($CB$4:$JS$4,AR$4,$CB37:$JS37)</f>
        <v/>
      </c>
      <c r="AS37" s="53">
        <f>SUMIF($CB$4:$JS$4,AS$4,$CB37:$JS37)</f>
        <v/>
      </c>
      <c r="AT37" s="53">
        <f>SUMIF($CB$4:$JS$4,AT$4,$CB37:$JS37)</f>
        <v/>
      </c>
      <c r="AU37" s="53">
        <f>SUMIF($CB$4:$JS$4,AU$4,$CB37:$JS37)</f>
        <v/>
      </c>
      <c r="AV37" s="53">
        <f>SUMIF($CB$4:$JS$4,AV$4,$CB37:$JS37)</f>
        <v/>
      </c>
      <c r="AW37" s="53">
        <f>SUMIF($CB$4:$JS$4,AW$4,$CB37:$JS37)</f>
        <v/>
      </c>
      <c r="AX37" s="53">
        <f>SUMIF($CB$4:$JS$4,AX$4,$CB37:$JS37)</f>
        <v/>
      </c>
      <c r="AY37" s="53">
        <f>SUMIF($CB$4:$JS$4,AY$4,$CB37:$JS37)</f>
        <v/>
      </c>
      <c r="AZ37" s="53">
        <f>SUMIF($CB$4:$JS$4,AZ$4,$CB37:$JS37)</f>
        <v/>
      </c>
      <c r="BA37" s="53">
        <f>SUMIF($CB$4:$JS$4,BA$4,$CB37:$JS37)</f>
        <v/>
      </c>
      <c r="BB37" s="53">
        <f>SUMIF($CB$4:$JS$4,BB$4,$CB37:$JS37)</f>
        <v/>
      </c>
      <c r="BC37" s="53">
        <f>SUMIF($CB$4:$JS$4,BC$4,$CB37:$JS37)</f>
        <v/>
      </c>
      <c r="BD37" s="53">
        <f>SUMIF($CB$4:$JS$4,BD$4,$CB37:$JS37)</f>
        <v/>
      </c>
      <c r="BE37" s="53">
        <f>SUMIF($CB$4:$JS$4,BE$4,$CB37:$JS37)</f>
        <v/>
      </c>
      <c r="BF37" s="53">
        <f>SUMIF($CB$4:$JS$4,BF$4,$CB37:$JS37)</f>
        <v/>
      </c>
      <c r="BG37" s="53">
        <f>SUMIF($CB$4:$JS$4,BG$4,$CB37:$JS37)</f>
        <v/>
      </c>
      <c r="BH37" s="53">
        <f>SUMIF($CB$4:$JS$4,BH$4,$CB37:$JS37)</f>
        <v/>
      </c>
      <c r="BI37" s="53">
        <f>SUMIF($CB$4:$JS$4,BI$4,$CB37:$JS37)</f>
        <v/>
      </c>
      <c r="BJ37" s="53">
        <f>SUMIF($CB$4:$JS$4,BJ$4,$CB37:$JS37)</f>
        <v/>
      </c>
      <c r="BK37" s="53">
        <f>SUMIF($CB$4:$JS$4,BK$4,$CB37:$JS37)</f>
        <v/>
      </c>
      <c r="BL37" s="53">
        <f>SUMIF($CB$4:$JS$4,BL$4,$CB37:$JS37)</f>
        <v/>
      </c>
      <c r="BM37" s="53">
        <f>SUMIF($CB$4:$JS$4,BM$4,$CB37:$JS37)</f>
        <v/>
      </c>
      <c r="BN37" s="53">
        <f>SUMIF($CB$4:$JS$4,BN$4,$CB37:$JS37)</f>
        <v/>
      </c>
      <c r="BO37" s="53">
        <f>SUMIF($CB$4:$JS$4,BO$4,$CB37:$JS37)</f>
        <v/>
      </c>
      <c r="BP37" s="53">
        <f>SUMIF($CB$4:$JS$4,BP$4,$CB37:$JS37)</f>
        <v/>
      </c>
      <c r="BQ37" s="53">
        <f>SUMIF($CB$4:$JS$4,BQ$4,$CB37:$JS37)</f>
        <v/>
      </c>
      <c r="BR37" s="53">
        <f>SUMIF($CB$4:$JS$4,BR$4,$CB37:$JS37)</f>
        <v/>
      </c>
      <c r="BS37" s="53">
        <f>SUMIF($CB$4:$JS$4,BS$4,$CB37:$JS37)</f>
        <v/>
      </c>
      <c r="BT37" s="53">
        <f>SUMIF($CB$4:$JS$4,BT$4,$CB37:$JS37)</f>
        <v/>
      </c>
      <c r="BU37" s="53">
        <f>SUMIF($CB$4:$JS$4,BU$4,$CB37:$JS37)</f>
        <v/>
      </c>
      <c r="BV37" s="53">
        <f>SUMIF($CB$4:$JS$4,BV$4,$CB37:$JS37)</f>
        <v/>
      </c>
      <c r="BW37" s="53">
        <f>SUMIF($CB$4:$JS$4,BW$4,$CB37:$JS37)</f>
        <v/>
      </c>
      <c r="BX37" s="53">
        <f>SUMIF($CB$4:$JS$4,"&gt;"&amp;'VALOR POR PL'!$P$8,$CB37:$JS37)</f>
        <v/>
      </c>
      <c r="BY37" s="53">
        <f>SUM($CB37:$JS37)</f>
        <v/>
      </c>
      <c r="CB37" s="94">
        <f>IF(OR(CB$4="",$B37=""),0,SUMIF('DADOS BRUTOS'!$A$3:$A$500,$B37,'DADOS BRUTOS'!B$3:B$500)+IF($C37="",0,SUMIF('DADOS BRUTOS'!$A$3:$A$500,$C37,'DADOS BRUTOS'!B$3:B$500)))</f>
        <v/>
      </c>
      <c r="CC37" s="94">
        <f>IF(OR(CC$4="",$B37=""),0,SUMIF('DADOS BRUTOS'!$A$3:$A$500,$B37,'DADOS BRUTOS'!C$3:C$500)+IF($C37="",0,SUMIF('DADOS BRUTOS'!$A$3:$A$500,$C37,'DADOS BRUTOS'!C$3:C$500)))</f>
        <v/>
      </c>
      <c r="CD37" s="94">
        <f>IF(OR(CD$4="",$B37=""),0,SUMIF('DADOS BRUTOS'!$A$3:$A$500,$B37,'DADOS BRUTOS'!D$3:D$500)+IF($C37="",0,SUMIF('DADOS BRUTOS'!$A$3:$A$500,$C37,'DADOS BRUTOS'!D$3:D$500)))</f>
        <v/>
      </c>
      <c r="CE37" s="94">
        <f>IF(OR(CE$4="",$B37=""),0,SUMIF('DADOS BRUTOS'!$A$3:$A$500,$B37,'DADOS BRUTOS'!E$3:E$500)+IF($C37="",0,SUMIF('DADOS BRUTOS'!$A$3:$A$500,$C37,'DADOS BRUTOS'!E$3:E$500)))</f>
        <v/>
      </c>
      <c r="CF37" s="94">
        <f>IF(OR(CF$4="",$B37=""),0,SUMIF('DADOS BRUTOS'!$A$3:$A$500,$B37,'DADOS BRUTOS'!F$3:F$500)+IF($C37="",0,SUMIF('DADOS BRUTOS'!$A$3:$A$500,$C37,'DADOS BRUTOS'!F$3:F$500)))</f>
        <v/>
      </c>
      <c r="CG37" s="94">
        <f>IF(OR(CG$4="",$B37=""),0,SUMIF('DADOS BRUTOS'!$A$3:$A$500,$B37,'DADOS BRUTOS'!G$3:G$500)+IF($C37="",0,SUMIF('DADOS BRUTOS'!$A$3:$A$500,$C37,'DADOS BRUTOS'!G$3:G$500)))</f>
        <v/>
      </c>
      <c r="CH37" s="94">
        <f>IF(OR(CH$4="",$B37=""),0,SUMIF('DADOS BRUTOS'!$A$3:$A$500,$B37,'DADOS BRUTOS'!H$3:H$500)+IF($C37="",0,SUMIF('DADOS BRUTOS'!$A$3:$A$500,$C37,'DADOS BRUTOS'!H$3:H$500)))</f>
        <v/>
      </c>
      <c r="CI37" s="94">
        <f>IF(OR(CI$4="",$B37=""),0,SUMIF('DADOS BRUTOS'!$A$3:$A$500,$B37,'DADOS BRUTOS'!I$3:I$500)+IF($C37="",0,SUMIF('DADOS BRUTOS'!$A$3:$A$500,$C37,'DADOS BRUTOS'!I$3:I$500)))</f>
        <v/>
      </c>
      <c r="CJ37" s="94">
        <f>IF(OR(CJ$4="",$B37=""),0,SUMIF('DADOS BRUTOS'!$A$3:$A$500,$B37,'DADOS BRUTOS'!J$3:J$500)+IF($C37="",0,SUMIF('DADOS BRUTOS'!$A$3:$A$500,$C37,'DADOS BRUTOS'!J$3:J$500)))</f>
        <v/>
      </c>
      <c r="CK37" s="94">
        <f>IF(OR(CK$4="",$B37=""),0,SUMIF('DADOS BRUTOS'!$A$3:$A$500,$B37,'DADOS BRUTOS'!K$3:K$500)+IF($C37="",0,SUMIF('DADOS BRUTOS'!$A$3:$A$500,$C37,'DADOS BRUTOS'!K$3:K$500)))</f>
        <v/>
      </c>
      <c r="CL37" s="94">
        <f>IF(OR(CL$4="",$B37=""),0,SUMIF('DADOS BRUTOS'!$A$3:$A$500,$B37,'DADOS BRUTOS'!L$3:L$500)+IF($C37="",0,SUMIF('DADOS BRUTOS'!$A$3:$A$500,$C37,'DADOS BRUTOS'!L$3:L$500)))</f>
        <v/>
      </c>
      <c r="CM37" s="94">
        <f>IF(OR(CM$4="",$B37=""),0,SUMIF('DADOS BRUTOS'!$A$3:$A$500,$B37,'DADOS BRUTOS'!M$3:M$500)+IF($C37="",0,SUMIF('DADOS BRUTOS'!$A$3:$A$500,$C37,'DADOS BRUTOS'!M$3:M$500)))</f>
        <v/>
      </c>
      <c r="CN37" s="94">
        <f>IF(OR(CN$4="",$B37=""),0,SUMIF('DADOS BRUTOS'!$A$3:$A$500,$B37,'DADOS BRUTOS'!N$3:N$500)+IF($C37="",0,SUMIF('DADOS BRUTOS'!$A$3:$A$500,$C37,'DADOS BRUTOS'!N$3:N$500)))</f>
        <v/>
      </c>
      <c r="CO37" s="94">
        <f>IF(OR(CO$4="",$B37=""),0,SUMIF('DADOS BRUTOS'!$A$3:$A$500,$B37,'DADOS BRUTOS'!O$3:O$500)+IF($C37="",0,SUMIF('DADOS BRUTOS'!$A$3:$A$500,$C37,'DADOS BRUTOS'!O$3:O$500)))</f>
        <v/>
      </c>
      <c r="CP37" s="94">
        <f>IF(OR(CP$4="",$B37=""),0,SUMIF('DADOS BRUTOS'!$A$3:$A$500,$B37,'DADOS BRUTOS'!P$3:P$500)+IF($C37="",0,SUMIF('DADOS BRUTOS'!$A$3:$A$500,$C37,'DADOS BRUTOS'!P$3:P$500)))</f>
        <v/>
      </c>
      <c r="CQ37" s="94">
        <f>IF(OR(CQ$4="",$B37=""),0,SUMIF('DADOS BRUTOS'!$A$3:$A$500,$B37,'DADOS BRUTOS'!Q$3:Q$500)+IF($C37="",0,SUMIF('DADOS BRUTOS'!$A$3:$A$500,$C37,'DADOS BRUTOS'!Q$3:Q$500)))</f>
        <v/>
      </c>
      <c r="CR37" s="94">
        <f>IF(OR(CR$4="",$B37=""),0,SUMIF('DADOS BRUTOS'!$A$3:$A$500,$B37,'DADOS BRUTOS'!R$3:R$500)+IF($C37="",0,SUMIF('DADOS BRUTOS'!$A$3:$A$500,$C37,'DADOS BRUTOS'!R$3:R$500)))</f>
        <v/>
      </c>
      <c r="CS37" s="94">
        <f>IF(OR(CS$4="",$B37=""),0,SUMIF('DADOS BRUTOS'!$A$3:$A$500,$B37,'DADOS BRUTOS'!S$3:S$500)+IF($C37="",0,SUMIF('DADOS BRUTOS'!$A$3:$A$500,$C37,'DADOS BRUTOS'!S$3:S$500)))</f>
        <v/>
      </c>
      <c r="CT37" s="94">
        <f>IF(OR(CT$4="",$B37=""),0,SUMIF('DADOS BRUTOS'!$A$3:$A$500,$B37,'DADOS BRUTOS'!T$3:T$500)+IF($C37="",0,SUMIF('DADOS BRUTOS'!$A$3:$A$500,$C37,'DADOS BRUTOS'!T$3:T$500)))</f>
        <v/>
      </c>
      <c r="CU37" s="94">
        <f>IF(OR(CU$4="",$B37=""),0,SUMIF('DADOS BRUTOS'!$A$3:$A$500,$B37,'DADOS BRUTOS'!U$3:U$500)+IF($C37="",0,SUMIF('DADOS BRUTOS'!$A$3:$A$500,$C37,'DADOS BRUTOS'!U$3:U$500)))</f>
        <v/>
      </c>
      <c r="CV37" s="94">
        <f>IF(OR(CV$4="",$B37=""),0,SUMIF('DADOS BRUTOS'!$A$3:$A$500,$B37,'DADOS BRUTOS'!V$3:V$500)+IF($C37="",0,SUMIF('DADOS BRUTOS'!$A$3:$A$500,$C37,'DADOS BRUTOS'!V$3:V$500)))</f>
        <v/>
      </c>
      <c r="CW37" s="94">
        <f>IF(OR(CW$4="",$B37=""),0,SUMIF('DADOS BRUTOS'!$A$3:$A$500,$B37,'DADOS BRUTOS'!W$3:W$500)+IF($C37="",0,SUMIF('DADOS BRUTOS'!$A$3:$A$500,$C37,'DADOS BRUTOS'!W$3:W$500)))</f>
        <v/>
      </c>
      <c r="CX37" s="94">
        <f>IF(OR(CX$4="",$B37=""),0,SUMIF('DADOS BRUTOS'!$A$3:$A$500,$B37,'DADOS BRUTOS'!X$3:X$500)+IF($C37="",0,SUMIF('DADOS BRUTOS'!$A$3:$A$500,$C37,'DADOS BRUTOS'!X$3:X$500)))</f>
        <v/>
      </c>
      <c r="CY37" s="94">
        <f>IF(OR(CY$4="",$B37=""),0,SUMIF('DADOS BRUTOS'!$A$3:$A$500,$B37,'DADOS BRUTOS'!Y$3:Y$500)+IF($C37="",0,SUMIF('DADOS BRUTOS'!$A$3:$A$500,$C37,'DADOS BRUTOS'!Y$3:Y$500)))</f>
        <v/>
      </c>
      <c r="CZ37" s="94">
        <f>IF(OR(CZ$4="",$B37=""),0,SUMIF('DADOS BRUTOS'!$A$3:$A$500,$B37,'DADOS BRUTOS'!Z$3:Z$500)+IF($C37="",0,SUMIF('DADOS BRUTOS'!$A$3:$A$500,$C37,'DADOS BRUTOS'!Z$3:Z$500)))</f>
        <v/>
      </c>
      <c r="DA37" s="94">
        <f>IF(OR(DA$4="",$B37=""),0,SUMIF('DADOS BRUTOS'!$A$3:$A$500,$B37,'DADOS BRUTOS'!AA$3:AA$500)+IF($C37="",0,SUMIF('DADOS BRUTOS'!$A$3:$A$500,$C37,'DADOS BRUTOS'!AA$3:AA$500)))</f>
        <v/>
      </c>
      <c r="DB37" s="94">
        <f>IF(OR(DB$4="",$B37=""),0,SUMIF('DADOS BRUTOS'!$A$3:$A$500,$B37,'DADOS BRUTOS'!AB$3:AB$500)+IF($C37="",0,SUMIF('DADOS BRUTOS'!$A$3:$A$500,$C37,'DADOS BRUTOS'!AB$3:AB$500)))</f>
        <v/>
      </c>
      <c r="DC37" s="94">
        <f>IF(OR(DC$4="",$B37=""),0,SUMIF('DADOS BRUTOS'!$A$3:$A$500,$B37,'DADOS BRUTOS'!AC$3:AC$500)+IF($C37="",0,SUMIF('DADOS BRUTOS'!$A$3:$A$500,$C37,'DADOS BRUTOS'!AC$3:AC$500)))</f>
        <v/>
      </c>
      <c r="DD37" s="94">
        <f>IF(OR(DD$4="",$B37=""),0,SUMIF('DADOS BRUTOS'!$A$3:$A$500,$B37,'DADOS BRUTOS'!AD$3:AD$500)+IF($C37="",0,SUMIF('DADOS BRUTOS'!$A$3:$A$500,$C37,'DADOS BRUTOS'!AD$3:AD$500)))</f>
        <v/>
      </c>
      <c r="DE37" s="94">
        <f>IF(OR(DE$4="",$B37=""),0,SUMIF('DADOS BRUTOS'!$A$3:$A$500,$B37,'DADOS BRUTOS'!AE$3:AE$500)+IF($C37="",0,SUMIF('DADOS BRUTOS'!$A$3:$A$500,$C37,'DADOS BRUTOS'!AE$3:AE$500)))</f>
        <v/>
      </c>
      <c r="DF37" s="94">
        <f>IF(OR(DF$4="",$B37=""),0,SUMIF('DADOS BRUTOS'!$A$3:$A$500,$B37,'DADOS BRUTOS'!AF$3:AF$500)+IF($C37="",0,SUMIF('DADOS BRUTOS'!$A$3:$A$500,$C37,'DADOS BRUTOS'!AF$3:AF$500)))</f>
        <v/>
      </c>
      <c r="DG37" s="94">
        <f>IF(OR(DG$4="",$B37=""),0,SUMIF('DADOS BRUTOS'!$A$3:$A$500,$B37,'DADOS BRUTOS'!AG$3:AG$500)+IF($C37="",0,SUMIF('DADOS BRUTOS'!$A$3:$A$500,$C37,'DADOS BRUTOS'!AG$3:AG$500)))</f>
        <v/>
      </c>
      <c r="DH37" s="94">
        <f>IF(OR(DH$4="",$B37=""),0,SUMIF('DADOS BRUTOS'!$A$3:$A$500,$B37,'DADOS BRUTOS'!AH$3:AH$500)+IF($C37="",0,SUMIF('DADOS BRUTOS'!$A$3:$A$500,$C37,'DADOS BRUTOS'!AH$3:AH$500)))</f>
        <v/>
      </c>
      <c r="DI37" s="94">
        <f>IF(OR(DI$4="",$B37=""),0,SUMIF('DADOS BRUTOS'!$A$3:$A$500,$B37,'DADOS BRUTOS'!AI$3:AI$500)+IF($C37="",0,SUMIF('DADOS BRUTOS'!$A$3:$A$500,$C37,'DADOS BRUTOS'!AI$3:AI$500)))</f>
        <v/>
      </c>
      <c r="DJ37" s="94">
        <f>IF(OR(DJ$4="",$B37=""),0,SUMIF('DADOS BRUTOS'!$A$3:$A$500,$B37,'DADOS BRUTOS'!AJ$3:AJ$500)+IF($C37="",0,SUMIF('DADOS BRUTOS'!$A$3:$A$500,$C37,'DADOS BRUTOS'!AJ$3:AJ$500)))</f>
        <v/>
      </c>
      <c r="DK37" s="94">
        <f>IF(OR(DK$4="",$B37=""),0,SUMIF('DADOS BRUTOS'!$A$3:$A$500,$B37,'DADOS BRUTOS'!AK$3:AK$500)+IF($C37="",0,SUMIF('DADOS BRUTOS'!$A$3:$A$500,$C37,'DADOS BRUTOS'!AK$3:AK$500)))</f>
        <v/>
      </c>
      <c r="DL37" s="94">
        <f>IF(OR(DL$4="",$B37=""),0,SUMIF('DADOS BRUTOS'!$A$3:$A$500,$B37,'DADOS BRUTOS'!AL$3:AL$500)+IF($C37="",0,SUMIF('DADOS BRUTOS'!$A$3:$A$500,$C37,'DADOS BRUTOS'!AL$3:AL$500)))</f>
        <v/>
      </c>
      <c r="DM37" s="94">
        <f>IF(OR(DM$4="",$B37=""),0,SUMIF('DADOS BRUTOS'!$A$3:$A$500,$B37,'DADOS BRUTOS'!AM$3:AM$500)+IF($C37="",0,SUMIF('DADOS BRUTOS'!$A$3:$A$500,$C37,'DADOS BRUTOS'!AM$3:AM$500)))</f>
        <v/>
      </c>
      <c r="DN37" s="94">
        <f>IF(OR(DN$4="",$B37=""),0,SUMIF('DADOS BRUTOS'!$A$3:$A$500,$B37,'DADOS BRUTOS'!AN$3:AN$500)+IF($C37="",0,SUMIF('DADOS BRUTOS'!$A$3:$A$500,$C37,'DADOS BRUTOS'!AN$3:AN$500)))</f>
        <v/>
      </c>
      <c r="DO37" s="94">
        <f>IF(OR(DO$4="",$B37=""),0,SUMIF('DADOS BRUTOS'!$A$3:$A$500,$B37,'DADOS BRUTOS'!AO$3:AO$500)+IF($C37="",0,SUMIF('DADOS BRUTOS'!$A$3:$A$500,$C37,'DADOS BRUTOS'!AO$3:AO$500)))</f>
        <v/>
      </c>
      <c r="DP37" s="94">
        <f>IF(OR(DP$4="",$B37=""),0,SUMIF('DADOS BRUTOS'!$A$3:$A$500,$B37,'DADOS BRUTOS'!AP$3:AP$500)+IF($C37="",0,SUMIF('DADOS BRUTOS'!$A$3:$A$500,$C37,'DADOS BRUTOS'!AP$3:AP$500)))</f>
        <v/>
      </c>
      <c r="DQ37" s="94">
        <f>IF(OR(DQ$4="",$B37=""),0,SUMIF('DADOS BRUTOS'!$A$3:$A$500,$B37,'DADOS BRUTOS'!AQ$3:AQ$500)+IF($C37="",0,SUMIF('DADOS BRUTOS'!$A$3:$A$500,$C37,'DADOS BRUTOS'!AQ$3:AQ$500)))</f>
        <v/>
      </c>
      <c r="DR37" s="94">
        <f>IF(OR(DR$4="",$B37=""),0,SUMIF('DADOS BRUTOS'!$A$3:$A$500,$B37,'DADOS BRUTOS'!AR$3:AR$500)+IF($C37="",0,SUMIF('DADOS BRUTOS'!$A$3:$A$500,$C37,'DADOS BRUTOS'!AR$3:AR$500)))</f>
        <v/>
      </c>
      <c r="DS37" s="94">
        <f>IF(OR(DS$4="",$B37=""),0,SUMIF('DADOS BRUTOS'!$A$3:$A$500,$B37,'DADOS BRUTOS'!AS$3:AS$500)+IF($C37="",0,SUMIF('DADOS BRUTOS'!$A$3:$A$500,$C37,'DADOS BRUTOS'!AS$3:AS$500)))</f>
        <v/>
      </c>
      <c r="DT37" s="94">
        <f>IF(OR(DT$4="",$B37=""),0,SUMIF('DADOS BRUTOS'!$A$3:$A$500,$B37,'DADOS BRUTOS'!AT$3:AT$500)+IF($C37="",0,SUMIF('DADOS BRUTOS'!$A$3:$A$500,$C37,'DADOS BRUTOS'!AT$3:AT$500)))</f>
        <v/>
      </c>
      <c r="DU37" s="94">
        <f>IF(OR(DU$4="",$B37=""),0,SUMIF('DADOS BRUTOS'!$A$3:$A$500,$B37,'DADOS BRUTOS'!AU$3:AU$500)+IF($C37="",0,SUMIF('DADOS BRUTOS'!$A$3:$A$500,$C37,'DADOS BRUTOS'!AU$3:AU$500)))</f>
        <v/>
      </c>
      <c r="DV37" s="94">
        <f>IF(OR(DV$4="",$B37=""),0,SUMIF('DADOS BRUTOS'!$A$3:$A$500,$B37,'DADOS BRUTOS'!AV$3:AV$500)+IF($C37="",0,SUMIF('DADOS BRUTOS'!$A$3:$A$500,$C37,'DADOS BRUTOS'!AV$3:AV$500)))</f>
        <v/>
      </c>
      <c r="DW37" s="94">
        <f>IF(OR(DW$4="",$B37=""),0,SUMIF('DADOS BRUTOS'!$A$3:$A$500,$B37,'DADOS BRUTOS'!AW$3:AW$500)+IF($C37="",0,SUMIF('DADOS BRUTOS'!$A$3:$A$500,$C37,'DADOS BRUTOS'!AW$3:AW$500)))</f>
        <v/>
      </c>
      <c r="DX37" s="94">
        <f>IF(OR(DX$4="",$B37=""),0,SUMIF('DADOS BRUTOS'!$A$3:$A$500,$B37,'DADOS BRUTOS'!AX$3:AX$500)+IF($C37="",0,SUMIF('DADOS BRUTOS'!$A$3:$A$500,$C37,'DADOS BRUTOS'!AX$3:AX$500)))</f>
        <v/>
      </c>
      <c r="DY37" s="94">
        <f>IF(OR(DY$4="",$B37=""),0,SUMIF('DADOS BRUTOS'!$A$3:$A$500,$B37,'DADOS BRUTOS'!AY$3:AY$500)+IF($C37="",0,SUMIF('DADOS BRUTOS'!$A$3:$A$500,$C37,'DADOS BRUTOS'!AY$3:AY$500)))</f>
        <v/>
      </c>
      <c r="DZ37" s="94">
        <f>IF(OR(DZ$4="",$B37=""),0,SUMIF('DADOS BRUTOS'!$A$3:$A$500,$B37,'DADOS BRUTOS'!AZ$3:AZ$500)+IF($C37="",0,SUMIF('DADOS BRUTOS'!$A$3:$A$500,$C37,'DADOS BRUTOS'!AZ$3:AZ$500)))</f>
        <v/>
      </c>
      <c r="EA37" s="94">
        <f>IF(OR(EA$4="",$B37=""),0,SUMIF('DADOS BRUTOS'!$A$3:$A$500,$B37,'DADOS BRUTOS'!BA$3:BA$500)+IF($C37="",0,SUMIF('DADOS BRUTOS'!$A$3:$A$500,$C37,'DADOS BRUTOS'!BA$3:BA$500)))</f>
        <v/>
      </c>
      <c r="EB37" s="94">
        <f>IF(OR(EB$4="",$B37=""),0,SUMIF('DADOS BRUTOS'!$A$3:$A$500,$B37,'DADOS BRUTOS'!BB$3:BB$500)+IF($C37="",0,SUMIF('DADOS BRUTOS'!$A$3:$A$500,$C37,'DADOS BRUTOS'!BB$3:BB$500)))</f>
        <v/>
      </c>
      <c r="EC37" s="94">
        <f>IF(OR(EC$4="",$B37=""),0,SUMIF('DADOS BRUTOS'!$A$3:$A$500,$B37,'DADOS BRUTOS'!BC$3:BC$500)+IF($C37="",0,SUMIF('DADOS BRUTOS'!$A$3:$A$500,$C37,'DADOS BRUTOS'!BC$3:BC$500)))</f>
        <v/>
      </c>
      <c r="ED37" s="94">
        <f>IF(OR(ED$4="",$B37=""),0,SUMIF('DADOS BRUTOS'!$A$3:$A$500,$B37,'DADOS BRUTOS'!BD$3:BD$500)+IF($C37="",0,SUMIF('DADOS BRUTOS'!$A$3:$A$500,$C37,'DADOS BRUTOS'!BD$3:BD$500)))</f>
        <v/>
      </c>
      <c r="EE37" s="94">
        <f>IF(OR(EE$4="",$B37=""),0,SUMIF('DADOS BRUTOS'!$A$3:$A$500,$B37,'DADOS BRUTOS'!BE$3:BE$500)+IF($C37="",0,SUMIF('DADOS BRUTOS'!$A$3:$A$500,$C37,'DADOS BRUTOS'!BE$3:BE$500)))</f>
        <v/>
      </c>
      <c r="EF37" s="94">
        <f>IF(OR(EF$4="",$B37=""),0,SUMIF('DADOS BRUTOS'!$A$3:$A$500,$B37,'DADOS BRUTOS'!BF$3:BF$500)+IF($C37="",0,SUMIF('DADOS BRUTOS'!$A$3:$A$500,$C37,'DADOS BRUTOS'!BF$3:BF$500)))</f>
        <v/>
      </c>
      <c r="EG37" s="94">
        <f>IF(OR(EG$4="",$B37=""),0,SUMIF('DADOS BRUTOS'!$A$3:$A$500,$B37,'DADOS BRUTOS'!BG$3:BG$500)+IF($C37="",0,SUMIF('DADOS BRUTOS'!$A$3:$A$500,$C37,'DADOS BRUTOS'!BG$3:BG$500)))</f>
        <v/>
      </c>
      <c r="EH37" s="94">
        <f>IF(OR(EH$4="",$B37=""),0,SUMIF('DADOS BRUTOS'!$A$3:$A$500,$B37,'DADOS BRUTOS'!BH$3:BH$500)+IF($C37="",0,SUMIF('DADOS BRUTOS'!$A$3:$A$500,$C37,'DADOS BRUTOS'!BH$3:BH$500)))</f>
        <v/>
      </c>
      <c r="EI37" s="94">
        <f>IF(OR(EI$4="",$B37=""),0,SUMIF('DADOS BRUTOS'!$A$3:$A$500,$B37,'DADOS BRUTOS'!BI$3:BI$500)+IF($C37="",0,SUMIF('DADOS BRUTOS'!$A$3:$A$500,$C37,'DADOS BRUTOS'!BI$3:BI$500)))</f>
        <v/>
      </c>
      <c r="EJ37" s="94">
        <f>IF(OR(EJ$4="",$B37=""),0,SUMIF('DADOS BRUTOS'!$A$3:$A$500,$B37,'DADOS BRUTOS'!BJ$3:BJ$500)+IF($C37="",0,SUMIF('DADOS BRUTOS'!$A$3:$A$500,$C37,'DADOS BRUTOS'!BJ$3:BJ$500)))</f>
        <v/>
      </c>
      <c r="EK37" s="94">
        <f>IF(OR(EK$4="",$B37=""),0,SUMIF('DADOS BRUTOS'!$A$3:$A$500,$B37,'DADOS BRUTOS'!BK$3:BK$500)+IF($C37="",0,SUMIF('DADOS BRUTOS'!$A$3:$A$500,$C37,'DADOS BRUTOS'!BK$3:BK$500)))</f>
        <v/>
      </c>
      <c r="EL37" s="94">
        <f>IF(OR(EL$4="",$B37=""),0,SUMIF('DADOS BRUTOS'!$A$3:$A$500,$B37,'DADOS BRUTOS'!BL$3:BL$500)+IF($C37="",0,SUMIF('DADOS BRUTOS'!$A$3:$A$500,$C37,'DADOS BRUTOS'!BL$3:BL$500)))</f>
        <v/>
      </c>
      <c r="EM37" s="94">
        <f>IF(OR(EM$4="",$B37=""),0,SUMIF('DADOS BRUTOS'!$A$3:$A$500,$B37,'DADOS BRUTOS'!BM$3:BM$500)+IF($C37="",0,SUMIF('DADOS BRUTOS'!$A$3:$A$500,$C37,'DADOS BRUTOS'!BM$3:BM$500)))</f>
        <v/>
      </c>
      <c r="EN37" s="94">
        <f>IF(OR(EN$4="",$B37=""),0,SUMIF('DADOS BRUTOS'!$A$3:$A$500,$B37,'DADOS BRUTOS'!BN$3:BN$500)+IF($C37="",0,SUMIF('DADOS BRUTOS'!$A$3:$A$500,$C37,'DADOS BRUTOS'!BN$3:BN$500)))</f>
        <v/>
      </c>
      <c r="EO37" s="94">
        <f>IF(OR(EO$4="",$B37=""),0,SUMIF('DADOS BRUTOS'!$A$3:$A$500,$B37,'DADOS BRUTOS'!BO$3:BO$500)+IF($C37="",0,SUMIF('DADOS BRUTOS'!$A$3:$A$500,$C37,'DADOS BRUTOS'!BO$3:BO$500)))</f>
        <v/>
      </c>
      <c r="EP37" s="94">
        <f>IF(OR(EP$4="",$B37=""),0,SUMIF('DADOS BRUTOS'!$A$3:$A$500,$B37,'DADOS BRUTOS'!BP$3:BP$500)+IF($C37="",0,SUMIF('DADOS BRUTOS'!$A$3:$A$500,$C37,'DADOS BRUTOS'!BP$3:BP$500)))</f>
        <v/>
      </c>
      <c r="EQ37" s="94">
        <f>IF(OR(EQ$4="",$B37=""),0,SUMIF('DADOS BRUTOS'!$A$3:$A$500,$B37,'DADOS BRUTOS'!BQ$3:BQ$500)+IF($C37="",0,SUMIF('DADOS BRUTOS'!$A$3:$A$500,$C37,'DADOS BRUTOS'!BQ$3:BQ$500)))</f>
        <v/>
      </c>
      <c r="ER37" s="94">
        <f>IF(OR(ER$4="",$B37=""),0,SUMIF('DADOS BRUTOS'!$A$3:$A$500,$B37,'DADOS BRUTOS'!BR$3:BR$500)+IF($C37="",0,SUMIF('DADOS BRUTOS'!$A$3:$A$500,$C37,'DADOS BRUTOS'!BR$3:BR$500)))</f>
        <v/>
      </c>
      <c r="ES37" s="94">
        <f>IF(OR(ES$4="",$B37=""),0,SUMIF('DADOS BRUTOS'!$A$3:$A$500,$B37,'DADOS BRUTOS'!BS$3:BS$500)+IF($C37="",0,SUMIF('DADOS BRUTOS'!$A$3:$A$500,$C37,'DADOS BRUTOS'!BS$3:BS$500)))</f>
        <v/>
      </c>
      <c r="ET37" s="94">
        <f>IF(OR(ET$4="",$B37=""),0,SUMIF('DADOS BRUTOS'!$A$3:$A$500,$B37,'DADOS BRUTOS'!BT$3:BT$500)+IF($C37="",0,SUMIF('DADOS BRUTOS'!$A$3:$A$500,$C37,'DADOS BRUTOS'!BT$3:BT$500)))</f>
        <v/>
      </c>
      <c r="EU37" s="94">
        <f>IF(OR(EU$4="",$B37=""),0,SUMIF('DADOS BRUTOS'!$A$3:$A$500,$B37,'DADOS BRUTOS'!BU$3:BU$500)+IF($C37="",0,SUMIF('DADOS BRUTOS'!$A$3:$A$500,$C37,'DADOS BRUTOS'!BU$3:BU$500)))</f>
        <v/>
      </c>
      <c r="EV37" s="94">
        <f>IF(OR(EV$4="",$B37=""),0,SUMIF('DADOS BRUTOS'!$A$3:$A$500,$B37,'DADOS BRUTOS'!BV$3:BV$500)+IF($C37="",0,SUMIF('DADOS BRUTOS'!$A$3:$A$500,$C37,'DADOS BRUTOS'!BV$3:BV$500)))</f>
        <v/>
      </c>
      <c r="EW37" s="94">
        <f>IF(OR(EW$4="",$B37=""),0,SUMIF('DADOS BRUTOS'!$A$3:$A$500,$B37,'DADOS BRUTOS'!BW$3:BW$500)+IF($C37="",0,SUMIF('DADOS BRUTOS'!$A$3:$A$500,$C37,'DADOS BRUTOS'!BW$3:BW$500)))</f>
        <v/>
      </c>
      <c r="EX37" s="94">
        <f>IF(OR(EX$4="",$B37=""),0,SUMIF('DADOS BRUTOS'!$A$3:$A$500,$B37,'DADOS BRUTOS'!BX$3:BX$500)+IF($C37="",0,SUMIF('DADOS BRUTOS'!$A$3:$A$500,$C37,'DADOS BRUTOS'!BX$3:BX$500)))</f>
        <v/>
      </c>
      <c r="EY37" s="94">
        <f>IF(OR(EY$4="",$B37=""),0,SUMIF('DADOS BRUTOS'!$A$3:$A$500,$B37,'DADOS BRUTOS'!BY$3:BY$500)+IF($C37="",0,SUMIF('DADOS BRUTOS'!$A$3:$A$500,$C37,'DADOS BRUTOS'!BY$3:BY$500)))</f>
        <v/>
      </c>
      <c r="EZ37" s="94">
        <f>IF(OR(EZ$4="",$B37=""),0,SUMIF('DADOS BRUTOS'!$A$3:$A$500,$B37,'DADOS BRUTOS'!BZ$3:BZ$500)+IF($C37="",0,SUMIF('DADOS BRUTOS'!$A$3:$A$500,$C37,'DADOS BRUTOS'!BZ$3:BZ$500)))</f>
        <v/>
      </c>
      <c r="FA37" s="94">
        <f>IF(OR(FA$4="",$B37=""),0,SUMIF('DADOS BRUTOS'!$A$3:$A$500,$B37,'DADOS BRUTOS'!CA$3:CA$500)+IF($C37="",0,SUMIF('DADOS BRUTOS'!$A$3:$A$500,$C37,'DADOS BRUTOS'!CA$3:CA$500)))</f>
        <v/>
      </c>
      <c r="FB37" s="94">
        <f>IF(OR(FB$4="",$B37=""),0,SUMIF('DADOS BRUTOS'!$A$3:$A$500,$B37,'DADOS BRUTOS'!CB$3:CB$500)+IF($C37="",0,SUMIF('DADOS BRUTOS'!$A$3:$A$500,$C37,'DADOS BRUTOS'!CB$3:CB$500)))</f>
        <v/>
      </c>
      <c r="FC37" s="94">
        <f>IF(OR(FC$4="",$B37=""),0,SUMIF('DADOS BRUTOS'!$A$3:$A$500,$B37,'DADOS BRUTOS'!CC$3:CC$500)+IF($C37="",0,SUMIF('DADOS BRUTOS'!$A$3:$A$500,$C37,'DADOS BRUTOS'!CC$3:CC$500)))</f>
        <v/>
      </c>
      <c r="FD37" s="94">
        <f>IF(OR(FD$4="",$B37=""),0,SUMIF('DADOS BRUTOS'!$A$3:$A$500,$B37,'DADOS BRUTOS'!CD$3:CD$500)+IF($C37="",0,SUMIF('DADOS BRUTOS'!$A$3:$A$500,$C37,'DADOS BRUTOS'!CD$3:CD$500)))</f>
        <v/>
      </c>
      <c r="FE37" s="94">
        <f>IF(OR(FE$4="",$B37=""),0,SUMIF('DADOS BRUTOS'!$A$3:$A$500,$B37,'DADOS BRUTOS'!CE$3:CE$500)+IF($C37="",0,SUMIF('DADOS BRUTOS'!$A$3:$A$500,$C37,'DADOS BRUTOS'!CE$3:CE$500)))</f>
        <v/>
      </c>
      <c r="FF37" s="94">
        <f>IF(OR(FF$4="",$B37=""),0,SUMIF('DADOS BRUTOS'!$A$3:$A$500,$B37,'DADOS BRUTOS'!CF$3:CF$500)+IF($C37="",0,SUMIF('DADOS BRUTOS'!$A$3:$A$500,$C37,'DADOS BRUTOS'!CF$3:CF$500)))</f>
        <v/>
      </c>
      <c r="FG37" s="94">
        <f>IF(OR(FG$4="",$B37=""),0,SUMIF('DADOS BRUTOS'!$A$3:$A$500,$B37,'DADOS BRUTOS'!CG$3:CG$500)+IF($C37="",0,SUMIF('DADOS BRUTOS'!$A$3:$A$500,$C37,'DADOS BRUTOS'!CG$3:CG$500)))</f>
        <v/>
      </c>
      <c r="FH37" s="94">
        <f>IF(OR(FH$4="",$B37=""),0,SUMIF('DADOS BRUTOS'!$A$3:$A$500,$B37,'DADOS BRUTOS'!CH$3:CH$500)+IF($C37="",0,SUMIF('DADOS BRUTOS'!$A$3:$A$500,$C37,'DADOS BRUTOS'!CH$3:CH$500)))</f>
        <v/>
      </c>
      <c r="FI37" s="94">
        <f>IF(OR(FI$4="",$B37=""),0,SUMIF('DADOS BRUTOS'!$A$3:$A$500,$B37,'DADOS BRUTOS'!CI$3:CI$500)+IF($C37="",0,SUMIF('DADOS BRUTOS'!$A$3:$A$500,$C37,'DADOS BRUTOS'!CI$3:CI$500)))</f>
        <v/>
      </c>
      <c r="FJ37" s="94">
        <f>IF(OR(FJ$4="",$B37=""),0,SUMIF('DADOS BRUTOS'!$A$3:$A$500,$B37,'DADOS BRUTOS'!CJ$3:CJ$500)+IF($C37="",0,SUMIF('DADOS BRUTOS'!$A$3:$A$500,$C37,'DADOS BRUTOS'!CJ$3:CJ$500)))</f>
        <v/>
      </c>
      <c r="FK37" s="94">
        <f>IF(OR(FK$4="",$B37=""),0,SUMIF('DADOS BRUTOS'!$A$3:$A$500,$B37,'DADOS BRUTOS'!CK$3:CK$500)+IF($C37="",0,SUMIF('DADOS BRUTOS'!$A$3:$A$500,$C37,'DADOS BRUTOS'!CK$3:CK$500)))</f>
        <v/>
      </c>
      <c r="FL37" s="94">
        <f>IF(OR(FL$4="",$B37=""),0,SUMIF('DADOS BRUTOS'!$A$3:$A$500,$B37,'DADOS BRUTOS'!CL$3:CL$500)+IF($C37="",0,SUMIF('DADOS BRUTOS'!$A$3:$A$500,$C37,'DADOS BRUTOS'!CL$3:CL$500)))</f>
        <v/>
      </c>
      <c r="FM37" s="94">
        <f>IF(OR(FM$4="",$B37=""),0,SUMIF('DADOS BRUTOS'!$A$3:$A$500,$B37,'DADOS BRUTOS'!CM$3:CM$500)+IF($C37="",0,SUMIF('DADOS BRUTOS'!$A$3:$A$500,$C37,'DADOS BRUTOS'!CM$3:CM$500)))</f>
        <v/>
      </c>
      <c r="FN37" s="94">
        <f>IF(OR(FN$4="",$B37=""),0,SUMIF('DADOS BRUTOS'!$A$3:$A$500,$B37,'DADOS BRUTOS'!CN$3:CN$500)+IF($C37="",0,SUMIF('DADOS BRUTOS'!$A$3:$A$500,$C37,'DADOS BRUTOS'!CN$3:CN$500)))</f>
        <v/>
      </c>
      <c r="FO37" s="94">
        <f>IF(OR(FO$4="",$B37=""),0,SUMIF('DADOS BRUTOS'!$A$3:$A$500,$B37,'DADOS BRUTOS'!CO$3:CO$500)+IF($C37="",0,SUMIF('DADOS BRUTOS'!$A$3:$A$500,$C37,'DADOS BRUTOS'!CO$3:CO$500)))</f>
        <v/>
      </c>
      <c r="FP37" s="94">
        <f>IF(OR(FP$4="",$B37=""),0,SUMIF('DADOS BRUTOS'!$A$3:$A$500,$B37,'DADOS BRUTOS'!CP$3:CP$500)+IF($C37="",0,SUMIF('DADOS BRUTOS'!$A$3:$A$500,$C37,'DADOS BRUTOS'!CP$3:CP$500)))</f>
        <v/>
      </c>
      <c r="FQ37" s="94">
        <f>IF(OR(FQ$4="",$B37=""),0,SUMIF('DADOS BRUTOS'!$A$3:$A$500,$B37,'DADOS BRUTOS'!CQ$3:CQ$500)+IF($C37="",0,SUMIF('DADOS BRUTOS'!$A$3:$A$500,$C37,'DADOS BRUTOS'!CQ$3:CQ$500)))</f>
        <v/>
      </c>
      <c r="FR37" s="94">
        <f>IF(OR(FR$4="",$B37=""),0,SUMIF('DADOS BRUTOS'!$A$3:$A$500,$B37,'DADOS BRUTOS'!CR$3:CR$500)+IF($C37="",0,SUMIF('DADOS BRUTOS'!$A$3:$A$500,$C37,'DADOS BRUTOS'!CR$3:CR$500)))</f>
        <v/>
      </c>
      <c r="FS37" s="94">
        <f>IF(OR(FS$4="",$B37=""),0,SUMIF('DADOS BRUTOS'!$A$3:$A$500,$B37,'DADOS BRUTOS'!CS$3:CS$500)+IF($C37="",0,SUMIF('DADOS BRUTOS'!$A$3:$A$500,$C37,'DADOS BRUTOS'!CS$3:CS$500)))</f>
        <v/>
      </c>
      <c r="FT37" s="94">
        <f>IF(OR(FT$4="",$B37=""),0,SUMIF('DADOS BRUTOS'!$A$3:$A$500,$B37,'DADOS BRUTOS'!CT$3:CT$500)+IF($C37="",0,SUMIF('DADOS BRUTOS'!$A$3:$A$500,$C37,'DADOS BRUTOS'!CT$3:CT$500)))</f>
        <v/>
      </c>
      <c r="FU37" s="94">
        <f>IF(OR(FU$4="",$B37=""),0,SUMIF('DADOS BRUTOS'!$A$3:$A$500,$B37,'DADOS BRUTOS'!CU$3:CU$500)+IF($C37="",0,SUMIF('DADOS BRUTOS'!$A$3:$A$500,$C37,'DADOS BRUTOS'!CU$3:CU$500)))</f>
        <v/>
      </c>
      <c r="FV37" s="94">
        <f>IF(OR(FV$4="",$B37=""),0,SUMIF('DADOS BRUTOS'!$A$3:$A$500,$B37,'DADOS BRUTOS'!CV$3:CV$500)+IF($C37="",0,SUMIF('DADOS BRUTOS'!$A$3:$A$500,$C37,'DADOS BRUTOS'!CV$3:CV$500)))</f>
        <v/>
      </c>
      <c r="FW37" s="94">
        <f>IF(OR(FW$4="",$B37=""),0,SUMIF('DADOS BRUTOS'!$A$3:$A$500,$B37,'DADOS BRUTOS'!CW$3:CW$500)+IF($C37="",0,SUMIF('DADOS BRUTOS'!$A$3:$A$500,$C37,'DADOS BRUTOS'!CW$3:CW$500)))</f>
        <v/>
      </c>
      <c r="FX37" s="94">
        <f>IF(OR(FX$4="",$B37=""),0,SUMIF('DADOS BRUTOS'!$A$3:$A$500,$B37,'DADOS BRUTOS'!CX$3:CX$500)+IF($C37="",0,SUMIF('DADOS BRUTOS'!$A$3:$A$500,$C37,'DADOS BRUTOS'!CX$3:CX$500)))</f>
        <v/>
      </c>
      <c r="FY37" s="94">
        <f>IF(OR(FY$4="",$B37=""),0,SUMIF('DADOS BRUTOS'!$A$3:$A$500,$B37,'DADOS BRUTOS'!CY$3:CY$500)+IF($C37="",0,SUMIF('DADOS BRUTOS'!$A$3:$A$500,$C37,'DADOS BRUTOS'!CY$3:CY$500)))</f>
        <v/>
      </c>
      <c r="FZ37" s="94">
        <f>IF(OR(FZ$4="",$B37=""),0,SUMIF('DADOS BRUTOS'!$A$3:$A$500,$B37,'DADOS BRUTOS'!CZ$3:CZ$500)+IF($C37="",0,SUMIF('DADOS BRUTOS'!$A$3:$A$500,$C37,'DADOS BRUTOS'!CZ$3:CZ$500)))</f>
        <v/>
      </c>
      <c r="GA37" s="94">
        <f>IF(OR(GA$4="",$B37=""),0,SUMIF('DADOS BRUTOS'!$A$3:$A$500,$B37,'DADOS BRUTOS'!DA$3:DA$500)+IF($C37="",0,SUMIF('DADOS BRUTOS'!$A$3:$A$500,$C37,'DADOS BRUTOS'!DA$3:DA$500)))</f>
        <v/>
      </c>
      <c r="GB37" s="94">
        <f>IF(OR(GB$4="",$B37=""),0,SUMIF('DADOS BRUTOS'!$A$3:$A$500,$B37,'DADOS BRUTOS'!DB$3:DB$500)+IF($C37="",0,SUMIF('DADOS BRUTOS'!$A$3:$A$500,$C37,'DADOS BRUTOS'!DB$3:DB$500)))</f>
        <v/>
      </c>
      <c r="GC37" s="94">
        <f>IF(OR(GC$4="",$B37=""),0,SUMIF('DADOS BRUTOS'!$A$3:$A$500,$B37,'DADOS BRUTOS'!DC$3:DC$500)+IF($C37="",0,SUMIF('DADOS BRUTOS'!$A$3:$A$500,$C37,'DADOS BRUTOS'!DC$3:DC$500)))</f>
        <v/>
      </c>
      <c r="GD37" s="94">
        <f>IF(OR(GD$4="",$B37=""),0,SUMIF('DADOS BRUTOS'!$A$3:$A$500,$B37,'DADOS BRUTOS'!DD$3:DD$500)+IF($C37="",0,SUMIF('DADOS BRUTOS'!$A$3:$A$500,$C37,'DADOS BRUTOS'!DD$3:DD$500)))</f>
        <v/>
      </c>
      <c r="GE37" s="94">
        <f>IF(OR(GE$4="",$B37=""),0,SUMIF('DADOS BRUTOS'!$A$3:$A$500,$B37,'DADOS BRUTOS'!DE$3:DE$500)+IF($C37="",0,SUMIF('DADOS BRUTOS'!$A$3:$A$500,$C37,'DADOS BRUTOS'!DE$3:DE$500)))</f>
        <v/>
      </c>
      <c r="GF37" s="94">
        <f>IF(OR(GF$4="",$B37=""),0,SUMIF('DADOS BRUTOS'!$A$3:$A$500,$B37,'DADOS BRUTOS'!DF$3:DF$500)+IF($C37="",0,SUMIF('DADOS BRUTOS'!$A$3:$A$500,$C37,'DADOS BRUTOS'!DF$3:DF$500)))</f>
        <v/>
      </c>
      <c r="GG37" s="94">
        <f>IF(OR(GG$4="",$B37=""),0,SUMIF('DADOS BRUTOS'!$A$3:$A$500,$B37,'DADOS BRUTOS'!DG$3:DG$500)+IF($C37="",0,SUMIF('DADOS BRUTOS'!$A$3:$A$500,$C37,'DADOS BRUTOS'!DG$3:DG$500)))</f>
        <v/>
      </c>
      <c r="GH37" s="94">
        <f>IF(OR(GH$4="",$B37=""),0,SUMIF('DADOS BRUTOS'!$A$3:$A$500,$B37,'DADOS BRUTOS'!DH$3:DH$500)+IF($C37="",0,SUMIF('DADOS BRUTOS'!$A$3:$A$500,$C37,'DADOS BRUTOS'!DH$3:DH$500)))</f>
        <v/>
      </c>
      <c r="GI37" s="94">
        <f>IF(OR(GI$4="",$B37=""),0,SUMIF('DADOS BRUTOS'!$A$3:$A$500,$B37,'DADOS BRUTOS'!DI$3:DI$500)+IF($C37="",0,SUMIF('DADOS BRUTOS'!$A$3:$A$500,$C37,'DADOS BRUTOS'!DI$3:DI$500)))</f>
        <v/>
      </c>
      <c r="GJ37" s="94">
        <f>IF(OR(GJ$4="",$B37=""),0,SUMIF('DADOS BRUTOS'!$A$3:$A$500,$B37,'DADOS BRUTOS'!DJ$3:DJ$500)+IF($C37="",0,SUMIF('DADOS BRUTOS'!$A$3:$A$500,$C37,'DADOS BRUTOS'!DJ$3:DJ$500)))</f>
        <v/>
      </c>
      <c r="GK37" s="94">
        <f>IF(OR(GK$4="",$B37=""),0,SUMIF('DADOS BRUTOS'!$A$3:$A$500,$B37,'DADOS BRUTOS'!DK$3:DK$500)+IF($C37="",0,SUMIF('DADOS BRUTOS'!$A$3:$A$500,$C37,'DADOS BRUTOS'!DK$3:DK$500)))</f>
        <v/>
      </c>
      <c r="GL37" s="94">
        <f>IF(OR(GL$4="",$B37=""),0,SUMIF('DADOS BRUTOS'!$A$3:$A$500,$B37,'DADOS BRUTOS'!DL$3:DL$500)+IF($C37="",0,SUMIF('DADOS BRUTOS'!$A$3:$A$500,$C37,'DADOS BRUTOS'!DL$3:DL$500)))</f>
        <v/>
      </c>
      <c r="GM37" s="94">
        <f>IF(OR(GM$4="",$B37=""),0,SUMIF('DADOS BRUTOS'!$A$3:$A$500,$B37,'DADOS BRUTOS'!DM$3:DM$500)+IF($C37="",0,SUMIF('DADOS BRUTOS'!$A$3:$A$500,$C37,'DADOS BRUTOS'!DM$3:DM$500)))</f>
        <v/>
      </c>
      <c r="GN37" s="94">
        <f>IF(OR(GN$4="",$B37=""),0,SUMIF('DADOS BRUTOS'!$A$3:$A$500,$B37,'DADOS BRUTOS'!DN$3:DN$500)+IF($C37="",0,SUMIF('DADOS BRUTOS'!$A$3:$A$500,$C37,'DADOS BRUTOS'!DN$3:DN$500)))</f>
        <v/>
      </c>
      <c r="GO37" s="94">
        <f>IF(OR(GO$4="",$B37=""),0,SUMIF('DADOS BRUTOS'!$A$3:$A$500,$B37,'DADOS BRUTOS'!DO$3:DO$500)+IF($C37="",0,SUMIF('DADOS BRUTOS'!$A$3:$A$500,$C37,'DADOS BRUTOS'!DO$3:DO$500)))</f>
        <v/>
      </c>
      <c r="GP37" s="94">
        <f>IF(OR(GP$4="",$B37=""),0,SUMIF('DADOS BRUTOS'!$A$3:$A$500,$B37,'DADOS BRUTOS'!DP$3:DP$500)+IF($C37="",0,SUMIF('DADOS BRUTOS'!$A$3:$A$500,$C37,'DADOS BRUTOS'!DP$3:DP$500)))</f>
        <v/>
      </c>
      <c r="GQ37" s="94">
        <f>IF(OR(GQ$4="",$B37=""),0,SUMIF('DADOS BRUTOS'!$A$3:$A$500,$B37,'DADOS BRUTOS'!DQ$3:DQ$500)+IF($C37="",0,SUMIF('DADOS BRUTOS'!$A$3:$A$500,$C37,'DADOS BRUTOS'!DQ$3:DQ$500)))</f>
        <v/>
      </c>
      <c r="GR37" s="94">
        <f>IF(OR(GR$4="",$B37=""),0,SUMIF('DADOS BRUTOS'!$A$3:$A$500,$B37,'DADOS BRUTOS'!DR$3:DR$500)+IF($C37="",0,SUMIF('DADOS BRUTOS'!$A$3:$A$500,$C37,'DADOS BRUTOS'!DR$3:DR$500)))</f>
        <v/>
      </c>
      <c r="GS37" s="94">
        <f>IF(OR(GS$4="",$B37=""),0,SUMIF('DADOS BRUTOS'!$A$3:$A$500,$B37,'DADOS BRUTOS'!DS$3:DS$500)+IF($C37="",0,SUMIF('DADOS BRUTOS'!$A$3:$A$500,$C37,'DADOS BRUTOS'!DS$3:DS$500)))</f>
        <v/>
      </c>
      <c r="GT37" s="94">
        <f>IF(OR(GT$4="",$B37=""),0,SUMIF('DADOS BRUTOS'!$A$3:$A$500,$B37,'DADOS BRUTOS'!DT$3:DT$500)+IF($C37="",0,SUMIF('DADOS BRUTOS'!$A$3:$A$500,$C37,'DADOS BRUTOS'!DT$3:DT$500)))</f>
        <v/>
      </c>
      <c r="GU37" s="94">
        <f>IF(OR(GU$4="",$B37=""),0,SUMIF('DADOS BRUTOS'!$A$3:$A$500,$B37,'DADOS BRUTOS'!DU$3:DU$500)+IF($C37="",0,SUMIF('DADOS BRUTOS'!$A$3:$A$500,$C37,'DADOS BRUTOS'!DU$3:DU$500)))</f>
        <v/>
      </c>
      <c r="GV37" s="94">
        <f>IF(OR(GV$4="",$B37=""),0,SUMIF('DADOS BRUTOS'!$A$3:$A$500,$B37,'DADOS BRUTOS'!DV$3:DV$500)+IF($C37="",0,SUMIF('DADOS BRUTOS'!$A$3:$A$500,$C37,'DADOS BRUTOS'!DV$3:DV$500)))</f>
        <v/>
      </c>
      <c r="GW37" s="94">
        <f>IF(OR(GW$4="",$B37=""),0,SUMIF('DADOS BRUTOS'!$A$3:$A$500,$B37,'DADOS BRUTOS'!DW$3:DW$500)+IF($C37="",0,SUMIF('DADOS BRUTOS'!$A$3:$A$500,$C37,'DADOS BRUTOS'!DW$3:DW$500)))</f>
        <v/>
      </c>
      <c r="GX37" s="94">
        <f>IF(OR(GX$4="",$B37=""),0,SUMIF('DADOS BRUTOS'!$A$3:$A$500,$B37,'DADOS BRUTOS'!DX$3:DX$500)+IF($C37="",0,SUMIF('DADOS BRUTOS'!$A$3:$A$500,$C37,'DADOS BRUTOS'!DX$3:DX$500)))</f>
        <v/>
      </c>
      <c r="GY37" s="94">
        <f>IF(OR(GY$4="",$B37=""),0,SUMIF('DADOS BRUTOS'!$A$3:$A$500,$B37,'DADOS BRUTOS'!DY$3:DY$500)+IF($C37="",0,SUMIF('DADOS BRUTOS'!$A$3:$A$500,$C37,'DADOS BRUTOS'!DY$3:DY$500)))</f>
        <v/>
      </c>
      <c r="GZ37" s="94">
        <f>IF(OR(GZ$4="",$B37=""),0,SUMIF('DADOS BRUTOS'!$A$3:$A$500,$B37,'DADOS BRUTOS'!DZ$3:DZ$500)+IF($C37="",0,SUMIF('DADOS BRUTOS'!$A$3:$A$500,$C37,'DADOS BRUTOS'!DZ$3:DZ$500)))</f>
        <v/>
      </c>
      <c r="HA37" s="94">
        <f>IF(OR(HA$4="",$B37=""),0,SUMIF('DADOS BRUTOS'!$A$3:$A$500,$B37,'DADOS BRUTOS'!EA$3:EA$500)+IF($C37="",0,SUMIF('DADOS BRUTOS'!$A$3:$A$500,$C37,'DADOS BRUTOS'!EA$3:EA$500)))</f>
        <v/>
      </c>
      <c r="HB37" s="94">
        <f>IF(OR(HB$4="",$B37=""),0,SUMIF('DADOS BRUTOS'!$A$3:$A$500,$B37,'DADOS BRUTOS'!EB$3:EB$500)+IF($C37="",0,SUMIF('DADOS BRUTOS'!$A$3:$A$500,$C37,'DADOS BRUTOS'!EB$3:EB$500)))</f>
        <v/>
      </c>
      <c r="HC37" s="94">
        <f>IF(OR(HC$4="",$B37=""),0,SUMIF('DADOS BRUTOS'!$A$3:$A$500,$B37,'DADOS BRUTOS'!EC$3:EC$500)+IF($C37="",0,SUMIF('DADOS BRUTOS'!$A$3:$A$500,$C37,'DADOS BRUTOS'!EC$3:EC$500)))</f>
        <v/>
      </c>
      <c r="HD37" s="94">
        <f>IF(OR(HD$4="",$B37=""),0,SUMIF('DADOS BRUTOS'!$A$3:$A$500,$B37,'DADOS BRUTOS'!ED$3:ED$500)+IF($C37="",0,SUMIF('DADOS BRUTOS'!$A$3:$A$500,$C37,'DADOS BRUTOS'!ED$3:ED$500)))</f>
        <v/>
      </c>
      <c r="HE37" s="94">
        <f>IF(OR(HE$4="",$B37=""),0,SUMIF('DADOS BRUTOS'!$A$3:$A$500,$B37,'DADOS BRUTOS'!EE$3:EE$500)+IF($C37="",0,SUMIF('DADOS BRUTOS'!$A$3:$A$500,$C37,'DADOS BRUTOS'!EE$3:EE$500)))</f>
        <v/>
      </c>
      <c r="HF37" s="94">
        <f>IF(OR(HF$4="",$B37=""),0,SUMIF('DADOS BRUTOS'!$A$3:$A$500,$B37,'DADOS BRUTOS'!EF$3:EF$500)+IF($C37="",0,SUMIF('DADOS BRUTOS'!$A$3:$A$500,$C37,'DADOS BRUTOS'!EF$3:EF$500)))</f>
        <v/>
      </c>
      <c r="HG37" s="94">
        <f>IF(OR(HG$4="",$B37=""),0,SUMIF('DADOS BRUTOS'!$A$3:$A$500,$B37,'DADOS BRUTOS'!EG$3:EG$500)+IF($C37="",0,SUMIF('DADOS BRUTOS'!$A$3:$A$500,$C37,'DADOS BRUTOS'!EG$3:EG$500)))</f>
        <v/>
      </c>
      <c r="HH37" s="94">
        <f>IF(OR(HH$4="",$B37=""),0,SUMIF('DADOS BRUTOS'!$A$3:$A$500,$B37,'DADOS BRUTOS'!EH$3:EH$500)+IF($C37="",0,SUMIF('DADOS BRUTOS'!$A$3:$A$500,$C37,'DADOS BRUTOS'!EH$3:EH$500)))</f>
        <v/>
      </c>
      <c r="HI37" s="94">
        <f>IF(OR(HI$4="",$B37=""),0,SUMIF('DADOS BRUTOS'!$A$3:$A$500,$B37,'DADOS BRUTOS'!EI$3:EI$500)+IF($C37="",0,SUMIF('DADOS BRUTOS'!$A$3:$A$500,$C37,'DADOS BRUTOS'!EI$3:EI$500)))</f>
        <v/>
      </c>
      <c r="HJ37" s="94">
        <f>IF(OR(HJ$4="",$B37=""),0,SUMIF('DADOS BRUTOS'!$A$3:$A$500,$B37,'DADOS BRUTOS'!EJ$3:EJ$500)+IF($C37="",0,SUMIF('DADOS BRUTOS'!$A$3:$A$500,$C37,'DADOS BRUTOS'!EJ$3:EJ$500)))</f>
        <v/>
      </c>
      <c r="HK37" s="94">
        <f>IF(OR(HK$4="",$B37=""),0,SUMIF('DADOS BRUTOS'!$A$3:$A$500,$B37,'DADOS BRUTOS'!EK$3:EK$500)+IF($C37="",0,SUMIF('DADOS BRUTOS'!$A$3:$A$500,$C37,'DADOS BRUTOS'!EK$3:EK$500)))</f>
        <v/>
      </c>
      <c r="HL37" s="94">
        <f>IF(OR(HL$4="",$B37=""),0,SUMIF('DADOS BRUTOS'!$A$3:$A$500,$B37,'DADOS BRUTOS'!EL$3:EL$500)+IF($C37="",0,SUMIF('DADOS BRUTOS'!$A$3:$A$500,$C37,'DADOS BRUTOS'!EL$3:EL$500)))</f>
        <v/>
      </c>
      <c r="HM37" s="94">
        <f>IF(OR(HM$4="",$B37=""),0,SUMIF('DADOS BRUTOS'!$A$3:$A$500,$B37,'DADOS BRUTOS'!EM$3:EM$500)+IF($C37="",0,SUMIF('DADOS BRUTOS'!$A$3:$A$500,$C37,'DADOS BRUTOS'!EM$3:EM$500)))</f>
        <v/>
      </c>
      <c r="HN37" s="94">
        <f>IF(OR(HN$4="",$B37=""),0,SUMIF('DADOS BRUTOS'!$A$3:$A$500,$B37,'DADOS BRUTOS'!EN$3:EN$500)+IF($C37="",0,SUMIF('DADOS BRUTOS'!$A$3:$A$500,$C37,'DADOS BRUTOS'!EN$3:EN$500)))</f>
        <v/>
      </c>
      <c r="HO37" s="94">
        <f>IF(OR(HO$4="",$B37=""),0,SUMIF('DADOS BRUTOS'!$A$3:$A$500,$B37,'DADOS BRUTOS'!EO$3:EO$500)+IF($C37="",0,SUMIF('DADOS BRUTOS'!$A$3:$A$500,$C37,'DADOS BRUTOS'!EO$3:EO$500)))</f>
        <v/>
      </c>
      <c r="HP37" s="94">
        <f>IF(OR(HP$4="",$B37=""),0,SUMIF('DADOS BRUTOS'!$A$3:$A$500,$B37,'DADOS BRUTOS'!EP$3:EP$500)+IF($C37="",0,SUMIF('DADOS BRUTOS'!$A$3:$A$500,$C37,'DADOS BRUTOS'!EP$3:EP$500)))</f>
        <v/>
      </c>
      <c r="HQ37" s="94">
        <f>IF(OR(HQ$4="",$B37=""),0,SUMIF('DADOS BRUTOS'!$A$3:$A$500,$B37,'DADOS BRUTOS'!EQ$3:EQ$500)+IF($C37="",0,SUMIF('DADOS BRUTOS'!$A$3:$A$500,$C37,'DADOS BRUTOS'!EQ$3:EQ$500)))</f>
        <v/>
      </c>
      <c r="HR37" s="94">
        <f>IF(OR(HR$4="",$B37=""),0,SUMIF('DADOS BRUTOS'!$A$3:$A$500,$B37,'DADOS BRUTOS'!ER$3:ER$500)+IF($C37="",0,SUMIF('DADOS BRUTOS'!$A$3:$A$500,$C37,'DADOS BRUTOS'!ER$3:ER$500)))</f>
        <v/>
      </c>
      <c r="HS37" s="94">
        <f>IF(OR(HS$4="",$B37=""),0,SUMIF('DADOS BRUTOS'!$A$3:$A$500,$B37,'DADOS BRUTOS'!ES$3:ES$500)+IF($C37="",0,SUMIF('DADOS BRUTOS'!$A$3:$A$500,$C37,'DADOS BRUTOS'!ES$3:ES$500)))</f>
        <v/>
      </c>
      <c r="HT37" s="94">
        <f>IF(OR(HT$4="",$B37=""),0,SUMIF('DADOS BRUTOS'!$A$3:$A$500,$B37,'DADOS BRUTOS'!ET$3:ET$500)+IF($C37="",0,SUMIF('DADOS BRUTOS'!$A$3:$A$500,$C37,'DADOS BRUTOS'!ET$3:ET$500)))</f>
        <v/>
      </c>
      <c r="HU37" s="94">
        <f>IF(OR(HU$4="",$B37=""),0,SUMIF('DADOS BRUTOS'!$A$3:$A$500,$B37,'DADOS BRUTOS'!EU$3:EU$500)+IF($C37="",0,SUMIF('DADOS BRUTOS'!$A$3:$A$500,$C37,'DADOS BRUTOS'!EU$3:EU$500)))</f>
        <v/>
      </c>
      <c r="HV37" s="94">
        <f>IF(OR(HV$4="",$B37=""),0,SUMIF('DADOS BRUTOS'!$A$3:$A$500,$B37,'DADOS BRUTOS'!EV$3:EV$500)+IF($C37="",0,SUMIF('DADOS BRUTOS'!$A$3:$A$500,$C37,'DADOS BRUTOS'!EV$3:EV$500)))</f>
        <v/>
      </c>
      <c r="HW37" s="94">
        <f>IF(OR(HW$4="",$B37=""),0,SUMIF('DADOS BRUTOS'!$A$3:$A$500,$B37,'DADOS BRUTOS'!EW$3:EW$500)+IF($C37="",0,SUMIF('DADOS BRUTOS'!$A$3:$A$500,$C37,'DADOS BRUTOS'!EW$3:EW$500)))</f>
        <v/>
      </c>
      <c r="HX37" s="94">
        <f>IF(OR(HX$4="",$B37=""),0,SUMIF('DADOS BRUTOS'!$A$3:$A$500,$B37,'DADOS BRUTOS'!EX$3:EX$500)+IF($C37="",0,SUMIF('DADOS BRUTOS'!$A$3:$A$500,$C37,'DADOS BRUTOS'!EX$3:EX$500)))</f>
        <v/>
      </c>
      <c r="HY37" s="94">
        <f>IF(OR(HY$4="",$B37=""),0,SUMIF('DADOS BRUTOS'!$A$3:$A$500,$B37,'DADOS BRUTOS'!EY$3:EY$500)+IF($C37="",0,SUMIF('DADOS BRUTOS'!$A$3:$A$500,$C37,'DADOS BRUTOS'!EY$3:EY$500)))</f>
        <v/>
      </c>
      <c r="HZ37" s="94">
        <f>IF(OR(HZ$4="",$B37=""),0,SUMIF('DADOS BRUTOS'!$A$3:$A$500,$B37,'DADOS BRUTOS'!EZ$3:EZ$500)+IF($C37="",0,SUMIF('DADOS BRUTOS'!$A$3:$A$500,$C37,'DADOS BRUTOS'!EZ$3:EZ$500)))</f>
        <v/>
      </c>
      <c r="IA37" s="94">
        <f>IF(OR(IA$4="",$B37=""),0,SUMIF('DADOS BRUTOS'!$A$3:$A$500,$B37,'DADOS BRUTOS'!FA$3:FA$500)+IF($C37="",0,SUMIF('DADOS BRUTOS'!$A$3:$A$500,$C37,'DADOS BRUTOS'!FA$3:FA$500)))</f>
        <v/>
      </c>
      <c r="IB37" s="94">
        <f>IF(OR(IB$4="",$B37=""),0,SUMIF('DADOS BRUTOS'!$A$3:$A$500,$B37,'DADOS BRUTOS'!FB$3:FB$500)+IF($C37="",0,SUMIF('DADOS BRUTOS'!$A$3:$A$500,$C37,'DADOS BRUTOS'!FB$3:FB$500)))</f>
        <v/>
      </c>
      <c r="IC37" s="94">
        <f>IF(OR(IC$4="",$B37=""),0,SUMIF('DADOS BRUTOS'!$A$3:$A$500,$B37,'DADOS BRUTOS'!FC$3:FC$500)+IF($C37="",0,SUMIF('DADOS BRUTOS'!$A$3:$A$500,$C37,'DADOS BRUTOS'!FC$3:FC$500)))</f>
        <v/>
      </c>
      <c r="ID37" s="94">
        <f>IF(OR(ID$4="",$B37=""),0,SUMIF('DADOS BRUTOS'!$A$3:$A$500,$B37,'DADOS BRUTOS'!FD$3:FD$500)+IF($C37="",0,SUMIF('DADOS BRUTOS'!$A$3:$A$500,$C37,'DADOS BRUTOS'!FD$3:FD$500)))</f>
        <v/>
      </c>
      <c r="IE37" s="94">
        <f>IF(OR(IE$4="",$B37=""),0,SUMIF('DADOS BRUTOS'!$A$3:$A$500,$B37,'DADOS BRUTOS'!FE$3:FE$500)+IF($C37="",0,SUMIF('DADOS BRUTOS'!$A$3:$A$500,$C37,'DADOS BRUTOS'!FE$3:FE$500)))</f>
        <v/>
      </c>
      <c r="IF37" s="94">
        <f>IF(OR(IF$4="",$B37=""),0,SUMIF('DADOS BRUTOS'!$A$3:$A$500,$B37,'DADOS BRUTOS'!FF$3:FF$500)+IF($C37="",0,SUMIF('DADOS BRUTOS'!$A$3:$A$500,$C37,'DADOS BRUTOS'!FF$3:FF$500)))</f>
        <v/>
      </c>
      <c r="IG37" s="94">
        <f>IF(OR(IG$4="",$B37=""),0,SUMIF('DADOS BRUTOS'!$A$3:$A$500,$B37,'DADOS BRUTOS'!FG$3:FG$500)+IF($C37="",0,SUMIF('DADOS BRUTOS'!$A$3:$A$500,$C37,'DADOS BRUTOS'!FG$3:FG$500)))</f>
        <v/>
      </c>
      <c r="IH37" s="94">
        <f>IF(OR(IH$4="",$B37=""),0,SUMIF('DADOS BRUTOS'!$A$3:$A$500,$B37,'DADOS BRUTOS'!FH$3:FH$500)+IF($C37="",0,SUMIF('DADOS BRUTOS'!$A$3:$A$500,$C37,'DADOS BRUTOS'!FH$3:FH$500)))</f>
        <v/>
      </c>
      <c r="II37" s="94">
        <f>IF(OR(II$4="",$B37=""),0,SUMIF('DADOS BRUTOS'!$A$3:$A$500,$B37,'DADOS BRUTOS'!FI$3:FI$500)+IF($C37="",0,SUMIF('DADOS BRUTOS'!$A$3:$A$500,$C37,'DADOS BRUTOS'!FI$3:FI$500)))</f>
        <v/>
      </c>
      <c r="IJ37" s="94">
        <f>IF(OR(IJ$4="",$B37=""),0,SUMIF('DADOS BRUTOS'!$A$3:$A$500,$B37,'DADOS BRUTOS'!FJ$3:FJ$500)+IF($C37="",0,SUMIF('DADOS BRUTOS'!$A$3:$A$500,$C37,'DADOS BRUTOS'!FJ$3:FJ$500)))</f>
        <v/>
      </c>
      <c r="IK37" s="94">
        <f>IF(OR(IK$4="",$B37=""),0,SUMIF('DADOS BRUTOS'!$A$3:$A$500,$B37,'DADOS BRUTOS'!FK$3:FK$500)+IF($C37="",0,SUMIF('DADOS BRUTOS'!$A$3:$A$500,$C37,'DADOS BRUTOS'!FK$3:FK$500)))</f>
        <v/>
      </c>
      <c r="IL37" s="94">
        <f>IF(OR(IL$4="",$B37=""),0,SUMIF('DADOS BRUTOS'!$A$3:$A$500,$B37,'DADOS BRUTOS'!FL$3:FL$500)+IF($C37="",0,SUMIF('DADOS BRUTOS'!$A$3:$A$500,$C37,'DADOS BRUTOS'!FL$3:FL$500)))</f>
        <v/>
      </c>
      <c r="IM37" s="94">
        <f>IF(OR(IM$4="",$B37=""),0,SUMIF('DADOS BRUTOS'!$A$3:$A$500,$B37,'DADOS BRUTOS'!FM$3:FM$500)+IF($C37="",0,SUMIF('DADOS BRUTOS'!$A$3:$A$500,$C37,'DADOS BRUTOS'!FM$3:FM$500)))</f>
        <v/>
      </c>
      <c r="IN37" s="94">
        <f>IF(OR(IN$4="",$B37=""),0,SUMIF('DADOS BRUTOS'!$A$3:$A$500,$B37,'DADOS BRUTOS'!FN$3:FN$500)+IF($C37="",0,SUMIF('DADOS BRUTOS'!$A$3:$A$500,$C37,'DADOS BRUTOS'!FN$3:FN$500)))</f>
        <v/>
      </c>
      <c r="IO37" s="94">
        <f>IF(OR(IO$4="",$B37=""),0,SUMIF('DADOS BRUTOS'!$A$3:$A$500,$B37,'DADOS BRUTOS'!FO$3:FO$500)+IF($C37="",0,SUMIF('DADOS BRUTOS'!$A$3:$A$500,$C37,'DADOS BRUTOS'!FO$3:FO$500)))</f>
        <v/>
      </c>
      <c r="IP37" s="94">
        <f>IF(OR(IP$4="",$B37=""),0,SUMIF('DADOS BRUTOS'!$A$3:$A$500,$B37,'DADOS BRUTOS'!FP$3:FP$500)+IF($C37="",0,SUMIF('DADOS BRUTOS'!$A$3:$A$500,$C37,'DADOS BRUTOS'!FP$3:FP$500)))</f>
        <v/>
      </c>
      <c r="IQ37" s="94">
        <f>IF(OR(IQ$4="",$B37=""),0,SUMIF('DADOS BRUTOS'!$A$3:$A$500,$B37,'DADOS BRUTOS'!FQ$3:FQ$500)+IF($C37="",0,SUMIF('DADOS BRUTOS'!$A$3:$A$500,$C37,'DADOS BRUTOS'!FQ$3:FQ$500)))</f>
        <v/>
      </c>
      <c r="IR37" s="94">
        <f>IF(OR(IR$4="",$B37=""),0,SUMIF('DADOS BRUTOS'!$A$3:$A$500,$B37,'DADOS BRUTOS'!FR$3:FR$500)+IF($C37="",0,SUMIF('DADOS BRUTOS'!$A$3:$A$500,$C37,'DADOS BRUTOS'!FR$3:FR$500)))</f>
        <v/>
      </c>
      <c r="IS37" s="94">
        <f>IF(OR(IS$4="",$B37=""),0,SUMIF('DADOS BRUTOS'!$A$3:$A$500,$B37,'DADOS BRUTOS'!FS$3:FS$500)+IF($C37="",0,SUMIF('DADOS BRUTOS'!$A$3:$A$500,$C37,'DADOS BRUTOS'!FS$3:FS$500)))</f>
        <v/>
      </c>
      <c r="IT37" s="94">
        <f>IF(OR(IT$4="",$B37=""),0,SUMIF('DADOS BRUTOS'!$A$3:$A$500,$B37,'DADOS BRUTOS'!FT$3:FT$500)+IF($C37="",0,SUMIF('DADOS BRUTOS'!$A$3:$A$500,$C37,'DADOS BRUTOS'!FT$3:FT$500)))</f>
        <v/>
      </c>
      <c r="IU37" s="94">
        <f>IF(OR(IU$4="",$B37=""),0,SUMIF('DADOS BRUTOS'!$A$3:$A$500,$B37,'DADOS BRUTOS'!FU$3:FU$500)+IF($C37="",0,SUMIF('DADOS BRUTOS'!$A$3:$A$500,$C37,'DADOS BRUTOS'!FU$3:FU$500)))</f>
        <v/>
      </c>
      <c r="IV37" s="94">
        <f>IF(OR(IV$4="",$B37=""),0,SUMIF('DADOS BRUTOS'!$A$3:$A$500,$B37,'DADOS BRUTOS'!FV$3:FV$500)+IF($C37="",0,SUMIF('DADOS BRUTOS'!$A$3:$A$500,$C37,'DADOS BRUTOS'!FV$3:FV$500)))</f>
        <v/>
      </c>
      <c r="IW37" s="94">
        <f>IF(OR(IW$4="",$B37=""),0,SUMIF('DADOS BRUTOS'!$A$3:$A$500,$B37,'DADOS BRUTOS'!FW$3:FW$500)+IF($C37="",0,SUMIF('DADOS BRUTOS'!$A$3:$A$500,$C37,'DADOS BRUTOS'!FW$3:FW$500)))</f>
        <v/>
      </c>
      <c r="IX37" s="94">
        <f>IF(OR(IX$4="",$B37=""),0,SUMIF('DADOS BRUTOS'!$A$3:$A$500,$B37,'DADOS BRUTOS'!FX$3:FX$500)+IF($C37="",0,SUMIF('DADOS BRUTOS'!$A$3:$A$500,$C37,'DADOS BRUTOS'!FX$3:FX$500)))</f>
        <v/>
      </c>
      <c r="IY37" s="94">
        <f>IF(OR(IY$4="",$B37=""),0,SUMIF('DADOS BRUTOS'!$A$3:$A$500,$B37,'DADOS BRUTOS'!FY$3:FY$500)+IF($C37="",0,SUMIF('DADOS BRUTOS'!$A$3:$A$500,$C37,'DADOS BRUTOS'!FY$3:FY$500)))</f>
        <v/>
      </c>
      <c r="IZ37" s="94">
        <f>IF(OR(IZ$4="",$B37=""),0,SUMIF('DADOS BRUTOS'!$A$3:$A$500,$B37,'DADOS BRUTOS'!FZ$3:FZ$500)+IF($C37="",0,SUMIF('DADOS BRUTOS'!$A$3:$A$500,$C37,'DADOS BRUTOS'!FZ$3:FZ$500)))</f>
        <v/>
      </c>
      <c r="JA37" s="94">
        <f>IF(OR(JA$4="",$B37=""),0,SUMIF('DADOS BRUTOS'!$A$3:$A$500,$B37,'DADOS BRUTOS'!GA$3:GA$500)+IF($C37="",0,SUMIF('DADOS BRUTOS'!$A$3:$A$500,$C37,'DADOS BRUTOS'!GA$3:GA$500)))</f>
        <v/>
      </c>
      <c r="JB37" s="94">
        <f>IF(OR(JB$4="",$B37=""),0,SUMIF('DADOS BRUTOS'!$A$3:$A$500,$B37,'DADOS BRUTOS'!GB$3:GB$500)+IF($C37="",0,SUMIF('DADOS BRUTOS'!$A$3:$A$500,$C37,'DADOS BRUTOS'!GB$3:GB$500)))</f>
        <v/>
      </c>
      <c r="JC37" s="94">
        <f>IF(OR(JC$4="",$B37=""),0,SUMIF('DADOS BRUTOS'!$A$3:$A$500,$B37,'DADOS BRUTOS'!GC$3:GC$500)+IF($C37="",0,SUMIF('DADOS BRUTOS'!$A$3:$A$500,$C37,'DADOS BRUTOS'!GC$3:GC$500)))</f>
        <v/>
      </c>
      <c r="JD37" s="94">
        <f>IF(OR(JD$4="",$B37=""),0,SUMIF('DADOS BRUTOS'!$A$3:$A$500,$B37,'DADOS BRUTOS'!GD$3:GD$500)+IF($C37="",0,SUMIF('DADOS BRUTOS'!$A$3:$A$500,$C37,'DADOS BRUTOS'!GD$3:GD$500)))</f>
        <v/>
      </c>
      <c r="JE37" s="94">
        <f>IF(OR(JE$4="",$B37=""),0,SUMIF('DADOS BRUTOS'!$A$3:$A$500,$B37,'DADOS BRUTOS'!GE$3:GE$500)+IF($C37="",0,SUMIF('DADOS BRUTOS'!$A$3:$A$500,$C37,'DADOS BRUTOS'!GE$3:GE$500)))</f>
        <v/>
      </c>
      <c r="JF37" s="94">
        <f>IF(OR(JF$4="",$B37=""),0,SUMIF('DADOS BRUTOS'!$A$3:$A$500,$B37,'DADOS BRUTOS'!GF$3:GF$500)+IF($C37="",0,SUMIF('DADOS BRUTOS'!$A$3:$A$500,$C37,'DADOS BRUTOS'!GF$3:GF$500)))</f>
        <v/>
      </c>
      <c r="JG37" s="94">
        <f>IF(OR(JG$4="",$B37=""),0,SUMIF('DADOS BRUTOS'!$A$3:$A$500,$B37,'DADOS BRUTOS'!GG$3:GG$500)+IF($C37="",0,SUMIF('DADOS BRUTOS'!$A$3:$A$500,$C37,'DADOS BRUTOS'!GG$3:GG$500)))</f>
        <v/>
      </c>
      <c r="JH37" s="94">
        <f>IF(OR(JH$4="",$B37=""),0,SUMIF('DADOS BRUTOS'!$A$3:$A$500,$B37,'DADOS BRUTOS'!GH$3:GH$500)+IF($C37="",0,SUMIF('DADOS BRUTOS'!$A$3:$A$500,$C37,'DADOS BRUTOS'!GH$3:GH$500)))</f>
        <v/>
      </c>
      <c r="JI37" s="94">
        <f>IF(OR(JI$4="",$B37=""),0,SUMIF('DADOS BRUTOS'!$A$3:$A$500,$B37,'DADOS BRUTOS'!GI$3:GI$500)+IF($C37="",0,SUMIF('DADOS BRUTOS'!$A$3:$A$500,$C37,'DADOS BRUTOS'!GI$3:GI$500)))</f>
        <v/>
      </c>
      <c r="JJ37" s="94">
        <f>IF(OR(JJ$4="",$B37=""),0,SUMIF('DADOS BRUTOS'!$A$3:$A$500,$B37,'DADOS BRUTOS'!GJ$3:GJ$500)+IF($C37="",0,SUMIF('DADOS BRUTOS'!$A$3:$A$500,$C37,'DADOS BRUTOS'!GJ$3:GJ$500)))</f>
        <v/>
      </c>
      <c r="JK37" s="94">
        <f>IF(OR(JK$4="",$B37=""),0,SUMIF('DADOS BRUTOS'!$A$3:$A$500,$B37,'DADOS BRUTOS'!GK$3:GK$500)+IF($C37="",0,SUMIF('DADOS BRUTOS'!$A$3:$A$500,$C37,'DADOS BRUTOS'!GK$3:GK$500)))</f>
        <v/>
      </c>
      <c r="JL37" s="94">
        <f>IF(OR(JL$4="",$B37=""),0,SUMIF('DADOS BRUTOS'!$A$3:$A$500,$B37,'DADOS BRUTOS'!GL$3:GL$500)+IF($C37="",0,SUMIF('DADOS BRUTOS'!$A$3:$A$500,$C37,'DADOS BRUTOS'!GL$3:GL$500)))</f>
        <v/>
      </c>
      <c r="JM37" s="94">
        <f>IF(OR(JM$4="",$B37=""),0,SUMIF('DADOS BRUTOS'!$A$3:$A$500,$B37,'DADOS BRUTOS'!GM$3:GM$500)+IF($C37="",0,SUMIF('DADOS BRUTOS'!$A$3:$A$500,$C37,'DADOS BRUTOS'!GM$3:GM$500)))</f>
        <v/>
      </c>
      <c r="JN37" s="94">
        <f>IF(OR(JN$4="",$B37=""),0,SUMIF('DADOS BRUTOS'!$A$3:$A$500,$B37,'DADOS BRUTOS'!GN$3:GN$500)+IF($C37="",0,SUMIF('DADOS BRUTOS'!$A$3:$A$500,$C37,'DADOS BRUTOS'!GN$3:GN$500)))</f>
        <v/>
      </c>
      <c r="JO37" s="94">
        <f>IF(OR(JO$4="",$B37=""),0,SUMIF('DADOS BRUTOS'!$A$3:$A$500,$B37,'DADOS BRUTOS'!GO$3:GO$500)+IF($C37="",0,SUMIF('DADOS BRUTOS'!$A$3:$A$500,$C37,'DADOS BRUTOS'!GO$3:GO$500)))</f>
        <v/>
      </c>
      <c r="JP37" s="94">
        <f>IF(OR(JP$4="",$B37=""),0,SUMIF('DADOS BRUTOS'!$A$3:$A$500,$B37,'DADOS BRUTOS'!GP$3:GP$500)+IF($C37="",0,SUMIF('DADOS BRUTOS'!$A$3:$A$500,$C37,'DADOS BRUTOS'!GP$3:GP$500)))</f>
        <v/>
      </c>
      <c r="JQ37" s="94">
        <f>IF(OR(JQ$4="",$B37=""),0,SUMIF('DADOS BRUTOS'!$A$3:$A$500,$B37,'DADOS BRUTOS'!GQ$3:GQ$500)+IF($C37="",0,SUMIF('DADOS BRUTOS'!$A$3:$A$500,$C37,'DADOS BRUTOS'!GQ$3:GQ$500)))</f>
        <v/>
      </c>
      <c r="JR37" s="94">
        <f>IF(OR(JR$4="",$B37=""),0,SUMIF('DADOS BRUTOS'!$A$3:$A$500,$B37,'DADOS BRUTOS'!GR$3:GR$500)+IF($C37="",0,SUMIF('DADOS BRUTOS'!$A$3:$A$500,$C37,'DADOS BRUTOS'!GR$3:GR$500)))</f>
        <v/>
      </c>
      <c r="JS37" s="94">
        <f>IF(OR(JS$4="",$B37=""),0,SUMIF('DADOS BRUTOS'!$A$3:$A$500,$B37,'DADOS BRUTOS'!GS$3:GS$500)+IF($C37="",0,SUMIF('DADOS BRUTOS'!$A$3:$A$500,$C37,'DADOS BRUTOS'!GS$3:GS$500)))</f>
        <v/>
      </c>
    </row>
    <row r="38">
      <c r="A38" s="59">
        <f>'VALOR POR PL'!D44</f>
        <v/>
      </c>
      <c r="B38" s="58" t="inlineStr">
        <is>
          <t>LOUÇAS SANITÁRIAS</t>
        </is>
      </c>
      <c r="C38" s="58" t="n"/>
      <c r="D38" s="53">
        <f>SUMIF($CB$4:$JS$4,"&lt;="&amp;D$4,$CB38:$JS38)</f>
        <v/>
      </c>
      <c r="E38" s="53">
        <f>SUMIF($CB$4:$JS$4,E$4,$CB38:$JS38)</f>
        <v/>
      </c>
      <c r="F38" s="53">
        <f>SUMIF($CB$4:$JS$4,F$4,$CB38:$JS38)</f>
        <v/>
      </c>
      <c r="G38" s="53">
        <f>SUMIF($CB$4:$JS$4,G$4,$CB38:$JS38)</f>
        <v/>
      </c>
      <c r="H38" s="53">
        <f>SUMIF($CB$4:$JS$4,H$4,$CB38:$JS38)</f>
        <v/>
      </c>
      <c r="I38" s="53">
        <f>SUMIF($CB$4:$JS$4,I$4,$CB38:$JS38)</f>
        <v/>
      </c>
      <c r="J38" s="53">
        <f>SUMIF($CB$4:$JS$4,J$4,$CB38:$JS38)</f>
        <v/>
      </c>
      <c r="K38" s="53">
        <f>SUMIF($CB$4:$JS$4,K$4,$CB38:$JS38)</f>
        <v/>
      </c>
      <c r="L38" s="53">
        <f>SUMIF($CB$4:$JS$4,L$4,$CB38:$JS38)</f>
        <v/>
      </c>
      <c r="M38" s="53">
        <f>SUMIF($CB$4:$JS$4,M$4,$CB38:$JS38)</f>
        <v/>
      </c>
      <c r="N38" s="53">
        <f>SUMIF($CB$4:$JS$4,N$4,$CB38:$JS38)</f>
        <v/>
      </c>
      <c r="O38" s="53">
        <f>SUMIF($CB$4:$JS$4,O$4,$CB38:$JS38)</f>
        <v/>
      </c>
      <c r="P38" s="53">
        <f>SUMIF($CB$4:$JS$4,P$4,$CB38:$JS38)</f>
        <v/>
      </c>
      <c r="Q38" s="53">
        <f>SUMIF($CB$4:$JS$4,Q$4,$CB38:$JS38)</f>
        <v/>
      </c>
      <c r="R38" s="53">
        <f>SUMIF($CB$4:$JS$4,R$4,$CB38:$JS38)</f>
        <v/>
      </c>
      <c r="S38" s="53">
        <f>SUMIF($CB$4:$JS$4,S$4,$CB38:$JS38)</f>
        <v/>
      </c>
      <c r="T38" s="53">
        <f>SUMIF($CB$4:$JS$4,T$4,$CB38:$JS38)</f>
        <v/>
      </c>
      <c r="U38" s="53">
        <f>SUMIF($CB$4:$JS$4,U$4,$CB38:$JS38)</f>
        <v/>
      </c>
      <c r="V38" s="53">
        <f>SUMIF($CB$4:$JS$4,V$4,$CB38:$JS38)</f>
        <v/>
      </c>
      <c r="W38" s="53">
        <f>SUMIF($CB$4:$JS$4,W$4,$CB38:$JS38)</f>
        <v/>
      </c>
      <c r="X38" s="53">
        <f>SUMIF($CB$4:$JS$4,X$4,$CB38:$JS38)</f>
        <v/>
      </c>
      <c r="Y38" s="53">
        <f>SUMIF($CB$4:$JS$4,Y$4,$CB38:$JS38)</f>
        <v/>
      </c>
      <c r="Z38" s="53">
        <f>SUMIF($CB$4:$JS$4,Z$4,$CB38:$JS38)</f>
        <v/>
      </c>
      <c r="AA38" s="53">
        <f>SUMIF($CB$4:$JS$4,AA$4,$CB38:$JS38)</f>
        <v/>
      </c>
      <c r="AB38" s="53">
        <f>SUMIF($CB$4:$JS$4,AB$4,$CB38:$JS38)</f>
        <v/>
      </c>
      <c r="AC38" s="53">
        <f>SUMIF($CB$4:$JS$4,AC$4,$CB38:$JS38)</f>
        <v/>
      </c>
      <c r="AD38" s="53">
        <f>SUMIF($CB$4:$JS$4,AD$4,$CB38:$JS38)</f>
        <v/>
      </c>
      <c r="AE38" s="53">
        <f>SUMIF($CB$4:$JS$4,AE$4,$CB38:$JS38)</f>
        <v/>
      </c>
      <c r="AF38" s="53">
        <f>SUMIF($CB$4:$JS$4,AF$4,$CB38:$JS38)</f>
        <v/>
      </c>
      <c r="AG38" s="53">
        <f>SUMIF($CB$4:$JS$4,AG$4,$CB38:$JS38)</f>
        <v/>
      </c>
      <c r="AH38" s="53">
        <f>SUMIF($CB$4:$JS$4,AH$4,$CB38:$JS38)</f>
        <v/>
      </c>
      <c r="AI38" s="53">
        <f>SUMIF($CB$4:$JS$4,AI$4,$CB38:$JS38)</f>
        <v/>
      </c>
      <c r="AJ38" s="53">
        <f>SUMIF($CB$4:$JS$4,AJ$4,$CB38:$JS38)</f>
        <v/>
      </c>
      <c r="AK38" s="53">
        <f>SUMIF($CB$4:$JS$4,AK$4,$CB38:$JS38)</f>
        <v/>
      </c>
      <c r="AL38" s="53">
        <f>SUMIF($CB$4:$JS$4,AL$4,$CB38:$JS38)</f>
        <v/>
      </c>
      <c r="AM38" s="53">
        <f>SUMIF($CB$4:$JS$4,AM$4,$CB38:$JS38)</f>
        <v/>
      </c>
      <c r="AN38" s="53">
        <f>SUMIF($CB$4:$JS$4,AN$4,$CB38:$JS38)</f>
        <v/>
      </c>
      <c r="AO38" s="53">
        <f>SUMIF($CB$4:$JS$4,AO$4,$CB38:$JS38)</f>
        <v/>
      </c>
      <c r="AP38" s="53">
        <f>SUMIF($CB$4:$JS$4,AP$4,$CB38:$JS38)</f>
        <v/>
      </c>
      <c r="AQ38" s="53">
        <f>SUMIF($CB$4:$JS$4,AQ$4,$CB38:$JS38)</f>
        <v/>
      </c>
      <c r="AR38" s="53">
        <f>SUMIF($CB$4:$JS$4,AR$4,$CB38:$JS38)</f>
        <v/>
      </c>
      <c r="AS38" s="53">
        <f>SUMIF($CB$4:$JS$4,AS$4,$CB38:$JS38)</f>
        <v/>
      </c>
      <c r="AT38" s="53">
        <f>SUMIF($CB$4:$JS$4,AT$4,$CB38:$JS38)</f>
        <v/>
      </c>
      <c r="AU38" s="53">
        <f>SUMIF($CB$4:$JS$4,AU$4,$CB38:$JS38)</f>
        <v/>
      </c>
      <c r="AV38" s="53">
        <f>SUMIF($CB$4:$JS$4,AV$4,$CB38:$JS38)</f>
        <v/>
      </c>
      <c r="AW38" s="53">
        <f>SUMIF($CB$4:$JS$4,AW$4,$CB38:$JS38)</f>
        <v/>
      </c>
      <c r="AX38" s="53">
        <f>SUMIF($CB$4:$JS$4,AX$4,$CB38:$JS38)</f>
        <v/>
      </c>
      <c r="AY38" s="53">
        <f>SUMIF($CB$4:$JS$4,AY$4,$CB38:$JS38)</f>
        <v/>
      </c>
      <c r="AZ38" s="53">
        <f>SUMIF($CB$4:$JS$4,AZ$4,$CB38:$JS38)</f>
        <v/>
      </c>
      <c r="BA38" s="53">
        <f>SUMIF($CB$4:$JS$4,BA$4,$CB38:$JS38)</f>
        <v/>
      </c>
      <c r="BB38" s="53">
        <f>SUMIF($CB$4:$JS$4,BB$4,$CB38:$JS38)</f>
        <v/>
      </c>
      <c r="BC38" s="53">
        <f>SUMIF($CB$4:$JS$4,BC$4,$CB38:$JS38)</f>
        <v/>
      </c>
      <c r="BD38" s="53">
        <f>SUMIF($CB$4:$JS$4,BD$4,$CB38:$JS38)</f>
        <v/>
      </c>
      <c r="BE38" s="53">
        <f>SUMIF($CB$4:$JS$4,BE$4,$CB38:$JS38)</f>
        <v/>
      </c>
      <c r="BF38" s="53">
        <f>SUMIF($CB$4:$JS$4,BF$4,$CB38:$JS38)</f>
        <v/>
      </c>
      <c r="BG38" s="53">
        <f>SUMIF($CB$4:$JS$4,BG$4,$CB38:$JS38)</f>
        <v/>
      </c>
      <c r="BH38" s="53">
        <f>SUMIF($CB$4:$JS$4,BH$4,$CB38:$JS38)</f>
        <v/>
      </c>
      <c r="BI38" s="53">
        <f>SUMIF($CB$4:$JS$4,BI$4,$CB38:$JS38)</f>
        <v/>
      </c>
      <c r="BJ38" s="53">
        <f>SUMIF($CB$4:$JS$4,BJ$4,$CB38:$JS38)</f>
        <v/>
      </c>
      <c r="BK38" s="53">
        <f>SUMIF($CB$4:$JS$4,BK$4,$CB38:$JS38)</f>
        <v/>
      </c>
      <c r="BL38" s="53">
        <f>SUMIF($CB$4:$JS$4,BL$4,$CB38:$JS38)</f>
        <v/>
      </c>
      <c r="BM38" s="53">
        <f>SUMIF($CB$4:$JS$4,BM$4,$CB38:$JS38)</f>
        <v/>
      </c>
      <c r="BN38" s="53">
        <f>SUMIF($CB$4:$JS$4,BN$4,$CB38:$JS38)</f>
        <v/>
      </c>
      <c r="BO38" s="53">
        <f>SUMIF($CB$4:$JS$4,BO$4,$CB38:$JS38)</f>
        <v/>
      </c>
      <c r="BP38" s="53">
        <f>SUMIF($CB$4:$JS$4,BP$4,$CB38:$JS38)</f>
        <v/>
      </c>
      <c r="BQ38" s="53">
        <f>SUMIF($CB$4:$JS$4,BQ$4,$CB38:$JS38)</f>
        <v/>
      </c>
      <c r="BR38" s="53">
        <f>SUMIF($CB$4:$JS$4,BR$4,$CB38:$JS38)</f>
        <v/>
      </c>
      <c r="BS38" s="53">
        <f>SUMIF($CB$4:$JS$4,BS$4,$CB38:$JS38)</f>
        <v/>
      </c>
      <c r="BT38" s="53">
        <f>SUMIF($CB$4:$JS$4,BT$4,$CB38:$JS38)</f>
        <v/>
      </c>
      <c r="BU38" s="53">
        <f>SUMIF($CB$4:$JS$4,BU$4,$CB38:$JS38)</f>
        <v/>
      </c>
      <c r="BV38" s="53">
        <f>SUMIF($CB$4:$JS$4,BV$4,$CB38:$JS38)</f>
        <v/>
      </c>
      <c r="BW38" s="53">
        <f>SUMIF($CB$4:$JS$4,BW$4,$CB38:$JS38)</f>
        <v/>
      </c>
      <c r="BX38" s="53">
        <f>SUMIF($CB$4:$JS$4,"&gt;"&amp;'VALOR POR PL'!$P$8,$CB38:$JS38)</f>
        <v/>
      </c>
      <c r="BY38" s="53">
        <f>SUM($CB38:$JS38)</f>
        <v/>
      </c>
      <c r="CB38" s="94">
        <f>IF(OR(CB$4="",$B38=""),0,SUMIF('DADOS BRUTOS'!$A$3:$A$500,$B38,'DADOS BRUTOS'!B$3:B$500)+IF($C38="",0,SUMIF('DADOS BRUTOS'!$A$3:$A$500,$C38,'DADOS BRUTOS'!B$3:B$500)))</f>
        <v/>
      </c>
      <c r="CC38" s="94">
        <f>IF(OR(CC$4="",$B38=""),0,SUMIF('DADOS BRUTOS'!$A$3:$A$500,$B38,'DADOS BRUTOS'!C$3:C$500)+IF($C38="",0,SUMIF('DADOS BRUTOS'!$A$3:$A$500,$C38,'DADOS BRUTOS'!C$3:C$500)))</f>
        <v/>
      </c>
      <c r="CD38" s="94">
        <f>IF(OR(CD$4="",$B38=""),0,SUMIF('DADOS BRUTOS'!$A$3:$A$500,$B38,'DADOS BRUTOS'!D$3:D$500)+IF($C38="",0,SUMIF('DADOS BRUTOS'!$A$3:$A$500,$C38,'DADOS BRUTOS'!D$3:D$500)))</f>
        <v/>
      </c>
      <c r="CE38" s="94">
        <f>IF(OR(CE$4="",$B38=""),0,SUMIF('DADOS BRUTOS'!$A$3:$A$500,$B38,'DADOS BRUTOS'!E$3:E$500)+IF($C38="",0,SUMIF('DADOS BRUTOS'!$A$3:$A$500,$C38,'DADOS BRUTOS'!E$3:E$500)))</f>
        <v/>
      </c>
      <c r="CF38" s="94">
        <f>IF(OR(CF$4="",$B38=""),0,SUMIF('DADOS BRUTOS'!$A$3:$A$500,$B38,'DADOS BRUTOS'!F$3:F$500)+IF($C38="",0,SUMIF('DADOS BRUTOS'!$A$3:$A$500,$C38,'DADOS BRUTOS'!F$3:F$500)))</f>
        <v/>
      </c>
      <c r="CG38" s="94">
        <f>IF(OR(CG$4="",$B38=""),0,SUMIF('DADOS BRUTOS'!$A$3:$A$500,$B38,'DADOS BRUTOS'!G$3:G$500)+IF($C38="",0,SUMIF('DADOS BRUTOS'!$A$3:$A$500,$C38,'DADOS BRUTOS'!G$3:G$500)))</f>
        <v/>
      </c>
      <c r="CH38" s="94">
        <f>IF(OR(CH$4="",$B38=""),0,SUMIF('DADOS BRUTOS'!$A$3:$A$500,$B38,'DADOS BRUTOS'!H$3:H$500)+IF($C38="",0,SUMIF('DADOS BRUTOS'!$A$3:$A$500,$C38,'DADOS BRUTOS'!H$3:H$500)))</f>
        <v/>
      </c>
      <c r="CI38" s="94">
        <f>IF(OR(CI$4="",$B38=""),0,SUMIF('DADOS BRUTOS'!$A$3:$A$500,$B38,'DADOS BRUTOS'!I$3:I$500)+IF($C38="",0,SUMIF('DADOS BRUTOS'!$A$3:$A$500,$C38,'DADOS BRUTOS'!I$3:I$500)))</f>
        <v/>
      </c>
      <c r="CJ38" s="94">
        <f>IF(OR(CJ$4="",$B38=""),0,SUMIF('DADOS BRUTOS'!$A$3:$A$500,$B38,'DADOS BRUTOS'!J$3:J$500)+IF($C38="",0,SUMIF('DADOS BRUTOS'!$A$3:$A$500,$C38,'DADOS BRUTOS'!J$3:J$500)))</f>
        <v/>
      </c>
      <c r="CK38" s="94">
        <f>IF(OR(CK$4="",$B38=""),0,SUMIF('DADOS BRUTOS'!$A$3:$A$500,$B38,'DADOS BRUTOS'!K$3:K$500)+IF($C38="",0,SUMIF('DADOS BRUTOS'!$A$3:$A$500,$C38,'DADOS BRUTOS'!K$3:K$500)))</f>
        <v/>
      </c>
      <c r="CL38" s="94">
        <f>IF(OR(CL$4="",$B38=""),0,SUMIF('DADOS BRUTOS'!$A$3:$A$500,$B38,'DADOS BRUTOS'!L$3:L$500)+IF($C38="",0,SUMIF('DADOS BRUTOS'!$A$3:$A$500,$C38,'DADOS BRUTOS'!L$3:L$500)))</f>
        <v/>
      </c>
      <c r="CM38" s="94">
        <f>IF(OR(CM$4="",$B38=""),0,SUMIF('DADOS BRUTOS'!$A$3:$A$500,$B38,'DADOS BRUTOS'!M$3:M$500)+IF($C38="",0,SUMIF('DADOS BRUTOS'!$A$3:$A$500,$C38,'DADOS BRUTOS'!M$3:M$500)))</f>
        <v/>
      </c>
      <c r="CN38" s="94">
        <f>IF(OR(CN$4="",$B38=""),0,SUMIF('DADOS BRUTOS'!$A$3:$A$500,$B38,'DADOS BRUTOS'!N$3:N$500)+IF($C38="",0,SUMIF('DADOS BRUTOS'!$A$3:$A$500,$C38,'DADOS BRUTOS'!N$3:N$500)))</f>
        <v/>
      </c>
      <c r="CO38" s="94">
        <f>IF(OR(CO$4="",$B38=""),0,SUMIF('DADOS BRUTOS'!$A$3:$A$500,$B38,'DADOS BRUTOS'!O$3:O$500)+IF($C38="",0,SUMIF('DADOS BRUTOS'!$A$3:$A$500,$C38,'DADOS BRUTOS'!O$3:O$500)))</f>
        <v/>
      </c>
      <c r="CP38" s="94">
        <f>IF(OR(CP$4="",$B38=""),0,SUMIF('DADOS BRUTOS'!$A$3:$A$500,$B38,'DADOS BRUTOS'!P$3:P$500)+IF($C38="",0,SUMIF('DADOS BRUTOS'!$A$3:$A$500,$C38,'DADOS BRUTOS'!P$3:P$500)))</f>
        <v/>
      </c>
      <c r="CQ38" s="94">
        <f>IF(OR(CQ$4="",$B38=""),0,SUMIF('DADOS BRUTOS'!$A$3:$A$500,$B38,'DADOS BRUTOS'!Q$3:Q$500)+IF($C38="",0,SUMIF('DADOS BRUTOS'!$A$3:$A$500,$C38,'DADOS BRUTOS'!Q$3:Q$500)))</f>
        <v/>
      </c>
      <c r="CR38" s="94">
        <f>IF(OR(CR$4="",$B38=""),0,SUMIF('DADOS BRUTOS'!$A$3:$A$500,$B38,'DADOS BRUTOS'!R$3:R$500)+IF($C38="",0,SUMIF('DADOS BRUTOS'!$A$3:$A$500,$C38,'DADOS BRUTOS'!R$3:R$500)))</f>
        <v/>
      </c>
      <c r="CS38" s="94">
        <f>IF(OR(CS$4="",$B38=""),0,SUMIF('DADOS BRUTOS'!$A$3:$A$500,$B38,'DADOS BRUTOS'!S$3:S$500)+IF($C38="",0,SUMIF('DADOS BRUTOS'!$A$3:$A$500,$C38,'DADOS BRUTOS'!S$3:S$500)))</f>
        <v/>
      </c>
      <c r="CT38" s="94">
        <f>IF(OR(CT$4="",$B38=""),0,SUMIF('DADOS BRUTOS'!$A$3:$A$500,$B38,'DADOS BRUTOS'!T$3:T$500)+IF($C38="",0,SUMIF('DADOS BRUTOS'!$A$3:$A$500,$C38,'DADOS BRUTOS'!T$3:T$500)))</f>
        <v/>
      </c>
      <c r="CU38" s="94">
        <f>IF(OR(CU$4="",$B38=""),0,SUMIF('DADOS BRUTOS'!$A$3:$A$500,$B38,'DADOS BRUTOS'!U$3:U$500)+IF($C38="",0,SUMIF('DADOS BRUTOS'!$A$3:$A$500,$C38,'DADOS BRUTOS'!U$3:U$500)))</f>
        <v/>
      </c>
      <c r="CV38" s="94">
        <f>IF(OR(CV$4="",$B38=""),0,SUMIF('DADOS BRUTOS'!$A$3:$A$500,$B38,'DADOS BRUTOS'!V$3:V$500)+IF($C38="",0,SUMIF('DADOS BRUTOS'!$A$3:$A$500,$C38,'DADOS BRUTOS'!V$3:V$500)))</f>
        <v/>
      </c>
      <c r="CW38" s="94">
        <f>IF(OR(CW$4="",$B38=""),0,SUMIF('DADOS BRUTOS'!$A$3:$A$500,$B38,'DADOS BRUTOS'!W$3:W$500)+IF($C38="",0,SUMIF('DADOS BRUTOS'!$A$3:$A$500,$C38,'DADOS BRUTOS'!W$3:W$500)))</f>
        <v/>
      </c>
      <c r="CX38" s="94">
        <f>IF(OR(CX$4="",$B38=""),0,SUMIF('DADOS BRUTOS'!$A$3:$A$500,$B38,'DADOS BRUTOS'!X$3:X$500)+IF($C38="",0,SUMIF('DADOS BRUTOS'!$A$3:$A$500,$C38,'DADOS BRUTOS'!X$3:X$500)))</f>
        <v/>
      </c>
      <c r="CY38" s="94">
        <f>IF(OR(CY$4="",$B38=""),0,SUMIF('DADOS BRUTOS'!$A$3:$A$500,$B38,'DADOS BRUTOS'!Y$3:Y$500)+IF($C38="",0,SUMIF('DADOS BRUTOS'!$A$3:$A$500,$C38,'DADOS BRUTOS'!Y$3:Y$500)))</f>
        <v/>
      </c>
      <c r="CZ38" s="94">
        <f>IF(OR(CZ$4="",$B38=""),0,SUMIF('DADOS BRUTOS'!$A$3:$A$500,$B38,'DADOS BRUTOS'!Z$3:Z$500)+IF($C38="",0,SUMIF('DADOS BRUTOS'!$A$3:$A$500,$C38,'DADOS BRUTOS'!Z$3:Z$500)))</f>
        <v/>
      </c>
      <c r="DA38" s="94">
        <f>IF(OR(DA$4="",$B38=""),0,SUMIF('DADOS BRUTOS'!$A$3:$A$500,$B38,'DADOS BRUTOS'!AA$3:AA$500)+IF($C38="",0,SUMIF('DADOS BRUTOS'!$A$3:$A$500,$C38,'DADOS BRUTOS'!AA$3:AA$500)))</f>
        <v/>
      </c>
      <c r="DB38" s="94">
        <f>IF(OR(DB$4="",$B38=""),0,SUMIF('DADOS BRUTOS'!$A$3:$A$500,$B38,'DADOS BRUTOS'!AB$3:AB$500)+IF($C38="",0,SUMIF('DADOS BRUTOS'!$A$3:$A$500,$C38,'DADOS BRUTOS'!AB$3:AB$500)))</f>
        <v/>
      </c>
      <c r="DC38" s="94">
        <f>IF(OR(DC$4="",$B38=""),0,SUMIF('DADOS BRUTOS'!$A$3:$A$500,$B38,'DADOS BRUTOS'!AC$3:AC$500)+IF($C38="",0,SUMIF('DADOS BRUTOS'!$A$3:$A$500,$C38,'DADOS BRUTOS'!AC$3:AC$500)))</f>
        <v/>
      </c>
      <c r="DD38" s="94">
        <f>IF(OR(DD$4="",$B38=""),0,SUMIF('DADOS BRUTOS'!$A$3:$A$500,$B38,'DADOS BRUTOS'!AD$3:AD$500)+IF($C38="",0,SUMIF('DADOS BRUTOS'!$A$3:$A$500,$C38,'DADOS BRUTOS'!AD$3:AD$500)))</f>
        <v/>
      </c>
      <c r="DE38" s="94">
        <f>IF(OR(DE$4="",$B38=""),0,SUMIF('DADOS BRUTOS'!$A$3:$A$500,$B38,'DADOS BRUTOS'!AE$3:AE$500)+IF($C38="",0,SUMIF('DADOS BRUTOS'!$A$3:$A$500,$C38,'DADOS BRUTOS'!AE$3:AE$500)))</f>
        <v/>
      </c>
      <c r="DF38" s="94">
        <f>IF(OR(DF$4="",$B38=""),0,SUMIF('DADOS BRUTOS'!$A$3:$A$500,$B38,'DADOS BRUTOS'!AF$3:AF$500)+IF($C38="",0,SUMIF('DADOS BRUTOS'!$A$3:$A$500,$C38,'DADOS BRUTOS'!AF$3:AF$500)))</f>
        <v/>
      </c>
      <c r="DG38" s="94">
        <f>IF(OR(DG$4="",$B38=""),0,SUMIF('DADOS BRUTOS'!$A$3:$A$500,$B38,'DADOS BRUTOS'!AG$3:AG$500)+IF($C38="",0,SUMIF('DADOS BRUTOS'!$A$3:$A$500,$C38,'DADOS BRUTOS'!AG$3:AG$500)))</f>
        <v/>
      </c>
      <c r="DH38" s="94">
        <f>IF(OR(DH$4="",$B38=""),0,SUMIF('DADOS BRUTOS'!$A$3:$A$500,$B38,'DADOS BRUTOS'!AH$3:AH$500)+IF($C38="",0,SUMIF('DADOS BRUTOS'!$A$3:$A$500,$C38,'DADOS BRUTOS'!AH$3:AH$500)))</f>
        <v/>
      </c>
      <c r="DI38" s="94">
        <f>IF(OR(DI$4="",$B38=""),0,SUMIF('DADOS BRUTOS'!$A$3:$A$500,$B38,'DADOS BRUTOS'!AI$3:AI$500)+IF($C38="",0,SUMIF('DADOS BRUTOS'!$A$3:$A$500,$C38,'DADOS BRUTOS'!AI$3:AI$500)))</f>
        <v/>
      </c>
      <c r="DJ38" s="94">
        <f>IF(OR(DJ$4="",$B38=""),0,SUMIF('DADOS BRUTOS'!$A$3:$A$500,$B38,'DADOS BRUTOS'!AJ$3:AJ$500)+IF($C38="",0,SUMIF('DADOS BRUTOS'!$A$3:$A$500,$C38,'DADOS BRUTOS'!AJ$3:AJ$500)))</f>
        <v/>
      </c>
      <c r="DK38" s="94">
        <f>IF(OR(DK$4="",$B38=""),0,SUMIF('DADOS BRUTOS'!$A$3:$A$500,$B38,'DADOS BRUTOS'!AK$3:AK$500)+IF($C38="",0,SUMIF('DADOS BRUTOS'!$A$3:$A$500,$C38,'DADOS BRUTOS'!AK$3:AK$500)))</f>
        <v/>
      </c>
      <c r="DL38" s="94">
        <f>IF(OR(DL$4="",$B38=""),0,SUMIF('DADOS BRUTOS'!$A$3:$A$500,$B38,'DADOS BRUTOS'!AL$3:AL$500)+IF($C38="",0,SUMIF('DADOS BRUTOS'!$A$3:$A$500,$C38,'DADOS BRUTOS'!AL$3:AL$500)))</f>
        <v/>
      </c>
      <c r="DM38" s="94">
        <f>IF(OR(DM$4="",$B38=""),0,SUMIF('DADOS BRUTOS'!$A$3:$A$500,$B38,'DADOS BRUTOS'!AM$3:AM$500)+IF($C38="",0,SUMIF('DADOS BRUTOS'!$A$3:$A$500,$C38,'DADOS BRUTOS'!AM$3:AM$500)))</f>
        <v/>
      </c>
      <c r="DN38" s="94">
        <f>IF(OR(DN$4="",$B38=""),0,SUMIF('DADOS BRUTOS'!$A$3:$A$500,$B38,'DADOS BRUTOS'!AN$3:AN$500)+IF($C38="",0,SUMIF('DADOS BRUTOS'!$A$3:$A$500,$C38,'DADOS BRUTOS'!AN$3:AN$500)))</f>
        <v/>
      </c>
      <c r="DO38" s="94">
        <f>IF(OR(DO$4="",$B38=""),0,SUMIF('DADOS BRUTOS'!$A$3:$A$500,$B38,'DADOS BRUTOS'!AO$3:AO$500)+IF($C38="",0,SUMIF('DADOS BRUTOS'!$A$3:$A$500,$C38,'DADOS BRUTOS'!AO$3:AO$500)))</f>
        <v/>
      </c>
      <c r="DP38" s="94">
        <f>IF(OR(DP$4="",$B38=""),0,SUMIF('DADOS BRUTOS'!$A$3:$A$500,$B38,'DADOS BRUTOS'!AP$3:AP$500)+IF($C38="",0,SUMIF('DADOS BRUTOS'!$A$3:$A$500,$C38,'DADOS BRUTOS'!AP$3:AP$500)))</f>
        <v/>
      </c>
      <c r="DQ38" s="94">
        <f>IF(OR(DQ$4="",$B38=""),0,SUMIF('DADOS BRUTOS'!$A$3:$A$500,$B38,'DADOS BRUTOS'!AQ$3:AQ$500)+IF($C38="",0,SUMIF('DADOS BRUTOS'!$A$3:$A$500,$C38,'DADOS BRUTOS'!AQ$3:AQ$500)))</f>
        <v/>
      </c>
      <c r="DR38" s="94">
        <f>IF(OR(DR$4="",$B38=""),0,SUMIF('DADOS BRUTOS'!$A$3:$A$500,$B38,'DADOS BRUTOS'!AR$3:AR$500)+IF($C38="",0,SUMIF('DADOS BRUTOS'!$A$3:$A$500,$C38,'DADOS BRUTOS'!AR$3:AR$500)))</f>
        <v/>
      </c>
      <c r="DS38" s="94">
        <f>IF(OR(DS$4="",$B38=""),0,SUMIF('DADOS BRUTOS'!$A$3:$A$500,$B38,'DADOS BRUTOS'!AS$3:AS$500)+IF($C38="",0,SUMIF('DADOS BRUTOS'!$A$3:$A$500,$C38,'DADOS BRUTOS'!AS$3:AS$500)))</f>
        <v/>
      </c>
      <c r="DT38" s="94">
        <f>IF(OR(DT$4="",$B38=""),0,SUMIF('DADOS BRUTOS'!$A$3:$A$500,$B38,'DADOS BRUTOS'!AT$3:AT$500)+IF($C38="",0,SUMIF('DADOS BRUTOS'!$A$3:$A$500,$C38,'DADOS BRUTOS'!AT$3:AT$500)))</f>
        <v/>
      </c>
      <c r="DU38" s="94">
        <f>IF(OR(DU$4="",$B38=""),0,SUMIF('DADOS BRUTOS'!$A$3:$A$500,$B38,'DADOS BRUTOS'!AU$3:AU$500)+IF($C38="",0,SUMIF('DADOS BRUTOS'!$A$3:$A$500,$C38,'DADOS BRUTOS'!AU$3:AU$500)))</f>
        <v/>
      </c>
      <c r="DV38" s="94">
        <f>IF(OR(DV$4="",$B38=""),0,SUMIF('DADOS BRUTOS'!$A$3:$A$500,$B38,'DADOS BRUTOS'!AV$3:AV$500)+IF($C38="",0,SUMIF('DADOS BRUTOS'!$A$3:$A$500,$C38,'DADOS BRUTOS'!AV$3:AV$500)))</f>
        <v/>
      </c>
      <c r="DW38" s="94">
        <f>IF(OR(DW$4="",$B38=""),0,SUMIF('DADOS BRUTOS'!$A$3:$A$500,$B38,'DADOS BRUTOS'!AW$3:AW$500)+IF($C38="",0,SUMIF('DADOS BRUTOS'!$A$3:$A$500,$C38,'DADOS BRUTOS'!AW$3:AW$500)))</f>
        <v/>
      </c>
      <c r="DX38" s="94">
        <f>IF(OR(DX$4="",$B38=""),0,SUMIF('DADOS BRUTOS'!$A$3:$A$500,$B38,'DADOS BRUTOS'!AX$3:AX$500)+IF($C38="",0,SUMIF('DADOS BRUTOS'!$A$3:$A$500,$C38,'DADOS BRUTOS'!AX$3:AX$500)))</f>
        <v/>
      </c>
      <c r="DY38" s="94">
        <f>IF(OR(DY$4="",$B38=""),0,SUMIF('DADOS BRUTOS'!$A$3:$A$500,$B38,'DADOS BRUTOS'!AY$3:AY$500)+IF($C38="",0,SUMIF('DADOS BRUTOS'!$A$3:$A$500,$C38,'DADOS BRUTOS'!AY$3:AY$500)))</f>
        <v/>
      </c>
      <c r="DZ38" s="94">
        <f>IF(OR(DZ$4="",$B38=""),0,SUMIF('DADOS BRUTOS'!$A$3:$A$500,$B38,'DADOS BRUTOS'!AZ$3:AZ$500)+IF($C38="",0,SUMIF('DADOS BRUTOS'!$A$3:$A$500,$C38,'DADOS BRUTOS'!AZ$3:AZ$500)))</f>
        <v/>
      </c>
      <c r="EA38" s="94">
        <f>IF(OR(EA$4="",$B38=""),0,SUMIF('DADOS BRUTOS'!$A$3:$A$500,$B38,'DADOS BRUTOS'!BA$3:BA$500)+IF($C38="",0,SUMIF('DADOS BRUTOS'!$A$3:$A$500,$C38,'DADOS BRUTOS'!BA$3:BA$500)))</f>
        <v/>
      </c>
      <c r="EB38" s="94">
        <f>IF(OR(EB$4="",$B38=""),0,SUMIF('DADOS BRUTOS'!$A$3:$A$500,$B38,'DADOS BRUTOS'!BB$3:BB$500)+IF($C38="",0,SUMIF('DADOS BRUTOS'!$A$3:$A$500,$C38,'DADOS BRUTOS'!BB$3:BB$500)))</f>
        <v/>
      </c>
      <c r="EC38" s="94">
        <f>IF(OR(EC$4="",$B38=""),0,SUMIF('DADOS BRUTOS'!$A$3:$A$500,$B38,'DADOS BRUTOS'!BC$3:BC$500)+IF($C38="",0,SUMIF('DADOS BRUTOS'!$A$3:$A$500,$C38,'DADOS BRUTOS'!BC$3:BC$500)))</f>
        <v/>
      </c>
      <c r="ED38" s="94">
        <f>IF(OR(ED$4="",$B38=""),0,SUMIF('DADOS BRUTOS'!$A$3:$A$500,$B38,'DADOS BRUTOS'!BD$3:BD$500)+IF($C38="",0,SUMIF('DADOS BRUTOS'!$A$3:$A$500,$C38,'DADOS BRUTOS'!BD$3:BD$500)))</f>
        <v/>
      </c>
      <c r="EE38" s="94">
        <f>IF(OR(EE$4="",$B38=""),0,SUMIF('DADOS BRUTOS'!$A$3:$A$500,$B38,'DADOS BRUTOS'!BE$3:BE$500)+IF($C38="",0,SUMIF('DADOS BRUTOS'!$A$3:$A$500,$C38,'DADOS BRUTOS'!BE$3:BE$500)))</f>
        <v/>
      </c>
      <c r="EF38" s="94">
        <f>IF(OR(EF$4="",$B38=""),0,SUMIF('DADOS BRUTOS'!$A$3:$A$500,$B38,'DADOS BRUTOS'!BF$3:BF$500)+IF($C38="",0,SUMIF('DADOS BRUTOS'!$A$3:$A$500,$C38,'DADOS BRUTOS'!BF$3:BF$500)))</f>
        <v/>
      </c>
      <c r="EG38" s="94">
        <f>IF(OR(EG$4="",$B38=""),0,SUMIF('DADOS BRUTOS'!$A$3:$A$500,$B38,'DADOS BRUTOS'!BG$3:BG$500)+IF($C38="",0,SUMIF('DADOS BRUTOS'!$A$3:$A$500,$C38,'DADOS BRUTOS'!BG$3:BG$500)))</f>
        <v/>
      </c>
      <c r="EH38" s="94">
        <f>IF(OR(EH$4="",$B38=""),0,SUMIF('DADOS BRUTOS'!$A$3:$A$500,$B38,'DADOS BRUTOS'!BH$3:BH$500)+IF($C38="",0,SUMIF('DADOS BRUTOS'!$A$3:$A$500,$C38,'DADOS BRUTOS'!BH$3:BH$500)))</f>
        <v/>
      </c>
      <c r="EI38" s="94">
        <f>IF(OR(EI$4="",$B38=""),0,SUMIF('DADOS BRUTOS'!$A$3:$A$500,$B38,'DADOS BRUTOS'!BI$3:BI$500)+IF($C38="",0,SUMIF('DADOS BRUTOS'!$A$3:$A$500,$C38,'DADOS BRUTOS'!BI$3:BI$500)))</f>
        <v/>
      </c>
      <c r="EJ38" s="94">
        <f>IF(OR(EJ$4="",$B38=""),0,SUMIF('DADOS BRUTOS'!$A$3:$A$500,$B38,'DADOS BRUTOS'!BJ$3:BJ$500)+IF($C38="",0,SUMIF('DADOS BRUTOS'!$A$3:$A$500,$C38,'DADOS BRUTOS'!BJ$3:BJ$500)))</f>
        <v/>
      </c>
      <c r="EK38" s="94">
        <f>IF(OR(EK$4="",$B38=""),0,SUMIF('DADOS BRUTOS'!$A$3:$A$500,$B38,'DADOS BRUTOS'!BK$3:BK$500)+IF($C38="",0,SUMIF('DADOS BRUTOS'!$A$3:$A$500,$C38,'DADOS BRUTOS'!BK$3:BK$500)))</f>
        <v/>
      </c>
      <c r="EL38" s="94">
        <f>IF(OR(EL$4="",$B38=""),0,SUMIF('DADOS BRUTOS'!$A$3:$A$500,$B38,'DADOS BRUTOS'!BL$3:BL$500)+IF($C38="",0,SUMIF('DADOS BRUTOS'!$A$3:$A$500,$C38,'DADOS BRUTOS'!BL$3:BL$500)))</f>
        <v/>
      </c>
      <c r="EM38" s="94">
        <f>IF(OR(EM$4="",$B38=""),0,SUMIF('DADOS BRUTOS'!$A$3:$A$500,$B38,'DADOS BRUTOS'!BM$3:BM$500)+IF($C38="",0,SUMIF('DADOS BRUTOS'!$A$3:$A$500,$C38,'DADOS BRUTOS'!BM$3:BM$500)))</f>
        <v/>
      </c>
      <c r="EN38" s="94">
        <f>IF(OR(EN$4="",$B38=""),0,SUMIF('DADOS BRUTOS'!$A$3:$A$500,$B38,'DADOS BRUTOS'!BN$3:BN$500)+IF($C38="",0,SUMIF('DADOS BRUTOS'!$A$3:$A$500,$C38,'DADOS BRUTOS'!BN$3:BN$500)))</f>
        <v/>
      </c>
      <c r="EO38" s="94">
        <f>IF(OR(EO$4="",$B38=""),0,SUMIF('DADOS BRUTOS'!$A$3:$A$500,$B38,'DADOS BRUTOS'!BO$3:BO$500)+IF($C38="",0,SUMIF('DADOS BRUTOS'!$A$3:$A$500,$C38,'DADOS BRUTOS'!BO$3:BO$500)))</f>
        <v/>
      </c>
      <c r="EP38" s="94">
        <f>IF(OR(EP$4="",$B38=""),0,SUMIF('DADOS BRUTOS'!$A$3:$A$500,$B38,'DADOS BRUTOS'!BP$3:BP$500)+IF($C38="",0,SUMIF('DADOS BRUTOS'!$A$3:$A$500,$C38,'DADOS BRUTOS'!BP$3:BP$500)))</f>
        <v/>
      </c>
      <c r="EQ38" s="94">
        <f>IF(OR(EQ$4="",$B38=""),0,SUMIF('DADOS BRUTOS'!$A$3:$A$500,$B38,'DADOS BRUTOS'!BQ$3:BQ$500)+IF($C38="",0,SUMIF('DADOS BRUTOS'!$A$3:$A$500,$C38,'DADOS BRUTOS'!BQ$3:BQ$500)))</f>
        <v/>
      </c>
      <c r="ER38" s="94">
        <f>IF(OR(ER$4="",$B38=""),0,SUMIF('DADOS BRUTOS'!$A$3:$A$500,$B38,'DADOS BRUTOS'!BR$3:BR$500)+IF($C38="",0,SUMIF('DADOS BRUTOS'!$A$3:$A$500,$C38,'DADOS BRUTOS'!BR$3:BR$500)))</f>
        <v/>
      </c>
      <c r="ES38" s="94">
        <f>IF(OR(ES$4="",$B38=""),0,SUMIF('DADOS BRUTOS'!$A$3:$A$500,$B38,'DADOS BRUTOS'!BS$3:BS$500)+IF($C38="",0,SUMIF('DADOS BRUTOS'!$A$3:$A$500,$C38,'DADOS BRUTOS'!BS$3:BS$500)))</f>
        <v/>
      </c>
      <c r="ET38" s="94">
        <f>IF(OR(ET$4="",$B38=""),0,SUMIF('DADOS BRUTOS'!$A$3:$A$500,$B38,'DADOS BRUTOS'!BT$3:BT$500)+IF($C38="",0,SUMIF('DADOS BRUTOS'!$A$3:$A$500,$C38,'DADOS BRUTOS'!BT$3:BT$500)))</f>
        <v/>
      </c>
      <c r="EU38" s="94">
        <f>IF(OR(EU$4="",$B38=""),0,SUMIF('DADOS BRUTOS'!$A$3:$A$500,$B38,'DADOS BRUTOS'!BU$3:BU$500)+IF($C38="",0,SUMIF('DADOS BRUTOS'!$A$3:$A$500,$C38,'DADOS BRUTOS'!BU$3:BU$500)))</f>
        <v/>
      </c>
      <c r="EV38" s="94">
        <f>IF(OR(EV$4="",$B38=""),0,SUMIF('DADOS BRUTOS'!$A$3:$A$500,$B38,'DADOS BRUTOS'!BV$3:BV$500)+IF($C38="",0,SUMIF('DADOS BRUTOS'!$A$3:$A$500,$C38,'DADOS BRUTOS'!BV$3:BV$500)))</f>
        <v/>
      </c>
      <c r="EW38" s="94">
        <f>IF(OR(EW$4="",$B38=""),0,SUMIF('DADOS BRUTOS'!$A$3:$A$500,$B38,'DADOS BRUTOS'!BW$3:BW$500)+IF($C38="",0,SUMIF('DADOS BRUTOS'!$A$3:$A$500,$C38,'DADOS BRUTOS'!BW$3:BW$500)))</f>
        <v/>
      </c>
      <c r="EX38" s="94">
        <f>IF(OR(EX$4="",$B38=""),0,SUMIF('DADOS BRUTOS'!$A$3:$A$500,$B38,'DADOS BRUTOS'!BX$3:BX$500)+IF($C38="",0,SUMIF('DADOS BRUTOS'!$A$3:$A$500,$C38,'DADOS BRUTOS'!BX$3:BX$500)))</f>
        <v/>
      </c>
      <c r="EY38" s="94">
        <f>IF(OR(EY$4="",$B38=""),0,SUMIF('DADOS BRUTOS'!$A$3:$A$500,$B38,'DADOS BRUTOS'!BY$3:BY$500)+IF($C38="",0,SUMIF('DADOS BRUTOS'!$A$3:$A$500,$C38,'DADOS BRUTOS'!BY$3:BY$500)))</f>
        <v/>
      </c>
      <c r="EZ38" s="94">
        <f>IF(OR(EZ$4="",$B38=""),0,SUMIF('DADOS BRUTOS'!$A$3:$A$500,$B38,'DADOS BRUTOS'!BZ$3:BZ$500)+IF($C38="",0,SUMIF('DADOS BRUTOS'!$A$3:$A$500,$C38,'DADOS BRUTOS'!BZ$3:BZ$500)))</f>
        <v/>
      </c>
      <c r="FA38" s="94">
        <f>IF(OR(FA$4="",$B38=""),0,SUMIF('DADOS BRUTOS'!$A$3:$A$500,$B38,'DADOS BRUTOS'!CA$3:CA$500)+IF($C38="",0,SUMIF('DADOS BRUTOS'!$A$3:$A$500,$C38,'DADOS BRUTOS'!CA$3:CA$500)))</f>
        <v/>
      </c>
      <c r="FB38" s="94">
        <f>IF(OR(FB$4="",$B38=""),0,SUMIF('DADOS BRUTOS'!$A$3:$A$500,$B38,'DADOS BRUTOS'!CB$3:CB$500)+IF($C38="",0,SUMIF('DADOS BRUTOS'!$A$3:$A$500,$C38,'DADOS BRUTOS'!CB$3:CB$500)))</f>
        <v/>
      </c>
      <c r="FC38" s="94">
        <f>IF(OR(FC$4="",$B38=""),0,SUMIF('DADOS BRUTOS'!$A$3:$A$500,$B38,'DADOS BRUTOS'!CC$3:CC$500)+IF($C38="",0,SUMIF('DADOS BRUTOS'!$A$3:$A$500,$C38,'DADOS BRUTOS'!CC$3:CC$500)))</f>
        <v/>
      </c>
      <c r="FD38" s="94">
        <f>IF(OR(FD$4="",$B38=""),0,SUMIF('DADOS BRUTOS'!$A$3:$A$500,$B38,'DADOS BRUTOS'!CD$3:CD$500)+IF($C38="",0,SUMIF('DADOS BRUTOS'!$A$3:$A$500,$C38,'DADOS BRUTOS'!CD$3:CD$500)))</f>
        <v/>
      </c>
      <c r="FE38" s="94">
        <f>IF(OR(FE$4="",$B38=""),0,SUMIF('DADOS BRUTOS'!$A$3:$A$500,$B38,'DADOS BRUTOS'!CE$3:CE$500)+IF($C38="",0,SUMIF('DADOS BRUTOS'!$A$3:$A$500,$C38,'DADOS BRUTOS'!CE$3:CE$500)))</f>
        <v/>
      </c>
      <c r="FF38" s="94">
        <f>IF(OR(FF$4="",$B38=""),0,SUMIF('DADOS BRUTOS'!$A$3:$A$500,$B38,'DADOS BRUTOS'!CF$3:CF$500)+IF($C38="",0,SUMIF('DADOS BRUTOS'!$A$3:$A$500,$C38,'DADOS BRUTOS'!CF$3:CF$500)))</f>
        <v/>
      </c>
      <c r="FG38" s="94">
        <f>IF(OR(FG$4="",$B38=""),0,SUMIF('DADOS BRUTOS'!$A$3:$A$500,$B38,'DADOS BRUTOS'!CG$3:CG$500)+IF($C38="",0,SUMIF('DADOS BRUTOS'!$A$3:$A$500,$C38,'DADOS BRUTOS'!CG$3:CG$500)))</f>
        <v/>
      </c>
      <c r="FH38" s="94">
        <f>IF(OR(FH$4="",$B38=""),0,SUMIF('DADOS BRUTOS'!$A$3:$A$500,$B38,'DADOS BRUTOS'!CH$3:CH$500)+IF($C38="",0,SUMIF('DADOS BRUTOS'!$A$3:$A$500,$C38,'DADOS BRUTOS'!CH$3:CH$500)))</f>
        <v/>
      </c>
      <c r="FI38" s="94">
        <f>IF(OR(FI$4="",$B38=""),0,SUMIF('DADOS BRUTOS'!$A$3:$A$500,$B38,'DADOS BRUTOS'!CI$3:CI$500)+IF($C38="",0,SUMIF('DADOS BRUTOS'!$A$3:$A$500,$C38,'DADOS BRUTOS'!CI$3:CI$500)))</f>
        <v/>
      </c>
      <c r="FJ38" s="94">
        <f>IF(OR(FJ$4="",$B38=""),0,SUMIF('DADOS BRUTOS'!$A$3:$A$500,$B38,'DADOS BRUTOS'!CJ$3:CJ$500)+IF($C38="",0,SUMIF('DADOS BRUTOS'!$A$3:$A$500,$C38,'DADOS BRUTOS'!CJ$3:CJ$500)))</f>
        <v/>
      </c>
      <c r="FK38" s="94">
        <f>IF(OR(FK$4="",$B38=""),0,SUMIF('DADOS BRUTOS'!$A$3:$A$500,$B38,'DADOS BRUTOS'!CK$3:CK$500)+IF($C38="",0,SUMIF('DADOS BRUTOS'!$A$3:$A$500,$C38,'DADOS BRUTOS'!CK$3:CK$500)))</f>
        <v/>
      </c>
      <c r="FL38" s="94">
        <f>IF(OR(FL$4="",$B38=""),0,SUMIF('DADOS BRUTOS'!$A$3:$A$500,$B38,'DADOS BRUTOS'!CL$3:CL$500)+IF($C38="",0,SUMIF('DADOS BRUTOS'!$A$3:$A$500,$C38,'DADOS BRUTOS'!CL$3:CL$500)))</f>
        <v/>
      </c>
      <c r="FM38" s="94">
        <f>IF(OR(FM$4="",$B38=""),0,SUMIF('DADOS BRUTOS'!$A$3:$A$500,$B38,'DADOS BRUTOS'!CM$3:CM$500)+IF($C38="",0,SUMIF('DADOS BRUTOS'!$A$3:$A$500,$C38,'DADOS BRUTOS'!CM$3:CM$500)))</f>
        <v/>
      </c>
      <c r="FN38" s="94">
        <f>IF(OR(FN$4="",$B38=""),0,SUMIF('DADOS BRUTOS'!$A$3:$A$500,$B38,'DADOS BRUTOS'!CN$3:CN$500)+IF($C38="",0,SUMIF('DADOS BRUTOS'!$A$3:$A$500,$C38,'DADOS BRUTOS'!CN$3:CN$500)))</f>
        <v/>
      </c>
      <c r="FO38" s="94">
        <f>IF(OR(FO$4="",$B38=""),0,SUMIF('DADOS BRUTOS'!$A$3:$A$500,$B38,'DADOS BRUTOS'!CO$3:CO$500)+IF($C38="",0,SUMIF('DADOS BRUTOS'!$A$3:$A$500,$C38,'DADOS BRUTOS'!CO$3:CO$500)))</f>
        <v/>
      </c>
      <c r="FP38" s="94">
        <f>IF(OR(FP$4="",$B38=""),0,SUMIF('DADOS BRUTOS'!$A$3:$A$500,$B38,'DADOS BRUTOS'!CP$3:CP$500)+IF($C38="",0,SUMIF('DADOS BRUTOS'!$A$3:$A$500,$C38,'DADOS BRUTOS'!CP$3:CP$500)))</f>
        <v/>
      </c>
      <c r="FQ38" s="94">
        <f>IF(OR(FQ$4="",$B38=""),0,SUMIF('DADOS BRUTOS'!$A$3:$A$500,$B38,'DADOS BRUTOS'!CQ$3:CQ$500)+IF($C38="",0,SUMIF('DADOS BRUTOS'!$A$3:$A$500,$C38,'DADOS BRUTOS'!CQ$3:CQ$500)))</f>
        <v/>
      </c>
      <c r="FR38" s="94">
        <f>IF(OR(FR$4="",$B38=""),0,SUMIF('DADOS BRUTOS'!$A$3:$A$500,$B38,'DADOS BRUTOS'!CR$3:CR$500)+IF($C38="",0,SUMIF('DADOS BRUTOS'!$A$3:$A$500,$C38,'DADOS BRUTOS'!CR$3:CR$500)))</f>
        <v/>
      </c>
      <c r="FS38" s="94">
        <f>IF(OR(FS$4="",$B38=""),0,SUMIF('DADOS BRUTOS'!$A$3:$A$500,$B38,'DADOS BRUTOS'!CS$3:CS$500)+IF($C38="",0,SUMIF('DADOS BRUTOS'!$A$3:$A$500,$C38,'DADOS BRUTOS'!CS$3:CS$500)))</f>
        <v/>
      </c>
      <c r="FT38" s="94">
        <f>IF(OR(FT$4="",$B38=""),0,SUMIF('DADOS BRUTOS'!$A$3:$A$500,$B38,'DADOS BRUTOS'!CT$3:CT$500)+IF($C38="",0,SUMIF('DADOS BRUTOS'!$A$3:$A$500,$C38,'DADOS BRUTOS'!CT$3:CT$500)))</f>
        <v/>
      </c>
      <c r="FU38" s="94">
        <f>IF(OR(FU$4="",$B38=""),0,SUMIF('DADOS BRUTOS'!$A$3:$A$500,$B38,'DADOS BRUTOS'!CU$3:CU$500)+IF($C38="",0,SUMIF('DADOS BRUTOS'!$A$3:$A$500,$C38,'DADOS BRUTOS'!CU$3:CU$500)))</f>
        <v/>
      </c>
      <c r="FV38" s="94">
        <f>IF(OR(FV$4="",$B38=""),0,SUMIF('DADOS BRUTOS'!$A$3:$A$500,$B38,'DADOS BRUTOS'!CV$3:CV$500)+IF($C38="",0,SUMIF('DADOS BRUTOS'!$A$3:$A$500,$C38,'DADOS BRUTOS'!CV$3:CV$500)))</f>
        <v/>
      </c>
      <c r="FW38" s="94">
        <f>IF(OR(FW$4="",$B38=""),0,SUMIF('DADOS BRUTOS'!$A$3:$A$500,$B38,'DADOS BRUTOS'!CW$3:CW$500)+IF($C38="",0,SUMIF('DADOS BRUTOS'!$A$3:$A$500,$C38,'DADOS BRUTOS'!CW$3:CW$500)))</f>
        <v/>
      </c>
      <c r="FX38" s="94">
        <f>IF(OR(FX$4="",$B38=""),0,SUMIF('DADOS BRUTOS'!$A$3:$A$500,$B38,'DADOS BRUTOS'!CX$3:CX$500)+IF($C38="",0,SUMIF('DADOS BRUTOS'!$A$3:$A$500,$C38,'DADOS BRUTOS'!CX$3:CX$500)))</f>
        <v/>
      </c>
      <c r="FY38" s="94">
        <f>IF(OR(FY$4="",$B38=""),0,SUMIF('DADOS BRUTOS'!$A$3:$A$500,$B38,'DADOS BRUTOS'!CY$3:CY$500)+IF($C38="",0,SUMIF('DADOS BRUTOS'!$A$3:$A$500,$C38,'DADOS BRUTOS'!CY$3:CY$500)))</f>
        <v/>
      </c>
      <c r="FZ38" s="94">
        <f>IF(OR(FZ$4="",$B38=""),0,SUMIF('DADOS BRUTOS'!$A$3:$A$500,$B38,'DADOS BRUTOS'!CZ$3:CZ$500)+IF($C38="",0,SUMIF('DADOS BRUTOS'!$A$3:$A$500,$C38,'DADOS BRUTOS'!CZ$3:CZ$500)))</f>
        <v/>
      </c>
      <c r="GA38" s="94">
        <f>IF(OR(GA$4="",$B38=""),0,SUMIF('DADOS BRUTOS'!$A$3:$A$500,$B38,'DADOS BRUTOS'!DA$3:DA$500)+IF($C38="",0,SUMIF('DADOS BRUTOS'!$A$3:$A$500,$C38,'DADOS BRUTOS'!DA$3:DA$500)))</f>
        <v/>
      </c>
      <c r="GB38" s="94">
        <f>IF(OR(GB$4="",$B38=""),0,SUMIF('DADOS BRUTOS'!$A$3:$A$500,$B38,'DADOS BRUTOS'!DB$3:DB$500)+IF($C38="",0,SUMIF('DADOS BRUTOS'!$A$3:$A$500,$C38,'DADOS BRUTOS'!DB$3:DB$500)))</f>
        <v/>
      </c>
      <c r="GC38" s="94">
        <f>IF(OR(GC$4="",$B38=""),0,SUMIF('DADOS BRUTOS'!$A$3:$A$500,$B38,'DADOS BRUTOS'!DC$3:DC$500)+IF($C38="",0,SUMIF('DADOS BRUTOS'!$A$3:$A$500,$C38,'DADOS BRUTOS'!DC$3:DC$500)))</f>
        <v/>
      </c>
      <c r="GD38" s="94">
        <f>IF(OR(GD$4="",$B38=""),0,SUMIF('DADOS BRUTOS'!$A$3:$A$500,$B38,'DADOS BRUTOS'!DD$3:DD$500)+IF($C38="",0,SUMIF('DADOS BRUTOS'!$A$3:$A$500,$C38,'DADOS BRUTOS'!DD$3:DD$500)))</f>
        <v/>
      </c>
      <c r="GE38" s="94">
        <f>IF(OR(GE$4="",$B38=""),0,SUMIF('DADOS BRUTOS'!$A$3:$A$500,$B38,'DADOS BRUTOS'!DE$3:DE$500)+IF($C38="",0,SUMIF('DADOS BRUTOS'!$A$3:$A$500,$C38,'DADOS BRUTOS'!DE$3:DE$500)))</f>
        <v/>
      </c>
      <c r="GF38" s="94">
        <f>IF(OR(GF$4="",$B38=""),0,SUMIF('DADOS BRUTOS'!$A$3:$A$500,$B38,'DADOS BRUTOS'!DF$3:DF$500)+IF($C38="",0,SUMIF('DADOS BRUTOS'!$A$3:$A$500,$C38,'DADOS BRUTOS'!DF$3:DF$500)))</f>
        <v/>
      </c>
      <c r="GG38" s="94">
        <f>IF(OR(GG$4="",$B38=""),0,SUMIF('DADOS BRUTOS'!$A$3:$A$500,$B38,'DADOS BRUTOS'!DG$3:DG$500)+IF($C38="",0,SUMIF('DADOS BRUTOS'!$A$3:$A$500,$C38,'DADOS BRUTOS'!DG$3:DG$500)))</f>
        <v/>
      </c>
      <c r="GH38" s="94">
        <f>IF(OR(GH$4="",$B38=""),0,SUMIF('DADOS BRUTOS'!$A$3:$A$500,$B38,'DADOS BRUTOS'!DH$3:DH$500)+IF($C38="",0,SUMIF('DADOS BRUTOS'!$A$3:$A$500,$C38,'DADOS BRUTOS'!DH$3:DH$500)))</f>
        <v/>
      </c>
      <c r="GI38" s="94">
        <f>IF(OR(GI$4="",$B38=""),0,SUMIF('DADOS BRUTOS'!$A$3:$A$500,$B38,'DADOS BRUTOS'!DI$3:DI$500)+IF($C38="",0,SUMIF('DADOS BRUTOS'!$A$3:$A$500,$C38,'DADOS BRUTOS'!DI$3:DI$500)))</f>
        <v/>
      </c>
      <c r="GJ38" s="94">
        <f>IF(OR(GJ$4="",$B38=""),0,SUMIF('DADOS BRUTOS'!$A$3:$A$500,$B38,'DADOS BRUTOS'!DJ$3:DJ$500)+IF($C38="",0,SUMIF('DADOS BRUTOS'!$A$3:$A$500,$C38,'DADOS BRUTOS'!DJ$3:DJ$500)))</f>
        <v/>
      </c>
      <c r="GK38" s="94">
        <f>IF(OR(GK$4="",$B38=""),0,SUMIF('DADOS BRUTOS'!$A$3:$A$500,$B38,'DADOS BRUTOS'!DK$3:DK$500)+IF($C38="",0,SUMIF('DADOS BRUTOS'!$A$3:$A$500,$C38,'DADOS BRUTOS'!DK$3:DK$500)))</f>
        <v/>
      </c>
      <c r="GL38" s="94">
        <f>IF(OR(GL$4="",$B38=""),0,SUMIF('DADOS BRUTOS'!$A$3:$A$500,$B38,'DADOS BRUTOS'!DL$3:DL$500)+IF($C38="",0,SUMIF('DADOS BRUTOS'!$A$3:$A$500,$C38,'DADOS BRUTOS'!DL$3:DL$500)))</f>
        <v/>
      </c>
      <c r="GM38" s="94">
        <f>IF(OR(GM$4="",$B38=""),0,SUMIF('DADOS BRUTOS'!$A$3:$A$500,$B38,'DADOS BRUTOS'!DM$3:DM$500)+IF($C38="",0,SUMIF('DADOS BRUTOS'!$A$3:$A$500,$C38,'DADOS BRUTOS'!DM$3:DM$500)))</f>
        <v/>
      </c>
      <c r="GN38" s="94">
        <f>IF(OR(GN$4="",$B38=""),0,SUMIF('DADOS BRUTOS'!$A$3:$A$500,$B38,'DADOS BRUTOS'!DN$3:DN$500)+IF($C38="",0,SUMIF('DADOS BRUTOS'!$A$3:$A$500,$C38,'DADOS BRUTOS'!DN$3:DN$500)))</f>
        <v/>
      </c>
      <c r="GO38" s="94">
        <f>IF(OR(GO$4="",$B38=""),0,SUMIF('DADOS BRUTOS'!$A$3:$A$500,$B38,'DADOS BRUTOS'!DO$3:DO$500)+IF($C38="",0,SUMIF('DADOS BRUTOS'!$A$3:$A$500,$C38,'DADOS BRUTOS'!DO$3:DO$500)))</f>
        <v/>
      </c>
      <c r="GP38" s="94">
        <f>IF(OR(GP$4="",$B38=""),0,SUMIF('DADOS BRUTOS'!$A$3:$A$500,$B38,'DADOS BRUTOS'!DP$3:DP$500)+IF($C38="",0,SUMIF('DADOS BRUTOS'!$A$3:$A$500,$C38,'DADOS BRUTOS'!DP$3:DP$500)))</f>
        <v/>
      </c>
      <c r="GQ38" s="94">
        <f>IF(OR(GQ$4="",$B38=""),0,SUMIF('DADOS BRUTOS'!$A$3:$A$500,$B38,'DADOS BRUTOS'!DQ$3:DQ$500)+IF($C38="",0,SUMIF('DADOS BRUTOS'!$A$3:$A$500,$C38,'DADOS BRUTOS'!DQ$3:DQ$500)))</f>
        <v/>
      </c>
      <c r="GR38" s="94">
        <f>IF(OR(GR$4="",$B38=""),0,SUMIF('DADOS BRUTOS'!$A$3:$A$500,$B38,'DADOS BRUTOS'!DR$3:DR$500)+IF($C38="",0,SUMIF('DADOS BRUTOS'!$A$3:$A$500,$C38,'DADOS BRUTOS'!DR$3:DR$500)))</f>
        <v/>
      </c>
      <c r="GS38" s="94">
        <f>IF(OR(GS$4="",$B38=""),0,SUMIF('DADOS BRUTOS'!$A$3:$A$500,$B38,'DADOS BRUTOS'!DS$3:DS$500)+IF($C38="",0,SUMIF('DADOS BRUTOS'!$A$3:$A$500,$C38,'DADOS BRUTOS'!DS$3:DS$500)))</f>
        <v/>
      </c>
      <c r="GT38" s="94">
        <f>IF(OR(GT$4="",$B38=""),0,SUMIF('DADOS BRUTOS'!$A$3:$A$500,$B38,'DADOS BRUTOS'!DT$3:DT$500)+IF($C38="",0,SUMIF('DADOS BRUTOS'!$A$3:$A$500,$C38,'DADOS BRUTOS'!DT$3:DT$500)))</f>
        <v/>
      </c>
      <c r="GU38" s="94">
        <f>IF(OR(GU$4="",$B38=""),0,SUMIF('DADOS BRUTOS'!$A$3:$A$500,$B38,'DADOS BRUTOS'!DU$3:DU$500)+IF($C38="",0,SUMIF('DADOS BRUTOS'!$A$3:$A$500,$C38,'DADOS BRUTOS'!DU$3:DU$500)))</f>
        <v/>
      </c>
      <c r="GV38" s="94">
        <f>IF(OR(GV$4="",$B38=""),0,SUMIF('DADOS BRUTOS'!$A$3:$A$500,$B38,'DADOS BRUTOS'!DV$3:DV$500)+IF($C38="",0,SUMIF('DADOS BRUTOS'!$A$3:$A$500,$C38,'DADOS BRUTOS'!DV$3:DV$500)))</f>
        <v/>
      </c>
      <c r="GW38" s="94">
        <f>IF(OR(GW$4="",$B38=""),0,SUMIF('DADOS BRUTOS'!$A$3:$A$500,$B38,'DADOS BRUTOS'!DW$3:DW$500)+IF($C38="",0,SUMIF('DADOS BRUTOS'!$A$3:$A$500,$C38,'DADOS BRUTOS'!DW$3:DW$500)))</f>
        <v/>
      </c>
      <c r="GX38" s="94">
        <f>IF(OR(GX$4="",$B38=""),0,SUMIF('DADOS BRUTOS'!$A$3:$A$500,$B38,'DADOS BRUTOS'!DX$3:DX$500)+IF($C38="",0,SUMIF('DADOS BRUTOS'!$A$3:$A$500,$C38,'DADOS BRUTOS'!DX$3:DX$500)))</f>
        <v/>
      </c>
      <c r="GY38" s="94">
        <f>IF(OR(GY$4="",$B38=""),0,SUMIF('DADOS BRUTOS'!$A$3:$A$500,$B38,'DADOS BRUTOS'!DY$3:DY$500)+IF($C38="",0,SUMIF('DADOS BRUTOS'!$A$3:$A$500,$C38,'DADOS BRUTOS'!DY$3:DY$500)))</f>
        <v/>
      </c>
      <c r="GZ38" s="94">
        <f>IF(OR(GZ$4="",$B38=""),0,SUMIF('DADOS BRUTOS'!$A$3:$A$500,$B38,'DADOS BRUTOS'!DZ$3:DZ$500)+IF($C38="",0,SUMIF('DADOS BRUTOS'!$A$3:$A$500,$C38,'DADOS BRUTOS'!DZ$3:DZ$500)))</f>
        <v/>
      </c>
      <c r="HA38" s="94">
        <f>IF(OR(HA$4="",$B38=""),0,SUMIF('DADOS BRUTOS'!$A$3:$A$500,$B38,'DADOS BRUTOS'!EA$3:EA$500)+IF($C38="",0,SUMIF('DADOS BRUTOS'!$A$3:$A$500,$C38,'DADOS BRUTOS'!EA$3:EA$500)))</f>
        <v/>
      </c>
      <c r="HB38" s="94">
        <f>IF(OR(HB$4="",$B38=""),0,SUMIF('DADOS BRUTOS'!$A$3:$A$500,$B38,'DADOS BRUTOS'!EB$3:EB$500)+IF($C38="",0,SUMIF('DADOS BRUTOS'!$A$3:$A$500,$C38,'DADOS BRUTOS'!EB$3:EB$500)))</f>
        <v/>
      </c>
      <c r="HC38" s="94">
        <f>IF(OR(HC$4="",$B38=""),0,SUMIF('DADOS BRUTOS'!$A$3:$A$500,$B38,'DADOS BRUTOS'!EC$3:EC$500)+IF($C38="",0,SUMIF('DADOS BRUTOS'!$A$3:$A$500,$C38,'DADOS BRUTOS'!EC$3:EC$500)))</f>
        <v/>
      </c>
      <c r="HD38" s="94">
        <f>IF(OR(HD$4="",$B38=""),0,SUMIF('DADOS BRUTOS'!$A$3:$A$500,$B38,'DADOS BRUTOS'!ED$3:ED$500)+IF($C38="",0,SUMIF('DADOS BRUTOS'!$A$3:$A$500,$C38,'DADOS BRUTOS'!ED$3:ED$500)))</f>
        <v/>
      </c>
      <c r="HE38" s="94">
        <f>IF(OR(HE$4="",$B38=""),0,SUMIF('DADOS BRUTOS'!$A$3:$A$500,$B38,'DADOS BRUTOS'!EE$3:EE$500)+IF($C38="",0,SUMIF('DADOS BRUTOS'!$A$3:$A$500,$C38,'DADOS BRUTOS'!EE$3:EE$500)))</f>
        <v/>
      </c>
      <c r="HF38" s="94">
        <f>IF(OR(HF$4="",$B38=""),0,SUMIF('DADOS BRUTOS'!$A$3:$A$500,$B38,'DADOS BRUTOS'!EF$3:EF$500)+IF($C38="",0,SUMIF('DADOS BRUTOS'!$A$3:$A$500,$C38,'DADOS BRUTOS'!EF$3:EF$500)))</f>
        <v/>
      </c>
      <c r="HG38" s="94">
        <f>IF(OR(HG$4="",$B38=""),0,SUMIF('DADOS BRUTOS'!$A$3:$A$500,$B38,'DADOS BRUTOS'!EG$3:EG$500)+IF($C38="",0,SUMIF('DADOS BRUTOS'!$A$3:$A$500,$C38,'DADOS BRUTOS'!EG$3:EG$500)))</f>
        <v/>
      </c>
      <c r="HH38" s="94">
        <f>IF(OR(HH$4="",$B38=""),0,SUMIF('DADOS BRUTOS'!$A$3:$A$500,$B38,'DADOS BRUTOS'!EH$3:EH$500)+IF($C38="",0,SUMIF('DADOS BRUTOS'!$A$3:$A$500,$C38,'DADOS BRUTOS'!EH$3:EH$500)))</f>
        <v/>
      </c>
      <c r="HI38" s="94">
        <f>IF(OR(HI$4="",$B38=""),0,SUMIF('DADOS BRUTOS'!$A$3:$A$500,$B38,'DADOS BRUTOS'!EI$3:EI$500)+IF($C38="",0,SUMIF('DADOS BRUTOS'!$A$3:$A$500,$C38,'DADOS BRUTOS'!EI$3:EI$500)))</f>
        <v/>
      </c>
      <c r="HJ38" s="94">
        <f>IF(OR(HJ$4="",$B38=""),0,SUMIF('DADOS BRUTOS'!$A$3:$A$500,$B38,'DADOS BRUTOS'!EJ$3:EJ$500)+IF($C38="",0,SUMIF('DADOS BRUTOS'!$A$3:$A$500,$C38,'DADOS BRUTOS'!EJ$3:EJ$500)))</f>
        <v/>
      </c>
      <c r="HK38" s="94">
        <f>IF(OR(HK$4="",$B38=""),0,SUMIF('DADOS BRUTOS'!$A$3:$A$500,$B38,'DADOS BRUTOS'!EK$3:EK$500)+IF($C38="",0,SUMIF('DADOS BRUTOS'!$A$3:$A$500,$C38,'DADOS BRUTOS'!EK$3:EK$500)))</f>
        <v/>
      </c>
      <c r="HL38" s="94">
        <f>IF(OR(HL$4="",$B38=""),0,SUMIF('DADOS BRUTOS'!$A$3:$A$500,$B38,'DADOS BRUTOS'!EL$3:EL$500)+IF($C38="",0,SUMIF('DADOS BRUTOS'!$A$3:$A$500,$C38,'DADOS BRUTOS'!EL$3:EL$500)))</f>
        <v/>
      </c>
      <c r="HM38" s="94">
        <f>IF(OR(HM$4="",$B38=""),0,SUMIF('DADOS BRUTOS'!$A$3:$A$500,$B38,'DADOS BRUTOS'!EM$3:EM$500)+IF($C38="",0,SUMIF('DADOS BRUTOS'!$A$3:$A$500,$C38,'DADOS BRUTOS'!EM$3:EM$500)))</f>
        <v/>
      </c>
      <c r="HN38" s="94">
        <f>IF(OR(HN$4="",$B38=""),0,SUMIF('DADOS BRUTOS'!$A$3:$A$500,$B38,'DADOS BRUTOS'!EN$3:EN$500)+IF($C38="",0,SUMIF('DADOS BRUTOS'!$A$3:$A$500,$C38,'DADOS BRUTOS'!EN$3:EN$500)))</f>
        <v/>
      </c>
      <c r="HO38" s="94">
        <f>IF(OR(HO$4="",$B38=""),0,SUMIF('DADOS BRUTOS'!$A$3:$A$500,$B38,'DADOS BRUTOS'!EO$3:EO$500)+IF($C38="",0,SUMIF('DADOS BRUTOS'!$A$3:$A$500,$C38,'DADOS BRUTOS'!EO$3:EO$500)))</f>
        <v/>
      </c>
      <c r="HP38" s="94">
        <f>IF(OR(HP$4="",$B38=""),0,SUMIF('DADOS BRUTOS'!$A$3:$A$500,$B38,'DADOS BRUTOS'!EP$3:EP$500)+IF($C38="",0,SUMIF('DADOS BRUTOS'!$A$3:$A$500,$C38,'DADOS BRUTOS'!EP$3:EP$500)))</f>
        <v/>
      </c>
      <c r="HQ38" s="94">
        <f>IF(OR(HQ$4="",$B38=""),0,SUMIF('DADOS BRUTOS'!$A$3:$A$500,$B38,'DADOS BRUTOS'!EQ$3:EQ$500)+IF($C38="",0,SUMIF('DADOS BRUTOS'!$A$3:$A$500,$C38,'DADOS BRUTOS'!EQ$3:EQ$500)))</f>
        <v/>
      </c>
      <c r="HR38" s="94">
        <f>IF(OR(HR$4="",$B38=""),0,SUMIF('DADOS BRUTOS'!$A$3:$A$500,$B38,'DADOS BRUTOS'!ER$3:ER$500)+IF($C38="",0,SUMIF('DADOS BRUTOS'!$A$3:$A$500,$C38,'DADOS BRUTOS'!ER$3:ER$500)))</f>
        <v/>
      </c>
      <c r="HS38" s="94">
        <f>IF(OR(HS$4="",$B38=""),0,SUMIF('DADOS BRUTOS'!$A$3:$A$500,$B38,'DADOS BRUTOS'!ES$3:ES$500)+IF($C38="",0,SUMIF('DADOS BRUTOS'!$A$3:$A$500,$C38,'DADOS BRUTOS'!ES$3:ES$500)))</f>
        <v/>
      </c>
      <c r="HT38" s="94">
        <f>IF(OR(HT$4="",$B38=""),0,SUMIF('DADOS BRUTOS'!$A$3:$A$500,$B38,'DADOS BRUTOS'!ET$3:ET$500)+IF($C38="",0,SUMIF('DADOS BRUTOS'!$A$3:$A$500,$C38,'DADOS BRUTOS'!ET$3:ET$500)))</f>
        <v/>
      </c>
      <c r="HU38" s="94">
        <f>IF(OR(HU$4="",$B38=""),0,SUMIF('DADOS BRUTOS'!$A$3:$A$500,$B38,'DADOS BRUTOS'!EU$3:EU$500)+IF($C38="",0,SUMIF('DADOS BRUTOS'!$A$3:$A$500,$C38,'DADOS BRUTOS'!EU$3:EU$500)))</f>
        <v/>
      </c>
      <c r="HV38" s="94">
        <f>IF(OR(HV$4="",$B38=""),0,SUMIF('DADOS BRUTOS'!$A$3:$A$500,$B38,'DADOS BRUTOS'!EV$3:EV$500)+IF($C38="",0,SUMIF('DADOS BRUTOS'!$A$3:$A$500,$C38,'DADOS BRUTOS'!EV$3:EV$500)))</f>
        <v/>
      </c>
      <c r="HW38" s="94">
        <f>IF(OR(HW$4="",$B38=""),0,SUMIF('DADOS BRUTOS'!$A$3:$A$500,$B38,'DADOS BRUTOS'!EW$3:EW$500)+IF($C38="",0,SUMIF('DADOS BRUTOS'!$A$3:$A$500,$C38,'DADOS BRUTOS'!EW$3:EW$500)))</f>
        <v/>
      </c>
      <c r="HX38" s="94">
        <f>IF(OR(HX$4="",$B38=""),0,SUMIF('DADOS BRUTOS'!$A$3:$A$500,$B38,'DADOS BRUTOS'!EX$3:EX$500)+IF($C38="",0,SUMIF('DADOS BRUTOS'!$A$3:$A$500,$C38,'DADOS BRUTOS'!EX$3:EX$500)))</f>
        <v/>
      </c>
      <c r="HY38" s="94">
        <f>IF(OR(HY$4="",$B38=""),0,SUMIF('DADOS BRUTOS'!$A$3:$A$500,$B38,'DADOS BRUTOS'!EY$3:EY$500)+IF($C38="",0,SUMIF('DADOS BRUTOS'!$A$3:$A$500,$C38,'DADOS BRUTOS'!EY$3:EY$500)))</f>
        <v/>
      </c>
      <c r="HZ38" s="94">
        <f>IF(OR(HZ$4="",$B38=""),0,SUMIF('DADOS BRUTOS'!$A$3:$A$500,$B38,'DADOS BRUTOS'!EZ$3:EZ$500)+IF($C38="",0,SUMIF('DADOS BRUTOS'!$A$3:$A$500,$C38,'DADOS BRUTOS'!EZ$3:EZ$500)))</f>
        <v/>
      </c>
      <c r="IA38" s="94">
        <f>IF(OR(IA$4="",$B38=""),0,SUMIF('DADOS BRUTOS'!$A$3:$A$500,$B38,'DADOS BRUTOS'!FA$3:FA$500)+IF($C38="",0,SUMIF('DADOS BRUTOS'!$A$3:$A$500,$C38,'DADOS BRUTOS'!FA$3:FA$500)))</f>
        <v/>
      </c>
      <c r="IB38" s="94">
        <f>IF(OR(IB$4="",$B38=""),0,SUMIF('DADOS BRUTOS'!$A$3:$A$500,$B38,'DADOS BRUTOS'!FB$3:FB$500)+IF($C38="",0,SUMIF('DADOS BRUTOS'!$A$3:$A$500,$C38,'DADOS BRUTOS'!FB$3:FB$500)))</f>
        <v/>
      </c>
      <c r="IC38" s="94">
        <f>IF(OR(IC$4="",$B38=""),0,SUMIF('DADOS BRUTOS'!$A$3:$A$500,$B38,'DADOS BRUTOS'!FC$3:FC$500)+IF($C38="",0,SUMIF('DADOS BRUTOS'!$A$3:$A$500,$C38,'DADOS BRUTOS'!FC$3:FC$500)))</f>
        <v/>
      </c>
      <c r="ID38" s="94">
        <f>IF(OR(ID$4="",$B38=""),0,SUMIF('DADOS BRUTOS'!$A$3:$A$500,$B38,'DADOS BRUTOS'!FD$3:FD$500)+IF($C38="",0,SUMIF('DADOS BRUTOS'!$A$3:$A$500,$C38,'DADOS BRUTOS'!FD$3:FD$500)))</f>
        <v/>
      </c>
      <c r="IE38" s="94">
        <f>IF(OR(IE$4="",$B38=""),0,SUMIF('DADOS BRUTOS'!$A$3:$A$500,$B38,'DADOS BRUTOS'!FE$3:FE$500)+IF($C38="",0,SUMIF('DADOS BRUTOS'!$A$3:$A$500,$C38,'DADOS BRUTOS'!FE$3:FE$500)))</f>
        <v/>
      </c>
      <c r="IF38" s="94">
        <f>IF(OR(IF$4="",$B38=""),0,SUMIF('DADOS BRUTOS'!$A$3:$A$500,$B38,'DADOS BRUTOS'!FF$3:FF$500)+IF($C38="",0,SUMIF('DADOS BRUTOS'!$A$3:$A$500,$C38,'DADOS BRUTOS'!FF$3:FF$500)))</f>
        <v/>
      </c>
      <c r="IG38" s="94">
        <f>IF(OR(IG$4="",$B38=""),0,SUMIF('DADOS BRUTOS'!$A$3:$A$500,$B38,'DADOS BRUTOS'!FG$3:FG$500)+IF($C38="",0,SUMIF('DADOS BRUTOS'!$A$3:$A$500,$C38,'DADOS BRUTOS'!FG$3:FG$500)))</f>
        <v/>
      </c>
      <c r="IH38" s="94">
        <f>IF(OR(IH$4="",$B38=""),0,SUMIF('DADOS BRUTOS'!$A$3:$A$500,$B38,'DADOS BRUTOS'!FH$3:FH$500)+IF($C38="",0,SUMIF('DADOS BRUTOS'!$A$3:$A$500,$C38,'DADOS BRUTOS'!FH$3:FH$500)))</f>
        <v/>
      </c>
      <c r="II38" s="94">
        <f>IF(OR(II$4="",$B38=""),0,SUMIF('DADOS BRUTOS'!$A$3:$A$500,$B38,'DADOS BRUTOS'!FI$3:FI$500)+IF($C38="",0,SUMIF('DADOS BRUTOS'!$A$3:$A$500,$C38,'DADOS BRUTOS'!FI$3:FI$500)))</f>
        <v/>
      </c>
      <c r="IJ38" s="94">
        <f>IF(OR(IJ$4="",$B38=""),0,SUMIF('DADOS BRUTOS'!$A$3:$A$500,$B38,'DADOS BRUTOS'!FJ$3:FJ$500)+IF($C38="",0,SUMIF('DADOS BRUTOS'!$A$3:$A$500,$C38,'DADOS BRUTOS'!FJ$3:FJ$500)))</f>
        <v/>
      </c>
      <c r="IK38" s="94">
        <f>IF(OR(IK$4="",$B38=""),0,SUMIF('DADOS BRUTOS'!$A$3:$A$500,$B38,'DADOS BRUTOS'!FK$3:FK$500)+IF($C38="",0,SUMIF('DADOS BRUTOS'!$A$3:$A$500,$C38,'DADOS BRUTOS'!FK$3:FK$500)))</f>
        <v/>
      </c>
      <c r="IL38" s="94">
        <f>IF(OR(IL$4="",$B38=""),0,SUMIF('DADOS BRUTOS'!$A$3:$A$500,$B38,'DADOS BRUTOS'!FL$3:FL$500)+IF($C38="",0,SUMIF('DADOS BRUTOS'!$A$3:$A$500,$C38,'DADOS BRUTOS'!FL$3:FL$500)))</f>
        <v/>
      </c>
      <c r="IM38" s="94">
        <f>IF(OR(IM$4="",$B38=""),0,SUMIF('DADOS BRUTOS'!$A$3:$A$500,$B38,'DADOS BRUTOS'!FM$3:FM$500)+IF($C38="",0,SUMIF('DADOS BRUTOS'!$A$3:$A$500,$C38,'DADOS BRUTOS'!FM$3:FM$500)))</f>
        <v/>
      </c>
      <c r="IN38" s="94">
        <f>IF(OR(IN$4="",$B38=""),0,SUMIF('DADOS BRUTOS'!$A$3:$A$500,$B38,'DADOS BRUTOS'!FN$3:FN$500)+IF($C38="",0,SUMIF('DADOS BRUTOS'!$A$3:$A$500,$C38,'DADOS BRUTOS'!FN$3:FN$500)))</f>
        <v/>
      </c>
      <c r="IO38" s="94">
        <f>IF(OR(IO$4="",$B38=""),0,SUMIF('DADOS BRUTOS'!$A$3:$A$500,$B38,'DADOS BRUTOS'!FO$3:FO$500)+IF($C38="",0,SUMIF('DADOS BRUTOS'!$A$3:$A$500,$C38,'DADOS BRUTOS'!FO$3:FO$500)))</f>
        <v/>
      </c>
      <c r="IP38" s="94">
        <f>IF(OR(IP$4="",$B38=""),0,SUMIF('DADOS BRUTOS'!$A$3:$A$500,$B38,'DADOS BRUTOS'!FP$3:FP$500)+IF($C38="",0,SUMIF('DADOS BRUTOS'!$A$3:$A$500,$C38,'DADOS BRUTOS'!FP$3:FP$500)))</f>
        <v/>
      </c>
      <c r="IQ38" s="94">
        <f>IF(OR(IQ$4="",$B38=""),0,SUMIF('DADOS BRUTOS'!$A$3:$A$500,$B38,'DADOS BRUTOS'!FQ$3:FQ$500)+IF($C38="",0,SUMIF('DADOS BRUTOS'!$A$3:$A$500,$C38,'DADOS BRUTOS'!FQ$3:FQ$500)))</f>
        <v/>
      </c>
      <c r="IR38" s="94">
        <f>IF(OR(IR$4="",$B38=""),0,SUMIF('DADOS BRUTOS'!$A$3:$A$500,$B38,'DADOS BRUTOS'!FR$3:FR$500)+IF($C38="",0,SUMIF('DADOS BRUTOS'!$A$3:$A$500,$C38,'DADOS BRUTOS'!FR$3:FR$500)))</f>
        <v/>
      </c>
      <c r="IS38" s="94">
        <f>IF(OR(IS$4="",$B38=""),0,SUMIF('DADOS BRUTOS'!$A$3:$A$500,$B38,'DADOS BRUTOS'!FS$3:FS$500)+IF($C38="",0,SUMIF('DADOS BRUTOS'!$A$3:$A$500,$C38,'DADOS BRUTOS'!FS$3:FS$500)))</f>
        <v/>
      </c>
      <c r="IT38" s="94">
        <f>IF(OR(IT$4="",$B38=""),0,SUMIF('DADOS BRUTOS'!$A$3:$A$500,$B38,'DADOS BRUTOS'!FT$3:FT$500)+IF($C38="",0,SUMIF('DADOS BRUTOS'!$A$3:$A$500,$C38,'DADOS BRUTOS'!FT$3:FT$500)))</f>
        <v/>
      </c>
      <c r="IU38" s="94">
        <f>IF(OR(IU$4="",$B38=""),0,SUMIF('DADOS BRUTOS'!$A$3:$A$500,$B38,'DADOS BRUTOS'!FU$3:FU$500)+IF($C38="",0,SUMIF('DADOS BRUTOS'!$A$3:$A$500,$C38,'DADOS BRUTOS'!FU$3:FU$500)))</f>
        <v/>
      </c>
      <c r="IV38" s="94">
        <f>IF(OR(IV$4="",$B38=""),0,SUMIF('DADOS BRUTOS'!$A$3:$A$500,$B38,'DADOS BRUTOS'!FV$3:FV$500)+IF($C38="",0,SUMIF('DADOS BRUTOS'!$A$3:$A$500,$C38,'DADOS BRUTOS'!FV$3:FV$500)))</f>
        <v/>
      </c>
      <c r="IW38" s="94">
        <f>IF(OR(IW$4="",$B38=""),0,SUMIF('DADOS BRUTOS'!$A$3:$A$500,$B38,'DADOS BRUTOS'!FW$3:FW$500)+IF($C38="",0,SUMIF('DADOS BRUTOS'!$A$3:$A$500,$C38,'DADOS BRUTOS'!FW$3:FW$500)))</f>
        <v/>
      </c>
      <c r="IX38" s="94">
        <f>IF(OR(IX$4="",$B38=""),0,SUMIF('DADOS BRUTOS'!$A$3:$A$500,$B38,'DADOS BRUTOS'!FX$3:FX$500)+IF($C38="",0,SUMIF('DADOS BRUTOS'!$A$3:$A$500,$C38,'DADOS BRUTOS'!FX$3:FX$500)))</f>
        <v/>
      </c>
      <c r="IY38" s="94">
        <f>IF(OR(IY$4="",$B38=""),0,SUMIF('DADOS BRUTOS'!$A$3:$A$500,$B38,'DADOS BRUTOS'!FY$3:FY$500)+IF($C38="",0,SUMIF('DADOS BRUTOS'!$A$3:$A$500,$C38,'DADOS BRUTOS'!FY$3:FY$500)))</f>
        <v/>
      </c>
      <c r="IZ38" s="94">
        <f>IF(OR(IZ$4="",$B38=""),0,SUMIF('DADOS BRUTOS'!$A$3:$A$500,$B38,'DADOS BRUTOS'!FZ$3:FZ$500)+IF($C38="",0,SUMIF('DADOS BRUTOS'!$A$3:$A$500,$C38,'DADOS BRUTOS'!FZ$3:FZ$500)))</f>
        <v/>
      </c>
      <c r="JA38" s="94">
        <f>IF(OR(JA$4="",$B38=""),0,SUMIF('DADOS BRUTOS'!$A$3:$A$500,$B38,'DADOS BRUTOS'!GA$3:GA$500)+IF($C38="",0,SUMIF('DADOS BRUTOS'!$A$3:$A$500,$C38,'DADOS BRUTOS'!GA$3:GA$500)))</f>
        <v/>
      </c>
      <c r="JB38" s="94">
        <f>IF(OR(JB$4="",$B38=""),0,SUMIF('DADOS BRUTOS'!$A$3:$A$500,$B38,'DADOS BRUTOS'!GB$3:GB$500)+IF($C38="",0,SUMIF('DADOS BRUTOS'!$A$3:$A$500,$C38,'DADOS BRUTOS'!GB$3:GB$500)))</f>
        <v/>
      </c>
      <c r="JC38" s="94">
        <f>IF(OR(JC$4="",$B38=""),0,SUMIF('DADOS BRUTOS'!$A$3:$A$500,$B38,'DADOS BRUTOS'!GC$3:GC$500)+IF($C38="",0,SUMIF('DADOS BRUTOS'!$A$3:$A$500,$C38,'DADOS BRUTOS'!GC$3:GC$500)))</f>
        <v/>
      </c>
      <c r="JD38" s="94">
        <f>IF(OR(JD$4="",$B38=""),0,SUMIF('DADOS BRUTOS'!$A$3:$A$500,$B38,'DADOS BRUTOS'!GD$3:GD$500)+IF($C38="",0,SUMIF('DADOS BRUTOS'!$A$3:$A$500,$C38,'DADOS BRUTOS'!GD$3:GD$500)))</f>
        <v/>
      </c>
      <c r="JE38" s="94">
        <f>IF(OR(JE$4="",$B38=""),0,SUMIF('DADOS BRUTOS'!$A$3:$A$500,$B38,'DADOS BRUTOS'!GE$3:GE$500)+IF($C38="",0,SUMIF('DADOS BRUTOS'!$A$3:$A$500,$C38,'DADOS BRUTOS'!GE$3:GE$500)))</f>
        <v/>
      </c>
      <c r="JF38" s="94">
        <f>IF(OR(JF$4="",$B38=""),0,SUMIF('DADOS BRUTOS'!$A$3:$A$500,$B38,'DADOS BRUTOS'!GF$3:GF$500)+IF($C38="",0,SUMIF('DADOS BRUTOS'!$A$3:$A$500,$C38,'DADOS BRUTOS'!GF$3:GF$500)))</f>
        <v/>
      </c>
      <c r="JG38" s="94">
        <f>IF(OR(JG$4="",$B38=""),0,SUMIF('DADOS BRUTOS'!$A$3:$A$500,$B38,'DADOS BRUTOS'!GG$3:GG$500)+IF($C38="",0,SUMIF('DADOS BRUTOS'!$A$3:$A$500,$C38,'DADOS BRUTOS'!GG$3:GG$500)))</f>
        <v/>
      </c>
      <c r="JH38" s="94">
        <f>IF(OR(JH$4="",$B38=""),0,SUMIF('DADOS BRUTOS'!$A$3:$A$500,$B38,'DADOS BRUTOS'!GH$3:GH$500)+IF($C38="",0,SUMIF('DADOS BRUTOS'!$A$3:$A$500,$C38,'DADOS BRUTOS'!GH$3:GH$500)))</f>
        <v/>
      </c>
      <c r="JI38" s="94">
        <f>IF(OR(JI$4="",$B38=""),0,SUMIF('DADOS BRUTOS'!$A$3:$A$500,$B38,'DADOS BRUTOS'!GI$3:GI$500)+IF($C38="",0,SUMIF('DADOS BRUTOS'!$A$3:$A$500,$C38,'DADOS BRUTOS'!GI$3:GI$500)))</f>
        <v/>
      </c>
      <c r="JJ38" s="94">
        <f>IF(OR(JJ$4="",$B38=""),0,SUMIF('DADOS BRUTOS'!$A$3:$A$500,$B38,'DADOS BRUTOS'!GJ$3:GJ$500)+IF($C38="",0,SUMIF('DADOS BRUTOS'!$A$3:$A$500,$C38,'DADOS BRUTOS'!GJ$3:GJ$500)))</f>
        <v/>
      </c>
      <c r="JK38" s="94">
        <f>IF(OR(JK$4="",$B38=""),0,SUMIF('DADOS BRUTOS'!$A$3:$A$500,$B38,'DADOS BRUTOS'!GK$3:GK$500)+IF($C38="",0,SUMIF('DADOS BRUTOS'!$A$3:$A$500,$C38,'DADOS BRUTOS'!GK$3:GK$500)))</f>
        <v/>
      </c>
      <c r="JL38" s="94">
        <f>IF(OR(JL$4="",$B38=""),0,SUMIF('DADOS BRUTOS'!$A$3:$A$500,$B38,'DADOS BRUTOS'!GL$3:GL$500)+IF($C38="",0,SUMIF('DADOS BRUTOS'!$A$3:$A$500,$C38,'DADOS BRUTOS'!GL$3:GL$500)))</f>
        <v/>
      </c>
      <c r="JM38" s="94">
        <f>IF(OR(JM$4="",$B38=""),0,SUMIF('DADOS BRUTOS'!$A$3:$A$500,$B38,'DADOS BRUTOS'!GM$3:GM$500)+IF($C38="",0,SUMIF('DADOS BRUTOS'!$A$3:$A$500,$C38,'DADOS BRUTOS'!GM$3:GM$500)))</f>
        <v/>
      </c>
      <c r="JN38" s="94">
        <f>IF(OR(JN$4="",$B38=""),0,SUMIF('DADOS BRUTOS'!$A$3:$A$500,$B38,'DADOS BRUTOS'!GN$3:GN$500)+IF($C38="",0,SUMIF('DADOS BRUTOS'!$A$3:$A$500,$C38,'DADOS BRUTOS'!GN$3:GN$500)))</f>
        <v/>
      </c>
      <c r="JO38" s="94">
        <f>IF(OR(JO$4="",$B38=""),0,SUMIF('DADOS BRUTOS'!$A$3:$A$500,$B38,'DADOS BRUTOS'!GO$3:GO$500)+IF($C38="",0,SUMIF('DADOS BRUTOS'!$A$3:$A$500,$C38,'DADOS BRUTOS'!GO$3:GO$500)))</f>
        <v/>
      </c>
      <c r="JP38" s="94">
        <f>IF(OR(JP$4="",$B38=""),0,SUMIF('DADOS BRUTOS'!$A$3:$A$500,$B38,'DADOS BRUTOS'!GP$3:GP$500)+IF($C38="",0,SUMIF('DADOS BRUTOS'!$A$3:$A$500,$C38,'DADOS BRUTOS'!GP$3:GP$500)))</f>
        <v/>
      </c>
      <c r="JQ38" s="94">
        <f>IF(OR(JQ$4="",$B38=""),0,SUMIF('DADOS BRUTOS'!$A$3:$A$500,$B38,'DADOS BRUTOS'!GQ$3:GQ$500)+IF($C38="",0,SUMIF('DADOS BRUTOS'!$A$3:$A$500,$C38,'DADOS BRUTOS'!GQ$3:GQ$500)))</f>
        <v/>
      </c>
      <c r="JR38" s="94">
        <f>IF(OR(JR$4="",$B38=""),0,SUMIF('DADOS BRUTOS'!$A$3:$A$500,$B38,'DADOS BRUTOS'!GR$3:GR$500)+IF($C38="",0,SUMIF('DADOS BRUTOS'!$A$3:$A$500,$C38,'DADOS BRUTOS'!GR$3:GR$500)))</f>
        <v/>
      </c>
      <c r="JS38" s="94">
        <f>IF(OR(JS$4="",$B38=""),0,SUMIF('DADOS BRUTOS'!$A$3:$A$500,$B38,'DADOS BRUTOS'!GS$3:GS$500)+IF($C38="",0,SUMIF('DADOS BRUTOS'!$A$3:$A$500,$C38,'DADOS BRUTOS'!GS$3:GS$500)))</f>
        <v/>
      </c>
    </row>
    <row r="39">
      <c r="A39" s="59">
        <f>'VALOR POR PL'!D45</f>
        <v/>
      </c>
      <c r="B39" s="58" t="inlineStr">
        <is>
          <t>PINTURA</t>
        </is>
      </c>
      <c r="C39" s="58" t="n"/>
      <c r="D39" s="53">
        <f>SUMIF($CB$4:$JS$4,"&lt;="&amp;D$4,$CB39:$JS39)</f>
        <v/>
      </c>
      <c r="E39" s="53">
        <f>SUMIF($CB$4:$JS$4,E$4,$CB39:$JS39)</f>
        <v/>
      </c>
      <c r="F39" s="53">
        <f>SUMIF($CB$4:$JS$4,F$4,$CB39:$JS39)</f>
        <v/>
      </c>
      <c r="G39" s="53">
        <f>SUMIF($CB$4:$JS$4,G$4,$CB39:$JS39)</f>
        <v/>
      </c>
      <c r="H39" s="53">
        <f>SUMIF($CB$4:$JS$4,H$4,$CB39:$JS39)</f>
        <v/>
      </c>
      <c r="I39" s="53">
        <f>SUMIF($CB$4:$JS$4,I$4,$CB39:$JS39)</f>
        <v/>
      </c>
      <c r="J39" s="53">
        <f>SUMIF($CB$4:$JS$4,J$4,$CB39:$JS39)</f>
        <v/>
      </c>
      <c r="K39" s="53">
        <f>SUMIF($CB$4:$JS$4,K$4,$CB39:$JS39)</f>
        <v/>
      </c>
      <c r="L39" s="53">
        <f>SUMIF($CB$4:$JS$4,L$4,$CB39:$JS39)</f>
        <v/>
      </c>
      <c r="M39" s="53">
        <f>SUMIF($CB$4:$JS$4,M$4,$CB39:$JS39)</f>
        <v/>
      </c>
      <c r="N39" s="53">
        <f>SUMIF($CB$4:$JS$4,N$4,$CB39:$JS39)</f>
        <v/>
      </c>
      <c r="O39" s="53">
        <f>SUMIF($CB$4:$JS$4,O$4,$CB39:$JS39)</f>
        <v/>
      </c>
      <c r="P39" s="53">
        <f>SUMIF($CB$4:$JS$4,P$4,$CB39:$JS39)</f>
        <v/>
      </c>
      <c r="Q39" s="53">
        <f>SUMIF($CB$4:$JS$4,Q$4,$CB39:$JS39)</f>
        <v/>
      </c>
      <c r="R39" s="53">
        <f>SUMIF($CB$4:$JS$4,R$4,$CB39:$JS39)</f>
        <v/>
      </c>
      <c r="S39" s="53">
        <f>SUMIF($CB$4:$JS$4,S$4,$CB39:$JS39)</f>
        <v/>
      </c>
      <c r="T39" s="53">
        <f>SUMIF($CB$4:$JS$4,T$4,$CB39:$JS39)</f>
        <v/>
      </c>
      <c r="U39" s="53">
        <f>SUMIF($CB$4:$JS$4,U$4,$CB39:$JS39)</f>
        <v/>
      </c>
      <c r="V39" s="53">
        <f>SUMIF($CB$4:$JS$4,V$4,$CB39:$JS39)</f>
        <v/>
      </c>
      <c r="W39" s="53">
        <f>SUMIF($CB$4:$JS$4,W$4,$CB39:$JS39)</f>
        <v/>
      </c>
      <c r="X39" s="53">
        <f>SUMIF($CB$4:$JS$4,X$4,$CB39:$JS39)</f>
        <v/>
      </c>
      <c r="Y39" s="53">
        <f>SUMIF($CB$4:$JS$4,Y$4,$CB39:$JS39)</f>
        <v/>
      </c>
      <c r="Z39" s="53">
        <f>SUMIF($CB$4:$JS$4,Z$4,$CB39:$JS39)</f>
        <v/>
      </c>
      <c r="AA39" s="53">
        <f>SUMIF($CB$4:$JS$4,AA$4,$CB39:$JS39)</f>
        <v/>
      </c>
      <c r="AB39" s="53">
        <f>SUMIF($CB$4:$JS$4,AB$4,$CB39:$JS39)</f>
        <v/>
      </c>
      <c r="AC39" s="53">
        <f>SUMIF($CB$4:$JS$4,AC$4,$CB39:$JS39)</f>
        <v/>
      </c>
      <c r="AD39" s="53">
        <f>SUMIF($CB$4:$JS$4,AD$4,$CB39:$JS39)</f>
        <v/>
      </c>
      <c r="AE39" s="53">
        <f>SUMIF($CB$4:$JS$4,AE$4,$CB39:$JS39)</f>
        <v/>
      </c>
      <c r="AF39" s="53">
        <f>SUMIF($CB$4:$JS$4,AF$4,$CB39:$JS39)</f>
        <v/>
      </c>
      <c r="AG39" s="53">
        <f>SUMIF($CB$4:$JS$4,AG$4,$CB39:$JS39)</f>
        <v/>
      </c>
      <c r="AH39" s="53">
        <f>SUMIF($CB$4:$JS$4,AH$4,$CB39:$JS39)</f>
        <v/>
      </c>
      <c r="AI39" s="53">
        <f>SUMIF($CB$4:$JS$4,AI$4,$CB39:$JS39)</f>
        <v/>
      </c>
      <c r="AJ39" s="53">
        <f>SUMIF($CB$4:$JS$4,AJ$4,$CB39:$JS39)</f>
        <v/>
      </c>
      <c r="AK39" s="53">
        <f>SUMIF($CB$4:$JS$4,AK$4,$CB39:$JS39)</f>
        <v/>
      </c>
      <c r="AL39" s="53">
        <f>SUMIF($CB$4:$JS$4,AL$4,$CB39:$JS39)</f>
        <v/>
      </c>
      <c r="AM39" s="53">
        <f>SUMIF($CB$4:$JS$4,AM$4,$CB39:$JS39)</f>
        <v/>
      </c>
      <c r="AN39" s="53">
        <f>SUMIF($CB$4:$JS$4,AN$4,$CB39:$JS39)</f>
        <v/>
      </c>
      <c r="AO39" s="53">
        <f>SUMIF($CB$4:$JS$4,AO$4,$CB39:$JS39)</f>
        <v/>
      </c>
      <c r="AP39" s="53">
        <f>SUMIF($CB$4:$JS$4,AP$4,$CB39:$JS39)</f>
        <v/>
      </c>
      <c r="AQ39" s="53">
        <f>SUMIF($CB$4:$JS$4,AQ$4,$CB39:$JS39)</f>
        <v/>
      </c>
      <c r="AR39" s="53">
        <f>SUMIF($CB$4:$JS$4,AR$4,$CB39:$JS39)</f>
        <v/>
      </c>
      <c r="AS39" s="53">
        <f>SUMIF($CB$4:$JS$4,AS$4,$CB39:$JS39)</f>
        <v/>
      </c>
      <c r="AT39" s="53">
        <f>SUMIF($CB$4:$JS$4,AT$4,$CB39:$JS39)</f>
        <v/>
      </c>
      <c r="AU39" s="53">
        <f>SUMIF($CB$4:$JS$4,AU$4,$CB39:$JS39)</f>
        <v/>
      </c>
      <c r="AV39" s="53">
        <f>SUMIF($CB$4:$JS$4,AV$4,$CB39:$JS39)</f>
        <v/>
      </c>
      <c r="AW39" s="53">
        <f>SUMIF($CB$4:$JS$4,AW$4,$CB39:$JS39)</f>
        <v/>
      </c>
      <c r="AX39" s="53">
        <f>SUMIF($CB$4:$JS$4,AX$4,$CB39:$JS39)</f>
        <v/>
      </c>
      <c r="AY39" s="53">
        <f>SUMIF($CB$4:$JS$4,AY$4,$CB39:$JS39)</f>
        <v/>
      </c>
      <c r="AZ39" s="53">
        <f>SUMIF($CB$4:$JS$4,AZ$4,$CB39:$JS39)</f>
        <v/>
      </c>
      <c r="BA39" s="53">
        <f>SUMIF($CB$4:$JS$4,BA$4,$CB39:$JS39)</f>
        <v/>
      </c>
      <c r="BB39" s="53">
        <f>SUMIF($CB$4:$JS$4,BB$4,$CB39:$JS39)</f>
        <v/>
      </c>
      <c r="BC39" s="53">
        <f>SUMIF($CB$4:$JS$4,BC$4,$CB39:$JS39)</f>
        <v/>
      </c>
      <c r="BD39" s="53">
        <f>SUMIF($CB$4:$JS$4,BD$4,$CB39:$JS39)</f>
        <v/>
      </c>
      <c r="BE39" s="53">
        <f>SUMIF($CB$4:$JS$4,BE$4,$CB39:$JS39)</f>
        <v/>
      </c>
      <c r="BF39" s="53">
        <f>SUMIF($CB$4:$JS$4,BF$4,$CB39:$JS39)</f>
        <v/>
      </c>
      <c r="BG39" s="53">
        <f>SUMIF($CB$4:$JS$4,BG$4,$CB39:$JS39)</f>
        <v/>
      </c>
      <c r="BH39" s="53">
        <f>SUMIF($CB$4:$JS$4,BH$4,$CB39:$JS39)</f>
        <v/>
      </c>
      <c r="BI39" s="53">
        <f>SUMIF($CB$4:$JS$4,BI$4,$CB39:$JS39)</f>
        <v/>
      </c>
      <c r="BJ39" s="53">
        <f>SUMIF($CB$4:$JS$4,BJ$4,$CB39:$JS39)</f>
        <v/>
      </c>
      <c r="BK39" s="53">
        <f>SUMIF($CB$4:$JS$4,BK$4,$CB39:$JS39)</f>
        <v/>
      </c>
      <c r="BL39" s="53">
        <f>SUMIF($CB$4:$JS$4,BL$4,$CB39:$JS39)</f>
        <v/>
      </c>
      <c r="BM39" s="53">
        <f>SUMIF($CB$4:$JS$4,BM$4,$CB39:$JS39)</f>
        <v/>
      </c>
      <c r="BN39" s="53">
        <f>SUMIF($CB$4:$JS$4,BN$4,$CB39:$JS39)</f>
        <v/>
      </c>
      <c r="BO39" s="53">
        <f>SUMIF($CB$4:$JS$4,BO$4,$CB39:$JS39)</f>
        <v/>
      </c>
      <c r="BP39" s="53">
        <f>SUMIF($CB$4:$JS$4,BP$4,$CB39:$JS39)</f>
        <v/>
      </c>
      <c r="BQ39" s="53">
        <f>SUMIF($CB$4:$JS$4,BQ$4,$CB39:$JS39)</f>
        <v/>
      </c>
      <c r="BR39" s="53">
        <f>SUMIF($CB$4:$JS$4,BR$4,$CB39:$JS39)</f>
        <v/>
      </c>
      <c r="BS39" s="53">
        <f>SUMIF($CB$4:$JS$4,BS$4,$CB39:$JS39)</f>
        <v/>
      </c>
      <c r="BT39" s="53">
        <f>SUMIF($CB$4:$JS$4,BT$4,$CB39:$JS39)</f>
        <v/>
      </c>
      <c r="BU39" s="53">
        <f>SUMIF($CB$4:$JS$4,BU$4,$CB39:$JS39)</f>
        <v/>
      </c>
      <c r="BV39" s="53">
        <f>SUMIF($CB$4:$JS$4,BV$4,$CB39:$JS39)</f>
        <v/>
      </c>
      <c r="BW39" s="53">
        <f>SUMIF($CB$4:$JS$4,BW$4,$CB39:$JS39)</f>
        <v/>
      </c>
      <c r="BX39" s="53">
        <f>SUMIF($CB$4:$JS$4,"&gt;"&amp;'VALOR POR PL'!$P$8,$CB39:$JS39)</f>
        <v/>
      </c>
      <c r="BY39" s="53">
        <f>SUM($CB39:$JS39)</f>
        <v/>
      </c>
      <c r="CB39" s="94">
        <f>IF(OR(CB$4="",$B39=""),0,SUMIF('DADOS BRUTOS'!$A$3:$A$500,$B39,'DADOS BRUTOS'!B$3:B$500)+IF($C39="",0,SUMIF('DADOS BRUTOS'!$A$3:$A$500,$C39,'DADOS BRUTOS'!B$3:B$500)))</f>
        <v/>
      </c>
      <c r="CC39" s="94">
        <f>IF(OR(CC$4="",$B39=""),0,SUMIF('DADOS BRUTOS'!$A$3:$A$500,$B39,'DADOS BRUTOS'!C$3:C$500)+IF($C39="",0,SUMIF('DADOS BRUTOS'!$A$3:$A$500,$C39,'DADOS BRUTOS'!C$3:C$500)))</f>
        <v/>
      </c>
      <c r="CD39" s="94">
        <f>IF(OR(CD$4="",$B39=""),0,SUMIF('DADOS BRUTOS'!$A$3:$A$500,$B39,'DADOS BRUTOS'!D$3:D$500)+IF($C39="",0,SUMIF('DADOS BRUTOS'!$A$3:$A$500,$C39,'DADOS BRUTOS'!D$3:D$500)))</f>
        <v/>
      </c>
      <c r="CE39" s="94">
        <f>IF(OR(CE$4="",$B39=""),0,SUMIF('DADOS BRUTOS'!$A$3:$A$500,$B39,'DADOS BRUTOS'!E$3:E$500)+IF($C39="",0,SUMIF('DADOS BRUTOS'!$A$3:$A$500,$C39,'DADOS BRUTOS'!E$3:E$500)))</f>
        <v/>
      </c>
      <c r="CF39" s="94">
        <f>IF(OR(CF$4="",$B39=""),0,SUMIF('DADOS BRUTOS'!$A$3:$A$500,$B39,'DADOS BRUTOS'!F$3:F$500)+IF($C39="",0,SUMIF('DADOS BRUTOS'!$A$3:$A$500,$C39,'DADOS BRUTOS'!F$3:F$500)))</f>
        <v/>
      </c>
      <c r="CG39" s="94">
        <f>IF(OR(CG$4="",$B39=""),0,SUMIF('DADOS BRUTOS'!$A$3:$A$500,$B39,'DADOS BRUTOS'!G$3:G$500)+IF($C39="",0,SUMIF('DADOS BRUTOS'!$A$3:$A$500,$C39,'DADOS BRUTOS'!G$3:G$500)))</f>
        <v/>
      </c>
      <c r="CH39" s="94">
        <f>IF(OR(CH$4="",$B39=""),0,SUMIF('DADOS BRUTOS'!$A$3:$A$500,$B39,'DADOS BRUTOS'!H$3:H$500)+IF($C39="",0,SUMIF('DADOS BRUTOS'!$A$3:$A$500,$C39,'DADOS BRUTOS'!H$3:H$500)))</f>
        <v/>
      </c>
      <c r="CI39" s="94">
        <f>IF(OR(CI$4="",$B39=""),0,SUMIF('DADOS BRUTOS'!$A$3:$A$500,$B39,'DADOS BRUTOS'!I$3:I$500)+IF($C39="",0,SUMIF('DADOS BRUTOS'!$A$3:$A$500,$C39,'DADOS BRUTOS'!I$3:I$500)))</f>
        <v/>
      </c>
      <c r="CJ39" s="94">
        <f>IF(OR(CJ$4="",$B39=""),0,SUMIF('DADOS BRUTOS'!$A$3:$A$500,$B39,'DADOS BRUTOS'!J$3:J$500)+IF($C39="",0,SUMIF('DADOS BRUTOS'!$A$3:$A$500,$C39,'DADOS BRUTOS'!J$3:J$500)))</f>
        <v/>
      </c>
      <c r="CK39" s="94">
        <f>IF(OR(CK$4="",$B39=""),0,SUMIF('DADOS BRUTOS'!$A$3:$A$500,$B39,'DADOS BRUTOS'!K$3:K$500)+IF($C39="",0,SUMIF('DADOS BRUTOS'!$A$3:$A$500,$C39,'DADOS BRUTOS'!K$3:K$500)))</f>
        <v/>
      </c>
      <c r="CL39" s="94">
        <f>IF(OR(CL$4="",$B39=""),0,SUMIF('DADOS BRUTOS'!$A$3:$A$500,$B39,'DADOS BRUTOS'!L$3:L$500)+IF($C39="",0,SUMIF('DADOS BRUTOS'!$A$3:$A$500,$C39,'DADOS BRUTOS'!L$3:L$500)))</f>
        <v/>
      </c>
      <c r="CM39" s="94">
        <f>IF(OR(CM$4="",$B39=""),0,SUMIF('DADOS BRUTOS'!$A$3:$A$500,$B39,'DADOS BRUTOS'!M$3:M$500)+IF($C39="",0,SUMIF('DADOS BRUTOS'!$A$3:$A$500,$C39,'DADOS BRUTOS'!M$3:M$500)))</f>
        <v/>
      </c>
      <c r="CN39" s="94">
        <f>IF(OR(CN$4="",$B39=""),0,SUMIF('DADOS BRUTOS'!$A$3:$A$500,$B39,'DADOS BRUTOS'!N$3:N$500)+IF($C39="",0,SUMIF('DADOS BRUTOS'!$A$3:$A$500,$C39,'DADOS BRUTOS'!N$3:N$500)))</f>
        <v/>
      </c>
      <c r="CO39" s="94">
        <f>IF(OR(CO$4="",$B39=""),0,SUMIF('DADOS BRUTOS'!$A$3:$A$500,$B39,'DADOS BRUTOS'!O$3:O$500)+IF($C39="",0,SUMIF('DADOS BRUTOS'!$A$3:$A$500,$C39,'DADOS BRUTOS'!O$3:O$500)))</f>
        <v/>
      </c>
      <c r="CP39" s="94">
        <f>IF(OR(CP$4="",$B39=""),0,SUMIF('DADOS BRUTOS'!$A$3:$A$500,$B39,'DADOS BRUTOS'!P$3:P$500)+IF($C39="",0,SUMIF('DADOS BRUTOS'!$A$3:$A$500,$C39,'DADOS BRUTOS'!P$3:P$500)))</f>
        <v/>
      </c>
      <c r="CQ39" s="94">
        <f>IF(OR(CQ$4="",$B39=""),0,SUMIF('DADOS BRUTOS'!$A$3:$A$500,$B39,'DADOS BRUTOS'!Q$3:Q$500)+IF($C39="",0,SUMIF('DADOS BRUTOS'!$A$3:$A$500,$C39,'DADOS BRUTOS'!Q$3:Q$500)))</f>
        <v/>
      </c>
      <c r="CR39" s="94">
        <f>IF(OR(CR$4="",$B39=""),0,SUMIF('DADOS BRUTOS'!$A$3:$A$500,$B39,'DADOS BRUTOS'!R$3:R$500)+IF($C39="",0,SUMIF('DADOS BRUTOS'!$A$3:$A$500,$C39,'DADOS BRUTOS'!R$3:R$500)))</f>
        <v/>
      </c>
      <c r="CS39" s="94">
        <f>IF(OR(CS$4="",$B39=""),0,SUMIF('DADOS BRUTOS'!$A$3:$A$500,$B39,'DADOS BRUTOS'!S$3:S$500)+IF($C39="",0,SUMIF('DADOS BRUTOS'!$A$3:$A$500,$C39,'DADOS BRUTOS'!S$3:S$500)))</f>
        <v/>
      </c>
      <c r="CT39" s="94">
        <f>IF(OR(CT$4="",$B39=""),0,SUMIF('DADOS BRUTOS'!$A$3:$A$500,$B39,'DADOS BRUTOS'!T$3:T$500)+IF($C39="",0,SUMIF('DADOS BRUTOS'!$A$3:$A$500,$C39,'DADOS BRUTOS'!T$3:T$500)))</f>
        <v/>
      </c>
      <c r="CU39" s="94">
        <f>IF(OR(CU$4="",$B39=""),0,SUMIF('DADOS BRUTOS'!$A$3:$A$500,$B39,'DADOS BRUTOS'!U$3:U$500)+IF($C39="",0,SUMIF('DADOS BRUTOS'!$A$3:$A$500,$C39,'DADOS BRUTOS'!U$3:U$500)))</f>
        <v/>
      </c>
      <c r="CV39" s="94">
        <f>IF(OR(CV$4="",$B39=""),0,SUMIF('DADOS BRUTOS'!$A$3:$A$500,$B39,'DADOS BRUTOS'!V$3:V$500)+IF($C39="",0,SUMIF('DADOS BRUTOS'!$A$3:$A$500,$C39,'DADOS BRUTOS'!V$3:V$500)))</f>
        <v/>
      </c>
      <c r="CW39" s="94">
        <f>IF(OR(CW$4="",$B39=""),0,SUMIF('DADOS BRUTOS'!$A$3:$A$500,$B39,'DADOS BRUTOS'!W$3:W$500)+IF($C39="",0,SUMIF('DADOS BRUTOS'!$A$3:$A$500,$C39,'DADOS BRUTOS'!W$3:W$500)))</f>
        <v/>
      </c>
      <c r="CX39" s="94">
        <f>IF(OR(CX$4="",$B39=""),0,SUMIF('DADOS BRUTOS'!$A$3:$A$500,$B39,'DADOS BRUTOS'!X$3:X$500)+IF($C39="",0,SUMIF('DADOS BRUTOS'!$A$3:$A$500,$C39,'DADOS BRUTOS'!X$3:X$500)))</f>
        <v/>
      </c>
      <c r="CY39" s="94">
        <f>IF(OR(CY$4="",$B39=""),0,SUMIF('DADOS BRUTOS'!$A$3:$A$500,$B39,'DADOS BRUTOS'!Y$3:Y$500)+IF($C39="",0,SUMIF('DADOS BRUTOS'!$A$3:$A$500,$C39,'DADOS BRUTOS'!Y$3:Y$500)))</f>
        <v/>
      </c>
      <c r="CZ39" s="94">
        <f>IF(OR(CZ$4="",$B39=""),0,SUMIF('DADOS BRUTOS'!$A$3:$A$500,$B39,'DADOS BRUTOS'!Z$3:Z$500)+IF($C39="",0,SUMIF('DADOS BRUTOS'!$A$3:$A$500,$C39,'DADOS BRUTOS'!Z$3:Z$500)))</f>
        <v/>
      </c>
      <c r="DA39" s="94">
        <f>IF(OR(DA$4="",$B39=""),0,SUMIF('DADOS BRUTOS'!$A$3:$A$500,$B39,'DADOS BRUTOS'!AA$3:AA$500)+IF($C39="",0,SUMIF('DADOS BRUTOS'!$A$3:$A$500,$C39,'DADOS BRUTOS'!AA$3:AA$500)))</f>
        <v/>
      </c>
      <c r="DB39" s="94">
        <f>IF(OR(DB$4="",$B39=""),0,SUMIF('DADOS BRUTOS'!$A$3:$A$500,$B39,'DADOS BRUTOS'!AB$3:AB$500)+IF($C39="",0,SUMIF('DADOS BRUTOS'!$A$3:$A$500,$C39,'DADOS BRUTOS'!AB$3:AB$500)))</f>
        <v/>
      </c>
      <c r="DC39" s="94">
        <f>IF(OR(DC$4="",$B39=""),0,SUMIF('DADOS BRUTOS'!$A$3:$A$500,$B39,'DADOS BRUTOS'!AC$3:AC$500)+IF($C39="",0,SUMIF('DADOS BRUTOS'!$A$3:$A$500,$C39,'DADOS BRUTOS'!AC$3:AC$500)))</f>
        <v/>
      </c>
      <c r="DD39" s="94">
        <f>IF(OR(DD$4="",$B39=""),0,SUMIF('DADOS BRUTOS'!$A$3:$A$500,$B39,'DADOS BRUTOS'!AD$3:AD$500)+IF($C39="",0,SUMIF('DADOS BRUTOS'!$A$3:$A$500,$C39,'DADOS BRUTOS'!AD$3:AD$500)))</f>
        <v/>
      </c>
      <c r="DE39" s="94">
        <f>IF(OR(DE$4="",$B39=""),0,SUMIF('DADOS BRUTOS'!$A$3:$A$500,$B39,'DADOS BRUTOS'!AE$3:AE$500)+IF($C39="",0,SUMIF('DADOS BRUTOS'!$A$3:$A$500,$C39,'DADOS BRUTOS'!AE$3:AE$500)))</f>
        <v/>
      </c>
      <c r="DF39" s="94">
        <f>IF(OR(DF$4="",$B39=""),0,SUMIF('DADOS BRUTOS'!$A$3:$A$500,$B39,'DADOS BRUTOS'!AF$3:AF$500)+IF($C39="",0,SUMIF('DADOS BRUTOS'!$A$3:$A$500,$C39,'DADOS BRUTOS'!AF$3:AF$500)))</f>
        <v/>
      </c>
      <c r="DG39" s="94">
        <f>IF(OR(DG$4="",$B39=""),0,SUMIF('DADOS BRUTOS'!$A$3:$A$500,$B39,'DADOS BRUTOS'!AG$3:AG$500)+IF($C39="",0,SUMIF('DADOS BRUTOS'!$A$3:$A$500,$C39,'DADOS BRUTOS'!AG$3:AG$500)))</f>
        <v/>
      </c>
      <c r="DH39" s="94">
        <f>IF(OR(DH$4="",$B39=""),0,SUMIF('DADOS BRUTOS'!$A$3:$A$500,$B39,'DADOS BRUTOS'!AH$3:AH$500)+IF($C39="",0,SUMIF('DADOS BRUTOS'!$A$3:$A$500,$C39,'DADOS BRUTOS'!AH$3:AH$500)))</f>
        <v/>
      </c>
      <c r="DI39" s="94">
        <f>IF(OR(DI$4="",$B39=""),0,SUMIF('DADOS BRUTOS'!$A$3:$A$500,$B39,'DADOS BRUTOS'!AI$3:AI$500)+IF($C39="",0,SUMIF('DADOS BRUTOS'!$A$3:$A$500,$C39,'DADOS BRUTOS'!AI$3:AI$500)))</f>
        <v/>
      </c>
      <c r="DJ39" s="94">
        <f>IF(OR(DJ$4="",$B39=""),0,SUMIF('DADOS BRUTOS'!$A$3:$A$500,$B39,'DADOS BRUTOS'!AJ$3:AJ$500)+IF($C39="",0,SUMIF('DADOS BRUTOS'!$A$3:$A$500,$C39,'DADOS BRUTOS'!AJ$3:AJ$500)))</f>
        <v/>
      </c>
      <c r="DK39" s="94">
        <f>IF(OR(DK$4="",$B39=""),0,SUMIF('DADOS BRUTOS'!$A$3:$A$500,$B39,'DADOS BRUTOS'!AK$3:AK$500)+IF($C39="",0,SUMIF('DADOS BRUTOS'!$A$3:$A$500,$C39,'DADOS BRUTOS'!AK$3:AK$500)))</f>
        <v/>
      </c>
      <c r="DL39" s="94">
        <f>IF(OR(DL$4="",$B39=""),0,SUMIF('DADOS BRUTOS'!$A$3:$A$500,$B39,'DADOS BRUTOS'!AL$3:AL$500)+IF($C39="",0,SUMIF('DADOS BRUTOS'!$A$3:$A$500,$C39,'DADOS BRUTOS'!AL$3:AL$500)))</f>
        <v/>
      </c>
      <c r="DM39" s="94">
        <f>IF(OR(DM$4="",$B39=""),0,SUMIF('DADOS BRUTOS'!$A$3:$A$500,$B39,'DADOS BRUTOS'!AM$3:AM$500)+IF($C39="",0,SUMIF('DADOS BRUTOS'!$A$3:$A$500,$C39,'DADOS BRUTOS'!AM$3:AM$500)))</f>
        <v/>
      </c>
      <c r="DN39" s="94">
        <f>IF(OR(DN$4="",$B39=""),0,SUMIF('DADOS BRUTOS'!$A$3:$A$500,$B39,'DADOS BRUTOS'!AN$3:AN$500)+IF($C39="",0,SUMIF('DADOS BRUTOS'!$A$3:$A$500,$C39,'DADOS BRUTOS'!AN$3:AN$500)))</f>
        <v/>
      </c>
      <c r="DO39" s="94">
        <f>IF(OR(DO$4="",$B39=""),0,SUMIF('DADOS BRUTOS'!$A$3:$A$500,$B39,'DADOS BRUTOS'!AO$3:AO$500)+IF($C39="",0,SUMIF('DADOS BRUTOS'!$A$3:$A$500,$C39,'DADOS BRUTOS'!AO$3:AO$500)))</f>
        <v/>
      </c>
      <c r="DP39" s="94">
        <f>IF(OR(DP$4="",$B39=""),0,SUMIF('DADOS BRUTOS'!$A$3:$A$500,$B39,'DADOS BRUTOS'!AP$3:AP$500)+IF($C39="",0,SUMIF('DADOS BRUTOS'!$A$3:$A$500,$C39,'DADOS BRUTOS'!AP$3:AP$500)))</f>
        <v/>
      </c>
      <c r="DQ39" s="94">
        <f>IF(OR(DQ$4="",$B39=""),0,SUMIF('DADOS BRUTOS'!$A$3:$A$500,$B39,'DADOS BRUTOS'!AQ$3:AQ$500)+IF($C39="",0,SUMIF('DADOS BRUTOS'!$A$3:$A$500,$C39,'DADOS BRUTOS'!AQ$3:AQ$500)))</f>
        <v/>
      </c>
      <c r="DR39" s="94">
        <f>IF(OR(DR$4="",$B39=""),0,SUMIF('DADOS BRUTOS'!$A$3:$A$500,$B39,'DADOS BRUTOS'!AR$3:AR$500)+IF($C39="",0,SUMIF('DADOS BRUTOS'!$A$3:$A$500,$C39,'DADOS BRUTOS'!AR$3:AR$500)))</f>
        <v/>
      </c>
      <c r="DS39" s="94">
        <f>IF(OR(DS$4="",$B39=""),0,SUMIF('DADOS BRUTOS'!$A$3:$A$500,$B39,'DADOS BRUTOS'!AS$3:AS$500)+IF($C39="",0,SUMIF('DADOS BRUTOS'!$A$3:$A$500,$C39,'DADOS BRUTOS'!AS$3:AS$500)))</f>
        <v/>
      </c>
      <c r="DT39" s="94">
        <f>IF(OR(DT$4="",$B39=""),0,SUMIF('DADOS BRUTOS'!$A$3:$A$500,$B39,'DADOS BRUTOS'!AT$3:AT$500)+IF($C39="",0,SUMIF('DADOS BRUTOS'!$A$3:$A$500,$C39,'DADOS BRUTOS'!AT$3:AT$500)))</f>
        <v/>
      </c>
      <c r="DU39" s="94">
        <f>IF(OR(DU$4="",$B39=""),0,SUMIF('DADOS BRUTOS'!$A$3:$A$500,$B39,'DADOS BRUTOS'!AU$3:AU$500)+IF($C39="",0,SUMIF('DADOS BRUTOS'!$A$3:$A$500,$C39,'DADOS BRUTOS'!AU$3:AU$500)))</f>
        <v/>
      </c>
      <c r="DV39" s="94">
        <f>IF(OR(DV$4="",$B39=""),0,SUMIF('DADOS BRUTOS'!$A$3:$A$500,$B39,'DADOS BRUTOS'!AV$3:AV$500)+IF($C39="",0,SUMIF('DADOS BRUTOS'!$A$3:$A$500,$C39,'DADOS BRUTOS'!AV$3:AV$500)))</f>
        <v/>
      </c>
      <c r="DW39" s="94">
        <f>IF(OR(DW$4="",$B39=""),0,SUMIF('DADOS BRUTOS'!$A$3:$A$500,$B39,'DADOS BRUTOS'!AW$3:AW$500)+IF($C39="",0,SUMIF('DADOS BRUTOS'!$A$3:$A$500,$C39,'DADOS BRUTOS'!AW$3:AW$500)))</f>
        <v/>
      </c>
      <c r="DX39" s="94">
        <f>IF(OR(DX$4="",$B39=""),0,SUMIF('DADOS BRUTOS'!$A$3:$A$500,$B39,'DADOS BRUTOS'!AX$3:AX$500)+IF($C39="",0,SUMIF('DADOS BRUTOS'!$A$3:$A$500,$C39,'DADOS BRUTOS'!AX$3:AX$500)))</f>
        <v/>
      </c>
      <c r="DY39" s="94">
        <f>IF(OR(DY$4="",$B39=""),0,SUMIF('DADOS BRUTOS'!$A$3:$A$500,$B39,'DADOS BRUTOS'!AY$3:AY$500)+IF($C39="",0,SUMIF('DADOS BRUTOS'!$A$3:$A$500,$C39,'DADOS BRUTOS'!AY$3:AY$500)))</f>
        <v/>
      </c>
      <c r="DZ39" s="94">
        <f>IF(OR(DZ$4="",$B39=""),0,SUMIF('DADOS BRUTOS'!$A$3:$A$500,$B39,'DADOS BRUTOS'!AZ$3:AZ$500)+IF($C39="",0,SUMIF('DADOS BRUTOS'!$A$3:$A$500,$C39,'DADOS BRUTOS'!AZ$3:AZ$500)))</f>
        <v/>
      </c>
      <c r="EA39" s="94">
        <f>IF(OR(EA$4="",$B39=""),0,SUMIF('DADOS BRUTOS'!$A$3:$A$500,$B39,'DADOS BRUTOS'!BA$3:BA$500)+IF($C39="",0,SUMIF('DADOS BRUTOS'!$A$3:$A$500,$C39,'DADOS BRUTOS'!BA$3:BA$500)))</f>
        <v/>
      </c>
      <c r="EB39" s="94">
        <f>IF(OR(EB$4="",$B39=""),0,SUMIF('DADOS BRUTOS'!$A$3:$A$500,$B39,'DADOS BRUTOS'!BB$3:BB$500)+IF($C39="",0,SUMIF('DADOS BRUTOS'!$A$3:$A$500,$C39,'DADOS BRUTOS'!BB$3:BB$500)))</f>
        <v/>
      </c>
      <c r="EC39" s="94">
        <f>IF(OR(EC$4="",$B39=""),0,SUMIF('DADOS BRUTOS'!$A$3:$A$500,$B39,'DADOS BRUTOS'!BC$3:BC$500)+IF($C39="",0,SUMIF('DADOS BRUTOS'!$A$3:$A$500,$C39,'DADOS BRUTOS'!BC$3:BC$500)))</f>
        <v/>
      </c>
      <c r="ED39" s="94">
        <f>IF(OR(ED$4="",$B39=""),0,SUMIF('DADOS BRUTOS'!$A$3:$A$500,$B39,'DADOS BRUTOS'!BD$3:BD$500)+IF($C39="",0,SUMIF('DADOS BRUTOS'!$A$3:$A$500,$C39,'DADOS BRUTOS'!BD$3:BD$500)))</f>
        <v/>
      </c>
      <c r="EE39" s="94">
        <f>IF(OR(EE$4="",$B39=""),0,SUMIF('DADOS BRUTOS'!$A$3:$A$500,$B39,'DADOS BRUTOS'!BE$3:BE$500)+IF($C39="",0,SUMIF('DADOS BRUTOS'!$A$3:$A$500,$C39,'DADOS BRUTOS'!BE$3:BE$500)))</f>
        <v/>
      </c>
      <c r="EF39" s="94">
        <f>IF(OR(EF$4="",$B39=""),0,SUMIF('DADOS BRUTOS'!$A$3:$A$500,$B39,'DADOS BRUTOS'!BF$3:BF$500)+IF($C39="",0,SUMIF('DADOS BRUTOS'!$A$3:$A$500,$C39,'DADOS BRUTOS'!BF$3:BF$500)))</f>
        <v/>
      </c>
      <c r="EG39" s="94">
        <f>IF(OR(EG$4="",$B39=""),0,SUMIF('DADOS BRUTOS'!$A$3:$A$500,$B39,'DADOS BRUTOS'!BG$3:BG$500)+IF($C39="",0,SUMIF('DADOS BRUTOS'!$A$3:$A$500,$C39,'DADOS BRUTOS'!BG$3:BG$500)))</f>
        <v/>
      </c>
      <c r="EH39" s="94">
        <f>IF(OR(EH$4="",$B39=""),0,SUMIF('DADOS BRUTOS'!$A$3:$A$500,$B39,'DADOS BRUTOS'!BH$3:BH$500)+IF($C39="",0,SUMIF('DADOS BRUTOS'!$A$3:$A$500,$C39,'DADOS BRUTOS'!BH$3:BH$500)))</f>
        <v/>
      </c>
      <c r="EI39" s="94">
        <f>IF(OR(EI$4="",$B39=""),0,SUMIF('DADOS BRUTOS'!$A$3:$A$500,$B39,'DADOS BRUTOS'!BI$3:BI$500)+IF($C39="",0,SUMIF('DADOS BRUTOS'!$A$3:$A$500,$C39,'DADOS BRUTOS'!BI$3:BI$500)))</f>
        <v/>
      </c>
      <c r="EJ39" s="94">
        <f>IF(OR(EJ$4="",$B39=""),0,SUMIF('DADOS BRUTOS'!$A$3:$A$500,$B39,'DADOS BRUTOS'!BJ$3:BJ$500)+IF($C39="",0,SUMIF('DADOS BRUTOS'!$A$3:$A$500,$C39,'DADOS BRUTOS'!BJ$3:BJ$500)))</f>
        <v/>
      </c>
      <c r="EK39" s="94">
        <f>IF(OR(EK$4="",$B39=""),0,SUMIF('DADOS BRUTOS'!$A$3:$A$500,$B39,'DADOS BRUTOS'!BK$3:BK$500)+IF($C39="",0,SUMIF('DADOS BRUTOS'!$A$3:$A$500,$C39,'DADOS BRUTOS'!BK$3:BK$500)))</f>
        <v/>
      </c>
      <c r="EL39" s="94">
        <f>IF(OR(EL$4="",$B39=""),0,SUMIF('DADOS BRUTOS'!$A$3:$A$500,$B39,'DADOS BRUTOS'!BL$3:BL$500)+IF($C39="",0,SUMIF('DADOS BRUTOS'!$A$3:$A$500,$C39,'DADOS BRUTOS'!BL$3:BL$500)))</f>
        <v/>
      </c>
      <c r="EM39" s="94">
        <f>IF(OR(EM$4="",$B39=""),0,SUMIF('DADOS BRUTOS'!$A$3:$A$500,$B39,'DADOS BRUTOS'!BM$3:BM$500)+IF($C39="",0,SUMIF('DADOS BRUTOS'!$A$3:$A$500,$C39,'DADOS BRUTOS'!BM$3:BM$500)))</f>
        <v/>
      </c>
      <c r="EN39" s="94">
        <f>IF(OR(EN$4="",$B39=""),0,SUMIF('DADOS BRUTOS'!$A$3:$A$500,$B39,'DADOS BRUTOS'!BN$3:BN$500)+IF($C39="",0,SUMIF('DADOS BRUTOS'!$A$3:$A$500,$C39,'DADOS BRUTOS'!BN$3:BN$500)))</f>
        <v/>
      </c>
      <c r="EO39" s="94">
        <f>IF(OR(EO$4="",$B39=""),0,SUMIF('DADOS BRUTOS'!$A$3:$A$500,$B39,'DADOS BRUTOS'!BO$3:BO$500)+IF($C39="",0,SUMIF('DADOS BRUTOS'!$A$3:$A$500,$C39,'DADOS BRUTOS'!BO$3:BO$500)))</f>
        <v/>
      </c>
      <c r="EP39" s="94">
        <f>IF(OR(EP$4="",$B39=""),0,SUMIF('DADOS BRUTOS'!$A$3:$A$500,$B39,'DADOS BRUTOS'!BP$3:BP$500)+IF($C39="",0,SUMIF('DADOS BRUTOS'!$A$3:$A$500,$C39,'DADOS BRUTOS'!BP$3:BP$500)))</f>
        <v/>
      </c>
      <c r="EQ39" s="94">
        <f>IF(OR(EQ$4="",$B39=""),0,SUMIF('DADOS BRUTOS'!$A$3:$A$500,$B39,'DADOS BRUTOS'!BQ$3:BQ$500)+IF($C39="",0,SUMIF('DADOS BRUTOS'!$A$3:$A$500,$C39,'DADOS BRUTOS'!BQ$3:BQ$500)))</f>
        <v/>
      </c>
      <c r="ER39" s="94">
        <f>IF(OR(ER$4="",$B39=""),0,SUMIF('DADOS BRUTOS'!$A$3:$A$500,$B39,'DADOS BRUTOS'!BR$3:BR$500)+IF($C39="",0,SUMIF('DADOS BRUTOS'!$A$3:$A$500,$C39,'DADOS BRUTOS'!BR$3:BR$500)))</f>
        <v/>
      </c>
      <c r="ES39" s="94">
        <f>IF(OR(ES$4="",$B39=""),0,SUMIF('DADOS BRUTOS'!$A$3:$A$500,$B39,'DADOS BRUTOS'!BS$3:BS$500)+IF($C39="",0,SUMIF('DADOS BRUTOS'!$A$3:$A$500,$C39,'DADOS BRUTOS'!BS$3:BS$500)))</f>
        <v/>
      </c>
      <c r="ET39" s="94">
        <f>IF(OR(ET$4="",$B39=""),0,SUMIF('DADOS BRUTOS'!$A$3:$A$500,$B39,'DADOS BRUTOS'!BT$3:BT$500)+IF($C39="",0,SUMIF('DADOS BRUTOS'!$A$3:$A$500,$C39,'DADOS BRUTOS'!BT$3:BT$500)))</f>
        <v/>
      </c>
      <c r="EU39" s="94">
        <f>IF(OR(EU$4="",$B39=""),0,SUMIF('DADOS BRUTOS'!$A$3:$A$500,$B39,'DADOS BRUTOS'!BU$3:BU$500)+IF($C39="",0,SUMIF('DADOS BRUTOS'!$A$3:$A$500,$C39,'DADOS BRUTOS'!BU$3:BU$500)))</f>
        <v/>
      </c>
      <c r="EV39" s="94">
        <f>IF(OR(EV$4="",$B39=""),0,SUMIF('DADOS BRUTOS'!$A$3:$A$500,$B39,'DADOS BRUTOS'!BV$3:BV$500)+IF($C39="",0,SUMIF('DADOS BRUTOS'!$A$3:$A$500,$C39,'DADOS BRUTOS'!BV$3:BV$500)))</f>
        <v/>
      </c>
      <c r="EW39" s="94">
        <f>IF(OR(EW$4="",$B39=""),0,SUMIF('DADOS BRUTOS'!$A$3:$A$500,$B39,'DADOS BRUTOS'!BW$3:BW$500)+IF($C39="",0,SUMIF('DADOS BRUTOS'!$A$3:$A$500,$C39,'DADOS BRUTOS'!BW$3:BW$500)))</f>
        <v/>
      </c>
      <c r="EX39" s="94">
        <f>IF(OR(EX$4="",$B39=""),0,SUMIF('DADOS BRUTOS'!$A$3:$A$500,$B39,'DADOS BRUTOS'!BX$3:BX$500)+IF($C39="",0,SUMIF('DADOS BRUTOS'!$A$3:$A$500,$C39,'DADOS BRUTOS'!BX$3:BX$500)))</f>
        <v/>
      </c>
      <c r="EY39" s="94">
        <f>IF(OR(EY$4="",$B39=""),0,SUMIF('DADOS BRUTOS'!$A$3:$A$500,$B39,'DADOS BRUTOS'!BY$3:BY$500)+IF($C39="",0,SUMIF('DADOS BRUTOS'!$A$3:$A$500,$C39,'DADOS BRUTOS'!BY$3:BY$500)))</f>
        <v/>
      </c>
      <c r="EZ39" s="94">
        <f>IF(OR(EZ$4="",$B39=""),0,SUMIF('DADOS BRUTOS'!$A$3:$A$500,$B39,'DADOS BRUTOS'!BZ$3:BZ$500)+IF($C39="",0,SUMIF('DADOS BRUTOS'!$A$3:$A$500,$C39,'DADOS BRUTOS'!BZ$3:BZ$500)))</f>
        <v/>
      </c>
      <c r="FA39" s="94">
        <f>IF(OR(FA$4="",$B39=""),0,SUMIF('DADOS BRUTOS'!$A$3:$A$500,$B39,'DADOS BRUTOS'!CA$3:CA$500)+IF($C39="",0,SUMIF('DADOS BRUTOS'!$A$3:$A$500,$C39,'DADOS BRUTOS'!CA$3:CA$500)))</f>
        <v/>
      </c>
      <c r="FB39" s="94">
        <f>IF(OR(FB$4="",$B39=""),0,SUMIF('DADOS BRUTOS'!$A$3:$A$500,$B39,'DADOS BRUTOS'!CB$3:CB$500)+IF($C39="",0,SUMIF('DADOS BRUTOS'!$A$3:$A$500,$C39,'DADOS BRUTOS'!CB$3:CB$500)))</f>
        <v/>
      </c>
      <c r="FC39" s="94">
        <f>IF(OR(FC$4="",$B39=""),0,SUMIF('DADOS BRUTOS'!$A$3:$A$500,$B39,'DADOS BRUTOS'!CC$3:CC$500)+IF($C39="",0,SUMIF('DADOS BRUTOS'!$A$3:$A$500,$C39,'DADOS BRUTOS'!CC$3:CC$500)))</f>
        <v/>
      </c>
      <c r="FD39" s="94">
        <f>IF(OR(FD$4="",$B39=""),0,SUMIF('DADOS BRUTOS'!$A$3:$A$500,$B39,'DADOS BRUTOS'!CD$3:CD$500)+IF($C39="",0,SUMIF('DADOS BRUTOS'!$A$3:$A$500,$C39,'DADOS BRUTOS'!CD$3:CD$500)))</f>
        <v/>
      </c>
      <c r="FE39" s="94">
        <f>IF(OR(FE$4="",$B39=""),0,SUMIF('DADOS BRUTOS'!$A$3:$A$500,$B39,'DADOS BRUTOS'!CE$3:CE$500)+IF($C39="",0,SUMIF('DADOS BRUTOS'!$A$3:$A$500,$C39,'DADOS BRUTOS'!CE$3:CE$500)))</f>
        <v/>
      </c>
      <c r="FF39" s="94">
        <f>IF(OR(FF$4="",$B39=""),0,SUMIF('DADOS BRUTOS'!$A$3:$A$500,$B39,'DADOS BRUTOS'!CF$3:CF$500)+IF($C39="",0,SUMIF('DADOS BRUTOS'!$A$3:$A$500,$C39,'DADOS BRUTOS'!CF$3:CF$500)))</f>
        <v/>
      </c>
      <c r="FG39" s="94">
        <f>IF(OR(FG$4="",$B39=""),0,SUMIF('DADOS BRUTOS'!$A$3:$A$500,$B39,'DADOS BRUTOS'!CG$3:CG$500)+IF($C39="",0,SUMIF('DADOS BRUTOS'!$A$3:$A$500,$C39,'DADOS BRUTOS'!CG$3:CG$500)))</f>
        <v/>
      </c>
      <c r="FH39" s="94">
        <f>IF(OR(FH$4="",$B39=""),0,SUMIF('DADOS BRUTOS'!$A$3:$A$500,$B39,'DADOS BRUTOS'!CH$3:CH$500)+IF($C39="",0,SUMIF('DADOS BRUTOS'!$A$3:$A$500,$C39,'DADOS BRUTOS'!CH$3:CH$500)))</f>
        <v/>
      </c>
      <c r="FI39" s="94">
        <f>IF(OR(FI$4="",$B39=""),0,SUMIF('DADOS BRUTOS'!$A$3:$A$500,$B39,'DADOS BRUTOS'!CI$3:CI$500)+IF($C39="",0,SUMIF('DADOS BRUTOS'!$A$3:$A$500,$C39,'DADOS BRUTOS'!CI$3:CI$500)))</f>
        <v/>
      </c>
      <c r="FJ39" s="94">
        <f>IF(OR(FJ$4="",$B39=""),0,SUMIF('DADOS BRUTOS'!$A$3:$A$500,$B39,'DADOS BRUTOS'!CJ$3:CJ$500)+IF($C39="",0,SUMIF('DADOS BRUTOS'!$A$3:$A$500,$C39,'DADOS BRUTOS'!CJ$3:CJ$500)))</f>
        <v/>
      </c>
      <c r="FK39" s="94">
        <f>IF(OR(FK$4="",$B39=""),0,SUMIF('DADOS BRUTOS'!$A$3:$A$500,$B39,'DADOS BRUTOS'!CK$3:CK$500)+IF($C39="",0,SUMIF('DADOS BRUTOS'!$A$3:$A$500,$C39,'DADOS BRUTOS'!CK$3:CK$500)))</f>
        <v/>
      </c>
      <c r="FL39" s="94">
        <f>IF(OR(FL$4="",$B39=""),0,SUMIF('DADOS BRUTOS'!$A$3:$A$500,$B39,'DADOS BRUTOS'!CL$3:CL$500)+IF($C39="",0,SUMIF('DADOS BRUTOS'!$A$3:$A$500,$C39,'DADOS BRUTOS'!CL$3:CL$500)))</f>
        <v/>
      </c>
      <c r="FM39" s="94">
        <f>IF(OR(FM$4="",$B39=""),0,SUMIF('DADOS BRUTOS'!$A$3:$A$500,$B39,'DADOS BRUTOS'!CM$3:CM$500)+IF($C39="",0,SUMIF('DADOS BRUTOS'!$A$3:$A$500,$C39,'DADOS BRUTOS'!CM$3:CM$500)))</f>
        <v/>
      </c>
      <c r="FN39" s="94">
        <f>IF(OR(FN$4="",$B39=""),0,SUMIF('DADOS BRUTOS'!$A$3:$A$500,$B39,'DADOS BRUTOS'!CN$3:CN$500)+IF($C39="",0,SUMIF('DADOS BRUTOS'!$A$3:$A$500,$C39,'DADOS BRUTOS'!CN$3:CN$500)))</f>
        <v/>
      </c>
      <c r="FO39" s="94">
        <f>IF(OR(FO$4="",$B39=""),0,SUMIF('DADOS BRUTOS'!$A$3:$A$500,$B39,'DADOS BRUTOS'!CO$3:CO$500)+IF($C39="",0,SUMIF('DADOS BRUTOS'!$A$3:$A$500,$C39,'DADOS BRUTOS'!CO$3:CO$500)))</f>
        <v/>
      </c>
      <c r="FP39" s="94">
        <f>IF(OR(FP$4="",$B39=""),0,SUMIF('DADOS BRUTOS'!$A$3:$A$500,$B39,'DADOS BRUTOS'!CP$3:CP$500)+IF($C39="",0,SUMIF('DADOS BRUTOS'!$A$3:$A$500,$C39,'DADOS BRUTOS'!CP$3:CP$500)))</f>
        <v/>
      </c>
      <c r="FQ39" s="94">
        <f>IF(OR(FQ$4="",$B39=""),0,SUMIF('DADOS BRUTOS'!$A$3:$A$500,$B39,'DADOS BRUTOS'!CQ$3:CQ$500)+IF($C39="",0,SUMIF('DADOS BRUTOS'!$A$3:$A$500,$C39,'DADOS BRUTOS'!CQ$3:CQ$500)))</f>
        <v/>
      </c>
      <c r="FR39" s="94">
        <f>IF(OR(FR$4="",$B39=""),0,SUMIF('DADOS BRUTOS'!$A$3:$A$500,$B39,'DADOS BRUTOS'!CR$3:CR$500)+IF($C39="",0,SUMIF('DADOS BRUTOS'!$A$3:$A$500,$C39,'DADOS BRUTOS'!CR$3:CR$500)))</f>
        <v/>
      </c>
      <c r="FS39" s="94">
        <f>IF(OR(FS$4="",$B39=""),0,SUMIF('DADOS BRUTOS'!$A$3:$A$500,$B39,'DADOS BRUTOS'!CS$3:CS$500)+IF($C39="",0,SUMIF('DADOS BRUTOS'!$A$3:$A$500,$C39,'DADOS BRUTOS'!CS$3:CS$500)))</f>
        <v/>
      </c>
      <c r="FT39" s="94">
        <f>IF(OR(FT$4="",$B39=""),0,SUMIF('DADOS BRUTOS'!$A$3:$A$500,$B39,'DADOS BRUTOS'!CT$3:CT$500)+IF($C39="",0,SUMIF('DADOS BRUTOS'!$A$3:$A$500,$C39,'DADOS BRUTOS'!CT$3:CT$500)))</f>
        <v/>
      </c>
      <c r="FU39" s="94">
        <f>IF(OR(FU$4="",$B39=""),0,SUMIF('DADOS BRUTOS'!$A$3:$A$500,$B39,'DADOS BRUTOS'!CU$3:CU$500)+IF($C39="",0,SUMIF('DADOS BRUTOS'!$A$3:$A$500,$C39,'DADOS BRUTOS'!CU$3:CU$500)))</f>
        <v/>
      </c>
      <c r="FV39" s="94">
        <f>IF(OR(FV$4="",$B39=""),0,SUMIF('DADOS BRUTOS'!$A$3:$A$500,$B39,'DADOS BRUTOS'!CV$3:CV$500)+IF($C39="",0,SUMIF('DADOS BRUTOS'!$A$3:$A$500,$C39,'DADOS BRUTOS'!CV$3:CV$500)))</f>
        <v/>
      </c>
      <c r="FW39" s="94">
        <f>IF(OR(FW$4="",$B39=""),0,SUMIF('DADOS BRUTOS'!$A$3:$A$500,$B39,'DADOS BRUTOS'!CW$3:CW$500)+IF($C39="",0,SUMIF('DADOS BRUTOS'!$A$3:$A$500,$C39,'DADOS BRUTOS'!CW$3:CW$500)))</f>
        <v/>
      </c>
      <c r="FX39" s="94">
        <f>IF(OR(FX$4="",$B39=""),0,SUMIF('DADOS BRUTOS'!$A$3:$A$500,$B39,'DADOS BRUTOS'!CX$3:CX$500)+IF($C39="",0,SUMIF('DADOS BRUTOS'!$A$3:$A$500,$C39,'DADOS BRUTOS'!CX$3:CX$500)))</f>
        <v/>
      </c>
      <c r="FY39" s="94">
        <f>IF(OR(FY$4="",$B39=""),0,SUMIF('DADOS BRUTOS'!$A$3:$A$500,$B39,'DADOS BRUTOS'!CY$3:CY$500)+IF($C39="",0,SUMIF('DADOS BRUTOS'!$A$3:$A$500,$C39,'DADOS BRUTOS'!CY$3:CY$500)))</f>
        <v/>
      </c>
      <c r="FZ39" s="94">
        <f>IF(OR(FZ$4="",$B39=""),0,SUMIF('DADOS BRUTOS'!$A$3:$A$500,$B39,'DADOS BRUTOS'!CZ$3:CZ$500)+IF($C39="",0,SUMIF('DADOS BRUTOS'!$A$3:$A$500,$C39,'DADOS BRUTOS'!CZ$3:CZ$500)))</f>
        <v/>
      </c>
      <c r="GA39" s="94">
        <f>IF(OR(GA$4="",$B39=""),0,SUMIF('DADOS BRUTOS'!$A$3:$A$500,$B39,'DADOS BRUTOS'!DA$3:DA$500)+IF($C39="",0,SUMIF('DADOS BRUTOS'!$A$3:$A$500,$C39,'DADOS BRUTOS'!DA$3:DA$500)))</f>
        <v/>
      </c>
      <c r="GB39" s="94">
        <f>IF(OR(GB$4="",$B39=""),0,SUMIF('DADOS BRUTOS'!$A$3:$A$500,$B39,'DADOS BRUTOS'!DB$3:DB$500)+IF($C39="",0,SUMIF('DADOS BRUTOS'!$A$3:$A$500,$C39,'DADOS BRUTOS'!DB$3:DB$500)))</f>
        <v/>
      </c>
      <c r="GC39" s="94">
        <f>IF(OR(GC$4="",$B39=""),0,SUMIF('DADOS BRUTOS'!$A$3:$A$500,$B39,'DADOS BRUTOS'!DC$3:DC$500)+IF($C39="",0,SUMIF('DADOS BRUTOS'!$A$3:$A$500,$C39,'DADOS BRUTOS'!DC$3:DC$500)))</f>
        <v/>
      </c>
      <c r="GD39" s="94">
        <f>IF(OR(GD$4="",$B39=""),0,SUMIF('DADOS BRUTOS'!$A$3:$A$500,$B39,'DADOS BRUTOS'!DD$3:DD$500)+IF($C39="",0,SUMIF('DADOS BRUTOS'!$A$3:$A$500,$C39,'DADOS BRUTOS'!DD$3:DD$500)))</f>
        <v/>
      </c>
      <c r="GE39" s="94">
        <f>IF(OR(GE$4="",$B39=""),0,SUMIF('DADOS BRUTOS'!$A$3:$A$500,$B39,'DADOS BRUTOS'!DE$3:DE$500)+IF($C39="",0,SUMIF('DADOS BRUTOS'!$A$3:$A$500,$C39,'DADOS BRUTOS'!DE$3:DE$500)))</f>
        <v/>
      </c>
      <c r="GF39" s="94">
        <f>IF(OR(GF$4="",$B39=""),0,SUMIF('DADOS BRUTOS'!$A$3:$A$500,$B39,'DADOS BRUTOS'!DF$3:DF$500)+IF($C39="",0,SUMIF('DADOS BRUTOS'!$A$3:$A$500,$C39,'DADOS BRUTOS'!DF$3:DF$500)))</f>
        <v/>
      </c>
      <c r="GG39" s="94">
        <f>IF(OR(GG$4="",$B39=""),0,SUMIF('DADOS BRUTOS'!$A$3:$A$500,$B39,'DADOS BRUTOS'!DG$3:DG$500)+IF($C39="",0,SUMIF('DADOS BRUTOS'!$A$3:$A$500,$C39,'DADOS BRUTOS'!DG$3:DG$500)))</f>
        <v/>
      </c>
      <c r="GH39" s="94">
        <f>IF(OR(GH$4="",$B39=""),0,SUMIF('DADOS BRUTOS'!$A$3:$A$500,$B39,'DADOS BRUTOS'!DH$3:DH$500)+IF($C39="",0,SUMIF('DADOS BRUTOS'!$A$3:$A$500,$C39,'DADOS BRUTOS'!DH$3:DH$500)))</f>
        <v/>
      </c>
      <c r="GI39" s="94">
        <f>IF(OR(GI$4="",$B39=""),0,SUMIF('DADOS BRUTOS'!$A$3:$A$500,$B39,'DADOS BRUTOS'!DI$3:DI$500)+IF($C39="",0,SUMIF('DADOS BRUTOS'!$A$3:$A$500,$C39,'DADOS BRUTOS'!DI$3:DI$500)))</f>
        <v/>
      </c>
      <c r="GJ39" s="94">
        <f>IF(OR(GJ$4="",$B39=""),0,SUMIF('DADOS BRUTOS'!$A$3:$A$500,$B39,'DADOS BRUTOS'!DJ$3:DJ$500)+IF($C39="",0,SUMIF('DADOS BRUTOS'!$A$3:$A$500,$C39,'DADOS BRUTOS'!DJ$3:DJ$500)))</f>
        <v/>
      </c>
      <c r="GK39" s="94">
        <f>IF(OR(GK$4="",$B39=""),0,SUMIF('DADOS BRUTOS'!$A$3:$A$500,$B39,'DADOS BRUTOS'!DK$3:DK$500)+IF($C39="",0,SUMIF('DADOS BRUTOS'!$A$3:$A$500,$C39,'DADOS BRUTOS'!DK$3:DK$500)))</f>
        <v/>
      </c>
      <c r="GL39" s="94">
        <f>IF(OR(GL$4="",$B39=""),0,SUMIF('DADOS BRUTOS'!$A$3:$A$500,$B39,'DADOS BRUTOS'!DL$3:DL$500)+IF($C39="",0,SUMIF('DADOS BRUTOS'!$A$3:$A$500,$C39,'DADOS BRUTOS'!DL$3:DL$500)))</f>
        <v/>
      </c>
      <c r="GM39" s="94">
        <f>IF(OR(GM$4="",$B39=""),0,SUMIF('DADOS BRUTOS'!$A$3:$A$500,$B39,'DADOS BRUTOS'!DM$3:DM$500)+IF($C39="",0,SUMIF('DADOS BRUTOS'!$A$3:$A$500,$C39,'DADOS BRUTOS'!DM$3:DM$500)))</f>
        <v/>
      </c>
      <c r="GN39" s="94">
        <f>IF(OR(GN$4="",$B39=""),0,SUMIF('DADOS BRUTOS'!$A$3:$A$500,$B39,'DADOS BRUTOS'!DN$3:DN$500)+IF($C39="",0,SUMIF('DADOS BRUTOS'!$A$3:$A$500,$C39,'DADOS BRUTOS'!DN$3:DN$500)))</f>
        <v/>
      </c>
      <c r="GO39" s="94">
        <f>IF(OR(GO$4="",$B39=""),0,SUMIF('DADOS BRUTOS'!$A$3:$A$500,$B39,'DADOS BRUTOS'!DO$3:DO$500)+IF($C39="",0,SUMIF('DADOS BRUTOS'!$A$3:$A$500,$C39,'DADOS BRUTOS'!DO$3:DO$500)))</f>
        <v/>
      </c>
      <c r="GP39" s="94">
        <f>IF(OR(GP$4="",$B39=""),0,SUMIF('DADOS BRUTOS'!$A$3:$A$500,$B39,'DADOS BRUTOS'!DP$3:DP$500)+IF($C39="",0,SUMIF('DADOS BRUTOS'!$A$3:$A$500,$C39,'DADOS BRUTOS'!DP$3:DP$500)))</f>
        <v/>
      </c>
      <c r="GQ39" s="94">
        <f>IF(OR(GQ$4="",$B39=""),0,SUMIF('DADOS BRUTOS'!$A$3:$A$500,$B39,'DADOS BRUTOS'!DQ$3:DQ$500)+IF($C39="",0,SUMIF('DADOS BRUTOS'!$A$3:$A$500,$C39,'DADOS BRUTOS'!DQ$3:DQ$500)))</f>
        <v/>
      </c>
      <c r="GR39" s="94">
        <f>IF(OR(GR$4="",$B39=""),0,SUMIF('DADOS BRUTOS'!$A$3:$A$500,$B39,'DADOS BRUTOS'!DR$3:DR$500)+IF($C39="",0,SUMIF('DADOS BRUTOS'!$A$3:$A$500,$C39,'DADOS BRUTOS'!DR$3:DR$500)))</f>
        <v/>
      </c>
      <c r="GS39" s="94">
        <f>IF(OR(GS$4="",$B39=""),0,SUMIF('DADOS BRUTOS'!$A$3:$A$500,$B39,'DADOS BRUTOS'!DS$3:DS$500)+IF($C39="",0,SUMIF('DADOS BRUTOS'!$A$3:$A$500,$C39,'DADOS BRUTOS'!DS$3:DS$500)))</f>
        <v/>
      </c>
      <c r="GT39" s="94">
        <f>IF(OR(GT$4="",$B39=""),0,SUMIF('DADOS BRUTOS'!$A$3:$A$500,$B39,'DADOS BRUTOS'!DT$3:DT$500)+IF($C39="",0,SUMIF('DADOS BRUTOS'!$A$3:$A$500,$C39,'DADOS BRUTOS'!DT$3:DT$500)))</f>
        <v/>
      </c>
      <c r="GU39" s="94">
        <f>IF(OR(GU$4="",$B39=""),0,SUMIF('DADOS BRUTOS'!$A$3:$A$500,$B39,'DADOS BRUTOS'!DU$3:DU$500)+IF($C39="",0,SUMIF('DADOS BRUTOS'!$A$3:$A$500,$C39,'DADOS BRUTOS'!DU$3:DU$500)))</f>
        <v/>
      </c>
      <c r="GV39" s="94">
        <f>IF(OR(GV$4="",$B39=""),0,SUMIF('DADOS BRUTOS'!$A$3:$A$500,$B39,'DADOS BRUTOS'!DV$3:DV$500)+IF($C39="",0,SUMIF('DADOS BRUTOS'!$A$3:$A$500,$C39,'DADOS BRUTOS'!DV$3:DV$500)))</f>
        <v/>
      </c>
      <c r="GW39" s="94">
        <f>IF(OR(GW$4="",$B39=""),0,SUMIF('DADOS BRUTOS'!$A$3:$A$500,$B39,'DADOS BRUTOS'!DW$3:DW$500)+IF($C39="",0,SUMIF('DADOS BRUTOS'!$A$3:$A$500,$C39,'DADOS BRUTOS'!DW$3:DW$500)))</f>
        <v/>
      </c>
      <c r="GX39" s="94">
        <f>IF(OR(GX$4="",$B39=""),0,SUMIF('DADOS BRUTOS'!$A$3:$A$500,$B39,'DADOS BRUTOS'!DX$3:DX$500)+IF($C39="",0,SUMIF('DADOS BRUTOS'!$A$3:$A$500,$C39,'DADOS BRUTOS'!DX$3:DX$500)))</f>
        <v/>
      </c>
      <c r="GY39" s="94">
        <f>IF(OR(GY$4="",$B39=""),0,SUMIF('DADOS BRUTOS'!$A$3:$A$500,$B39,'DADOS BRUTOS'!DY$3:DY$500)+IF($C39="",0,SUMIF('DADOS BRUTOS'!$A$3:$A$500,$C39,'DADOS BRUTOS'!DY$3:DY$500)))</f>
        <v/>
      </c>
      <c r="GZ39" s="94">
        <f>IF(OR(GZ$4="",$B39=""),0,SUMIF('DADOS BRUTOS'!$A$3:$A$500,$B39,'DADOS BRUTOS'!DZ$3:DZ$500)+IF($C39="",0,SUMIF('DADOS BRUTOS'!$A$3:$A$500,$C39,'DADOS BRUTOS'!DZ$3:DZ$500)))</f>
        <v/>
      </c>
      <c r="HA39" s="94">
        <f>IF(OR(HA$4="",$B39=""),0,SUMIF('DADOS BRUTOS'!$A$3:$A$500,$B39,'DADOS BRUTOS'!EA$3:EA$500)+IF($C39="",0,SUMIF('DADOS BRUTOS'!$A$3:$A$500,$C39,'DADOS BRUTOS'!EA$3:EA$500)))</f>
        <v/>
      </c>
      <c r="HB39" s="94">
        <f>IF(OR(HB$4="",$B39=""),0,SUMIF('DADOS BRUTOS'!$A$3:$A$500,$B39,'DADOS BRUTOS'!EB$3:EB$500)+IF($C39="",0,SUMIF('DADOS BRUTOS'!$A$3:$A$500,$C39,'DADOS BRUTOS'!EB$3:EB$500)))</f>
        <v/>
      </c>
      <c r="HC39" s="94">
        <f>IF(OR(HC$4="",$B39=""),0,SUMIF('DADOS BRUTOS'!$A$3:$A$500,$B39,'DADOS BRUTOS'!EC$3:EC$500)+IF($C39="",0,SUMIF('DADOS BRUTOS'!$A$3:$A$500,$C39,'DADOS BRUTOS'!EC$3:EC$500)))</f>
        <v/>
      </c>
      <c r="HD39" s="94">
        <f>IF(OR(HD$4="",$B39=""),0,SUMIF('DADOS BRUTOS'!$A$3:$A$500,$B39,'DADOS BRUTOS'!ED$3:ED$500)+IF($C39="",0,SUMIF('DADOS BRUTOS'!$A$3:$A$500,$C39,'DADOS BRUTOS'!ED$3:ED$500)))</f>
        <v/>
      </c>
      <c r="HE39" s="94">
        <f>IF(OR(HE$4="",$B39=""),0,SUMIF('DADOS BRUTOS'!$A$3:$A$500,$B39,'DADOS BRUTOS'!EE$3:EE$500)+IF($C39="",0,SUMIF('DADOS BRUTOS'!$A$3:$A$500,$C39,'DADOS BRUTOS'!EE$3:EE$500)))</f>
        <v/>
      </c>
      <c r="HF39" s="94">
        <f>IF(OR(HF$4="",$B39=""),0,SUMIF('DADOS BRUTOS'!$A$3:$A$500,$B39,'DADOS BRUTOS'!EF$3:EF$500)+IF($C39="",0,SUMIF('DADOS BRUTOS'!$A$3:$A$500,$C39,'DADOS BRUTOS'!EF$3:EF$500)))</f>
        <v/>
      </c>
      <c r="HG39" s="94">
        <f>IF(OR(HG$4="",$B39=""),0,SUMIF('DADOS BRUTOS'!$A$3:$A$500,$B39,'DADOS BRUTOS'!EG$3:EG$500)+IF($C39="",0,SUMIF('DADOS BRUTOS'!$A$3:$A$500,$C39,'DADOS BRUTOS'!EG$3:EG$500)))</f>
        <v/>
      </c>
      <c r="HH39" s="94">
        <f>IF(OR(HH$4="",$B39=""),0,SUMIF('DADOS BRUTOS'!$A$3:$A$500,$B39,'DADOS BRUTOS'!EH$3:EH$500)+IF($C39="",0,SUMIF('DADOS BRUTOS'!$A$3:$A$500,$C39,'DADOS BRUTOS'!EH$3:EH$500)))</f>
        <v/>
      </c>
      <c r="HI39" s="94">
        <f>IF(OR(HI$4="",$B39=""),0,SUMIF('DADOS BRUTOS'!$A$3:$A$500,$B39,'DADOS BRUTOS'!EI$3:EI$500)+IF($C39="",0,SUMIF('DADOS BRUTOS'!$A$3:$A$500,$C39,'DADOS BRUTOS'!EI$3:EI$500)))</f>
        <v/>
      </c>
      <c r="HJ39" s="94">
        <f>IF(OR(HJ$4="",$B39=""),0,SUMIF('DADOS BRUTOS'!$A$3:$A$500,$B39,'DADOS BRUTOS'!EJ$3:EJ$500)+IF($C39="",0,SUMIF('DADOS BRUTOS'!$A$3:$A$500,$C39,'DADOS BRUTOS'!EJ$3:EJ$500)))</f>
        <v/>
      </c>
      <c r="HK39" s="94">
        <f>IF(OR(HK$4="",$B39=""),0,SUMIF('DADOS BRUTOS'!$A$3:$A$500,$B39,'DADOS BRUTOS'!EK$3:EK$500)+IF($C39="",0,SUMIF('DADOS BRUTOS'!$A$3:$A$500,$C39,'DADOS BRUTOS'!EK$3:EK$500)))</f>
        <v/>
      </c>
      <c r="HL39" s="94">
        <f>IF(OR(HL$4="",$B39=""),0,SUMIF('DADOS BRUTOS'!$A$3:$A$500,$B39,'DADOS BRUTOS'!EL$3:EL$500)+IF($C39="",0,SUMIF('DADOS BRUTOS'!$A$3:$A$500,$C39,'DADOS BRUTOS'!EL$3:EL$500)))</f>
        <v/>
      </c>
      <c r="HM39" s="94">
        <f>IF(OR(HM$4="",$B39=""),0,SUMIF('DADOS BRUTOS'!$A$3:$A$500,$B39,'DADOS BRUTOS'!EM$3:EM$500)+IF($C39="",0,SUMIF('DADOS BRUTOS'!$A$3:$A$500,$C39,'DADOS BRUTOS'!EM$3:EM$500)))</f>
        <v/>
      </c>
      <c r="HN39" s="94">
        <f>IF(OR(HN$4="",$B39=""),0,SUMIF('DADOS BRUTOS'!$A$3:$A$500,$B39,'DADOS BRUTOS'!EN$3:EN$500)+IF($C39="",0,SUMIF('DADOS BRUTOS'!$A$3:$A$500,$C39,'DADOS BRUTOS'!EN$3:EN$500)))</f>
        <v/>
      </c>
      <c r="HO39" s="94">
        <f>IF(OR(HO$4="",$B39=""),0,SUMIF('DADOS BRUTOS'!$A$3:$A$500,$B39,'DADOS BRUTOS'!EO$3:EO$500)+IF($C39="",0,SUMIF('DADOS BRUTOS'!$A$3:$A$500,$C39,'DADOS BRUTOS'!EO$3:EO$500)))</f>
        <v/>
      </c>
      <c r="HP39" s="94">
        <f>IF(OR(HP$4="",$B39=""),0,SUMIF('DADOS BRUTOS'!$A$3:$A$500,$B39,'DADOS BRUTOS'!EP$3:EP$500)+IF($C39="",0,SUMIF('DADOS BRUTOS'!$A$3:$A$500,$C39,'DADOS BRUTOS'!EP$3:EP$500)))</f>
        <v/>
      </c>
      <c r="HQ39" s="94">
        <f>IF(OR(HQ$4="",$B39=""),0,SUMIF('DADOS BRUTOS'!$A$3:$A$500,$B39,'DADOS BRUTOS'!EQ$3:EQ$500)+IF($C39="",0,SUMIF('DADOS BRUTOS'!$A$3:$A$500,$C39,'DADOS BRUTOS'!EQ$3:EQ$500)))</f>
        <v/>
      </c>
      <c r="HR39" s="94">
        <f>IF(OR(HR$4="",$B39=""),0,SUMIF('DADOS BRUTOS'!$A$3:$A$500,$B39,'DADOS BRUTOS'!ER$3:ER$500)+IF($C39="",0,SUMIF('DADOS BRUTOS'!$A$3:$A$500,$C39,'DADOS BRUTOS'!ER$3:ER$500)))</f>
        <v/>
      </c>
      <c r="HS39" s="94">
        <f>IF(OR(HS$4="",$B39=""),0,SUMIF('DADOS BRUTOS'!$A$3:$A$500,$B39,'DADOS BRUTOS'!ES$3:ES$500)+IF($C39="",0,SUMIF('DADOS BRUTOS'!$A$3:$A$500,$C39,'DADOS BRUTOS'!ES$3:ES$500)))</f>
        <v/>
      </c>
      <c r="HT39" s="94">
        <f>IF(OR(HT$4="",$B39=""),0,SUMIF('DADOS BRUTOS'!$A$3:$A$500,$B39,'DADOS BRUTOS'!ET$3:ET$500)+IF($C39="",0,SUMIF('DADOS BRUTOS'!$A$3:$A$500,$C39,'DADOS BRUTOS'!ET$3:ET$500)))</f>
        <v/>
      </c>
      <c r="HU39" s="94">
        <f>IF(OR(HU$4="",$B39=""),0,SUMIF('DADOS BRUTOS'!$A$3:$A$500,$B39,'DADOS BRUTOS'!EU$3:EU$500)+IF($C39="",0,SUMIF('DADOS BRUTOS'!$A$3:$A$500,$C39,'DADOS BRUTOS'!EU$3:EU$500)))</f>
        <v/>
      </c>
      <c r="HV39" s="94">
        <f>IF(OR(HV$4="",$B39=""),0,SUMIF('DADOS BRUTOS'!$A$3:$A$500,$B39,'DADOS BRUTOS'!EV$3:EV$500)+IF($C39="",0,SUMIF('DADOS BRUTOS'!$A$3:$A$500,$C39,'DADOS BRUTOS'!EV$3:EV$500)))</f>
        <v/>
      </c>
      <c r="HW39" s="94">
        <f>IF(OR(HW$4="",$B39=""),0,SUMIF('DADOS BRUTOS'!$A$3:$A$500,$B39,'DADOS BRUTOS'!EW$3:EW$500)+IF($C39="",0,SUMIF('DADOS BRUTOS'!$A$3:$A$500,$C39,'DADOS BRUTOS'!EW$3:EW$500)))</f>
        <v/>
      </c>
      <c r="HX39" s="94">
        <f>IF(OR(HX$4="",$B39=""),0,SUMIF('DADOS BRUTOS'!$A$3:$A$500,$B39,'DADOS BRUTOS'!EX$3:EX$500)+IF($C39="",0,SUMIF('DADOS BRUTOS'!$A$3:$A$500,$C39,'DADOS BRUTOS'!EX$3:EX$500)))</f>
        <v/>
      </c>
      <c r="HY39" s="94">
        <f>IF(OR(HY$4="",$B39=""),0,SUMIF('DADOS BRUTOS'!$A$3:$A$500,$B39,'DADOS BRUTOS'!EY$3:EY$500)+IF($C39="",0,SUMIF('DADOS BRUTOS'!$A$3:$A$500,$C39,'DADOS BRUTOS'!EY$3:EY$500)))</f>
        <v/>
      </c>
      <c r="HZ39" s="94">
        <f>IF(OR(HZ$4="",$B39=""),0,SUMIF('DADOS BRUTOS'!$A$3:$A$500,$B39,'DADOS BRUTOS'!EZ$3:EZ$500)+IF($C39="",0,SUMIF('DADOS BRUTOS'!$A$3:$A$500,$C39,'DADOS BRUTOS'!EZ$3:EZ$500)))</f>
        <v/>
      </c>
      <c r="IA39" s="94">
        <f>IF(OR(IA$4="",$B39=""),0,SUMIF('DADOS BRUTOS'!$A$3:$A$500,$B39,'DADOS BRUTOS'!FA$3:FA$500)+IF($C39="",0,SUMIF('DADOS BRUTOS'!$A$3:$A$500,$C39,'DADOS BRUTOS'!FA$3:FA$500)))</f>
        <v/>
      </c>
      <c r="IB39" s="94">
        <f>IF(OR(IB$4="",$B39=""),0,SUMIF('DADOS BRUTOS'!$A$3:$A$500,$B39,'DADOS BRUTOS'!FB$3:FB$500)+IF($C39="",0,SUMIF('DADOS BRUTOS'!$A$3:$A$500,$C39,'DADOS BRUTOS'!FB$3:FB$500)))</f>
        <v/>
      </c>
      <c r="IC39" s="94">
        <f>IF(OR(IC$4="",$B39=""),0,SUMIF('DADOS BRUTOS'!$A$3:$A$500,$B39,'DADOS BRUTOS'!FC$3:FC$500)+IF($C39="",0,SUMIF('DADOS BRUTOS'!$A$3:$A$500,$C39,'DADOS BRUTOS'!FC$3:FC$500)))</f>
        <v/>
      </c>
      <c r="ID39" s="94">
        <f>IF(OR(ID$4="",$B39=""),0,SUMIF('DADOS BRUTOS'!$A$3:$A$500,$B39,'DADOS BRUTOS'!FD$3:FD$500)+IF($C39="",0,SUMIF('DADOS BRUTOS'!$A$3:$A$500,$C39,'DADOS BRUTOS'!FD$3:FD$500)))</f>
        <v/>
      </c>
      <c r="IE39" s="94">
        <f>IF(OR(IE$4="",$B39=""),0,SUMIF('DADOS BRUTOS'!$A$3:$A$500,$B39,'DADOS BRUTOS'!FE$3:FE$500)+IF($C39="",0,SUMIF('DADOS BRUTOS'!$A$3:$A$500,$C39,'DADOS BRUTOS'!FE$3:FE$500)))</f>
        <v/>
      </c>
      <c r="IF39" s="94">
        <f>IF(OR(IF$4="",$B39=""),0,SUMIF('DADOS BRUTOS'!$A$3:$A$500,$B39,'DADOS BRUTOS'!FF$3:FF$500)+IF($C39="",0,SUMIF('DADOS BRUTOS'!$A$3:$A$500,$C39,'DADOS BRUTOS'!FF$3:FF$500)))</f>
        <v/>
      </c>
      <c r="IG39" s="94">
        <f>IF(OR(IG$4="",$B39=""),0,SUMIF('DADOS BRUTOS'!$A$3:$A$500,$B39,'DADOS BRUTOS'!FG$3:FG$500)+IF($C39="",0,SUMIF('DADOS BRUTOS'!$A$3:$A$500,$C39,'DADOS BRUTOS'!FG$3:FG$500)))</f>
        <v/>
      </c>
      <c r="IH39" s="94">
        <f>IF(OR(IH$4="",$B39=""),0,SUMIF('DADOS BRUTOS'!$A$3:$A$500,$B39,'DADOS BRUTOS'!FH$3:FH$500)+IF($C39="",0,SUMIF('DADOS BRUTOS'!$A$3:$A$500,$C39,'DADOS BRUTOS'!FH$3:FH$500)))</f>
        <v/>
      </c>
      <c r="II39" s="94">
        <f>IF(OR(II$4="",$B39=""),0,SUMIF('DADOS BRUTOS'!$A$3:$A$500,$B39,'DADOS BRUTOS'!FI$3:FI$500)+IF($C39="",0,SUMIF('DADOS BRUTOS'!$A$3:$A$500,$C39,'DADOS BRUTOS'!FI$3:FI$500)))</f>
        <v/>
      </c>
      <c r="IJ39" s="94">
        <f>IF(OR(IJ$4="",$B39=""),0,SUMIF('DADOS BRUTOS'!$A$3:$A$500,$B39,'DADOS BRUTOS'!FJ$3:FJ$500)+IF($C39="",0,SUMIF('DADOS BRUTOS'!$A$3:$A$500,$C39,'DADOS BRUTOS'!FJ$3:FJ$500)))</f>
        <v/>
      </c>
      <c r="IK39" s="94">
        <f>IF(OR(IK$4="",$B39=""),0,SUMIF('DADOS BRUTOS'!$A$3:$A$500,$B39,'DADOS BRUTOS'!FK$3:FK$500)+IF($C39="",0,SUMIF('DADOS BRUTOS'!$A$3:$A$500,$C39,'DADOS BRUTOS'!FK$3:FK$500)))</f>
        <v/>
      </c>
      <c r="IL39" s="94">
        <f>IF(OR(IL$4="",$B39=""),0,SUMIF('DADOS BRUTOS'!$A$3:$A$500,$B39,'DADOS BRUTOS'!FL$3:FL$500)+IF($C39="",0,SUMIF('DADOS BRUTOS'!$A$3:$A$500,$C39,'DADOS BRUTOS'!FL$3:FL$500)))</f>
        <v/>
      </c>
      <c r="IM39" s="94">
        <f>IF(OR(IM$4="",$B39=""),0,SUMIF('DADOS BRUTOS'!$A$3:$A$500,$B39,'DADOS BRUTOS'!FM$3:FM$500)+IF($C39="",0,SUMIF('DADOS BRUTOS'!$A$3:$A$500,$C39,'DADOS BRUTOS'!FM$3:FM$500)))</f>
        <v/>
      </c>
      <c r="IN39" s="94">
        <f>IF(OR(IN$4="",$B39=""),0,SUMIF('DADOS BRUTOS'!$A$3:$A$500,$B39,'DADOS BRUTOS'!FN$3:FN$500)+IF($C39="",0,SUMIF('DADOS BRUTOS'!$A$3:$A$500,$C39,'DADOS BRUTOS'!FN$3:FN$500)))</f>
        <v/>
      </c>
      <c r="IO39" s="94">
        <f>IF(OR(IO$4="",$B39=""),0,SUMIF('DADOS BRUTOS'!$A$3:$A$500,$B39,'DADOS BRUTOS'!FO$3:FO$500)+IF($C39="",0,SUMIF('DADOS BRUTOS'!$A$3:$A$500,$C39,'DADOS BRUTOS'!FO$3:FO$500)))</f>
        <v/>
      </c>
      <c r="IP39" s="94">
        <f>IF(OR(IP$4="",$B39=""),0,SUMIF('DADOS BRUTOS'!$A$3:$A$500,$B39,'DADOS BRUTOS'!FP$3:FP$500)+IF($C39="",0,SUMIF('DADOS BRUTOS'!$A$3:$A$500,$C39,'DADOS BRUTOS'!FP$3:FP$500)))</f>
        <v/>
      </c>
      <c r="IQ39" s="94">
        <f>IF(OR(IQ$4="",$B39=""),0,SUMIF('DADOS BRUTOS'!$A$3:$A$500,$B39,'DADOS BRUTOS'!FQ$3:FQ$500)+IF($C39="",0,SUMIF('DADOS BRUTOS'!$A$3:$A$500,$C39,'DADOS BRUTOS'!FQ$3:FQ$500)))</f>
        <v/>
      </c>
      <c r="IR39" s="94">
        <f>IF(OR(IR$4="",$B39=""),0,SUMIF('DADOS BRUTOS'!$A$3:$A$500,$B39,'DADOS BRUTOS'!FR$3:FR$500)+IF($C39="",0,SUMIF('DADOS BRUTOS'!$A$3:$A$500,$C39,'DADOS BRUTOS'!FR$3:FR$500)))</f>
        <v/>
      </c>
      <c r="IS39" s="94">
        <f>IF(OR(IS$4="",$B39=""),0,SUMIF('DADOS BRUTOS'!$A$3:$A$500,$B39,'DADOS BRUTOS'!FS$3:FS$500)+IF($C39="",0,SUMIF('DADOS BRUTOS'!$A$3:$A$500,$C39,'DADOS BRUTOS'!FS$3:FS$500)))</f>
        <v/>
      </c>
      <c r="IT39" s="94">
        <f>IF(OR(IT$4="",$B39=""),0,SUMIF('DADOS BRUTOS'!$A$3:$A$500,$B39,'DADOS BRUTOS'!FT$3:FT$500)+IF($C39="",0,SUMIF('DADOS BRUTOS'!$A$3:$A$500,$C39,'DADOS BRUTOS'!FT$3:FT$500)))</f>
        <v/>
      </c>
      <c r="IU39" s="94">
        <f>IF(OR(IU$4="",$B39=""),0,SUMIF('DADOS BRUTOS'!$A$3:$A$500,$B39,'DADOS BRUTOS'!FU$3:FU$500)+IF($C39="",0,SUMIF('DADOS BRUTOS'!$A$3:$A$500,$C39,'DADOS BRUTOS'!FU$3:FU$500)))</f>
        <v/>
      </c>
      <c r="IV39" s="94">
        <f>IF(OR(IV$4="",$B39=""),0,SUMIF('DADOS BRUTOS'!$A$3:$A$500,$B39,'DADOS BRUTOS'!FV$3:FV$500)+IF($C39="",0,SUMIF('DADOS BRUTOS'!$A$3:$A$500,$C39,'DADOS BRUTOS'!FV$3:FV$500)))</f>
        <v/>
      </c>
      <c r="IW39" s="94">
        <f>IF(OR(IW$4="",$B39=""),0,SUMIF('DADOS BRUTOS'!$A$3:$A$500,$B39,'DADOS BRUTOS'!FW$3:FW$500)+IF($C39="",0,SUMIF('DADOS BRUTOS'!$A$3:$A$500,$C39,'DADOS BRUTOS'!FW$3:FW$500)))</f>
        <v/>
      </c>
      <c r="IX39" s="94">
        <f>IF(OR(IX$4="",$B39=""),0,SUMIF('DADOS BRUTOS'!$A$3:$A$500,$B39,'DADOS BRUTOS'!FX$3:FX$500)+IF($C39="",0,SUMIF('DADOS BRUTOS'!$A$3:$A$500,$C39,'DADOS BRUTOS'!FX$3:FX$500)))</f>
        <v/>
      </c>
      <c r="IY39" s="94">
        <f>IF(OR(IY$4="",$B39=""),0,SUMIF('DADOS BRUTOS'!$A$3:$A$500,$B39,'DADOS BRUTOS'!FY$3:FY$500)+IF($C39="",0,SUMIF('DADOS BRUTOS'!$A$3:$A$500,$C39,'DADOS BRUTOS'!FY$3:FY$500)))</f>
        <v/>
      </c>
      <c r="IZ39" s="94">
        <f>IF(OR(IZ$4="",$B39=""),0,SUMIF('DADOS BRUTOS'!$A$3:$A$500,$B39,'DADOS BRUTOS'!FZ$3:FZ$500)+IF($C39="",0,SUMIF('DADOS BRUTOS'!$A$3:$A$500,$C39,'DADOS BRUTOS'!FZ$3:FZ$500)))</f>
        <v/>
      </c>
      <c r="JA39" s="94">
        <f>IF(OR(JA$4="",$B39=""),0,SUMIF('DADOS BRUTOS'!$A$3:$A$500,$B39,'DADOS BRUTOS'!GA$3:GA$500)+IF($C39="",0,SUMIF('DADOS BRUTOS'!$A$3:$A$500,$C39,'DADOS BRUTOS'!GA$3:GA$500)))</f>
        <v/>
      </c>
      <c r="JB39" s="94">
        <f>IF(OR(JB$4="",$B39=""),0,SUMIF('DADOS BRUTOS'!$A$3:$A$500,$B39,'DADOS BRUTOS'!GB$3:GB$500)+IF($C39="",0,SUMIF('DADOS BRUTOS'!$A$3:$A$500,$C39,'DADOS BRUTOS'!GB$3:GB$500)))</f>
        <v/>
      </c>
      <c r="JC39" s="94">
        <f>IF(OR(JC$4="",$B39=""),0,SUMIF('DADOS BRUTOS'!$A$3:$A$500,$B39,'DADOS BRUTOS'!GC$3:GC$500)+IF($C39="",0,SUMIF('DADOS BRUTOS'!$A$3:$A$500,$C39,'DADOS BRUTOS'!GC$3:GC$500)))</f>
        <v/>
      </c>
      <c r="JD39" s="94">
        <f>IF(OR(JD$4="",$B39=""),0,SUMIF('DADOS BRUTOS'!$A$3:$A$500,$B39,'DADOS BRUTOS'!GD$3:GD$500)+IF($C39="",0,SUMIF('DADOS BRUTOS'!$A$3:$A$500,$C39,'DADOS BRUTOS'!GD$3:GD$500)))</f>
        <v/>
      </c>
      <c r="JE39" s="94">
        <f>IF(OR(JE$4="",$B39=""),0,SUMIF('DADOS BRUTOS'!$A$3:$A$500,$B39,'DADOS BRUTOS'!GE$3:GE$500)+IF($C39="",0,SUMIF('DADOS BRUTOS'!$A$3:$A$500,$C39,'DADOS BRUTOS'!GE$3:GE$500)))</f>
        <v/>
      </c>
      <c r="JF39" s="94">
        <f>IF(OR(JF$4="",$B39=""),0,SUMIF('DADOS BRUTOS'!$A$3:$A$500,$B39,'DADOS BRUTOS'!GF$3:GF$500)+IF($C39="",0,SUMIF('DADOS BRUTOS'!$A$3:$A$500,$C39,'DADOS BRUTOS'!GF$3:GF$500)))</f>
        <v/>
      </c>
      <c r="JG39" s="94">
        <f>IF(OR(JG$4="",$B39=""),0,SUMIF('DADOS BRUTOS'!$A$3:$A$500,$B39,'DADOS BRUTOS'!GG$3:GG$500)+IF($C39="",0,SUMIF('DADOS BRUTOS'!$A$3:$A$500,$C39,'DADOS BRUTOS'!GG$3:GG$500)))</f>
        <v/>
      </c>
      <c r="JH39" s="94">
        <f>IF(OR(JH$4="",$B39=""),0,SUMIF('DADOS BRUTOS'!$A$3:$A$500,$B39,'DADOS BRUTOS'!GH$3:GH$500)+IF($C39="",0,SUMIF('DADOS BRUTOS'!$A$3:$A$500,$C39,'DADOS BRUTOS'!GH$3:GH$500)))</f>
        <v/>
      </c>
      <c r="JI39" s="94">
        <f>IF(OR(JI$4="",$B39=""),0,SUMIF('DADOS BRUTOS'!$A$3:$A$500,$B39,'DADOS BRUTOS'!GI$3:GI$500)+IF($C39="",0,SUMIF('DADOS BRUTOS'!$A$3:$A$500,$C39,'DADOS BRUTOS'!GI$3:GI$500)))</f>
        <v/>
      </c>
      <c r="JJ39" s="94">
        <f>IF(OR(JJ$4="",$B39=""),0,SUMIF('DADOS BRUTOS'!$A$3:$A$500,$B39,'DADOS BRUTOS'!GJ$3:GJ$500)+IF($C39="",0,SUMIF('DADOS BRUTOS'!$A$3:$A$500,$C39,'DADOS BRUTOS'!GJ$3:GJ$500)))</f>
        <v/>
      </c>
      <c r="JK39" s="94">
        <f>IF(OR(JK$4="",$B39=""),0,SUMIF('DADOS BRUTOS'!$A$3:$A$500,$B39,'DADOS BRUTOS'!GK$3:GK$500)+IF($C39="",0,SUMIF('DADOS BRUTOS'!$A$3:$A$500,$C39,'DADOS BRUTOS'!GK$3:GK$500)))</f>
        <v/>
      </c>
      <c r="JL39" s="94">
        <f>IF(OR(JL$4="",$B39=""),0,SUMIF('DADOS BRUTOS'!$A$3:$A$500,$B39,'DADOS BRUTOS'!GL$3:GL$500)+IF($C39="",0,SUMIF('DADOS BRUTOS'!$A$3:$A$500,$C39,'DADOS BRUTOS'!GL$3:GL$500)))</f>
        <v/>
      </c>
      <c r="JM39" s="94">
        <f>IF(OR(JM$4="",$B39=""),0,SUMIF('DADOS BRUTOS'!$A$3:$A$500,$B39,'DADOS BRUTOS'!GM$3:GM$500)+IF($C39="",0,SUMIF('DADOS BRUTOS'!$A$3:$A$500,$C39,'DADOS BRUTOS'!GM$3:GM$500)))</f>
        <v/>
      </c>
      <c r="JN39" s="94">
        <f>IF(OR(JN$4="",$B39=""),0,SUMIF('DADOS BRUTOS'!$A$3:$A$500,$B39,'DADOS BRUTOS'!GN$3:GN$500)+IF($C39="",0,SUMIF('DADOS BRUTOS'!$A$3:$A$500,$C39,'DADOS BRUTOS'!GN$3:GN$500)))</f>
        <v/>
      </c>
      <c r="JO39" s="94">
        <f>IF(OR(JO$4="",$B39=""),0,SUMIF('DADOS BRUTOS'!$A$3:$A$500,$B39,'DADOS BRUTOS'!GO$3:GO$500)+IF($C39="",0,SUMIF('DADOS BRUTOS'!$A$3:$A$500,$C39,'DADOS BRUTOS'!GO$3:GO$500)))</f>
        <v/>
      </c>
      <c r="JP39" s="94">
        <f>IF(OR(JP$4="",$B39=""),0,SUMIF('DADOS BRUTOS'!$A$3:$A$500,$B39,'DADOS BRUTOS'!GP$3:GP$500)+IF($C39="",0,SUMIF('DADOS BRUTOS'!$A$3:$A$500,$C39,'DADOS BRUTOS'!GP$3:GP$500)))</f>
        <v/>
      </c>
      <c r="JQ39" s="94">
        <f>IF(OR(JQ$4="",$B39=""),0,SUMIF('DADOS BRUTOS'!$A$3:$A$500,$B39,'DADOS BRUTOS'!GQ$3:GQ$500)+IF($C39="",0,SUMIF('DADOS BRUTOS'!$A$3:$A$500,$C39,'DADOS BRUTOS'!GQ$3:GQ$500)))</f>
        <v/>
      </c>
      <c r="JR39" s="94">
        <f>IF(OR(JR$4="",$B39=""),0,SUMIF('DADOS BRUTOS'!$A$3:$A$500,$B39,'DADOS BRUTOS'!GR$3:GR$500)+IF($C39="",0,SUMIF('DADOS BRUTOS'!$A$3:$A$500,$C39,'DADOS BRUTOS'!GR$3:GR$500)))</f>
        <v/>
      </c>
      <c r="JS39" s="94">
        <f>IF(OR(JS$4="",$B39=""),0,SUMIF('DADOS BRUTOS'!$A$3:$A$500,$B39,'DADOS BRUTOS'!GS$3:GS$500)+IF($C39="",0,SUMIF('DADOS BRUTOS'!$A$3:$A$500,$C39,'DADOS BRUTOS'!GS$3:GS$500)))</f>
        <v/>
      </c>
    </row>
    <row r="40">
      <c r="A40" s="59">
        <f>'VALOR POR PL'!D46</f>
        <v/>
      </c>
      <c r="B40" s="58" t="inlineStr">
        <is>
          <t>PAISAGISMO</t>
        </is>
      </c>
      <c r="C40" s="58" t="n"/>
      <c r="D40" s="53">
        <f>SUMIF($CB$4:$JS$4,"&lt;="&amp;D$4,$CB40:$JS40)</f>
        <v/>
      </c>
      <c r="E40" s="53">
        <f>SUMIF($CB$4:$JS$4,E$4,$CB40:$JS40)</f>
        <v/>
      </c>
      <c r="F40" s="53">
        <f>SUMIF($CB$4:$JS$4,F$4,$CB40:$JS40)</f>
        <v/>
      </c>
      <c r="G40" s="53">
        <f>SUMIF($CB$4:$JS$4,G$4,$CB40:$JS40)</f>
        <v/>
      </c>
      <c r="H40" s="53">
        <f>SUMIF($CB$4:$JS$4,H$4,$CB40:$JS40)</f>
        <v/>
      </c>
      <c r="I40" s="53">
        <f>SUMIF($CB$4:$JS$4,I$4,$CB40:$JS40)</f>
        <v/>
      </c>
      <c r="J40" s="53">
        <f>SUMIF($CB$4:$JS$4,J$4,$CB40:$JS40)</f>
        <v/>
      </c>
      <c r="K40" s="53">
        <f>SUMIF($CB$4:$JS$4,K$4,$CB40:$JS40)</f>
        <v/>
      </c>
      <c r="L40" s="53">
        <f>SUMIF($CB$4:$JS$4,L$4,$CB40:$JS40)</f>
        <v/>
      </c>
      <c r="M40" s="53">
        <f>SUMIF($CB$4:$JS$4,M$4,$CB40:$JS40)</f>
        <v/>
      </c>
      <c r="N40" s="53">
        <f>SUMIF($CB$4:$JS$4,N$4,$CB40:$JS40)</f>
        <v/>
      </c>
      <c r="O40" s="53">
        <f>SUMIF($CB$4:$JS$4,O$4,$CB40:$JS40)</f>
        <v/>
      </c>
      <c r="P40" s="53">
        <f>SUMIF($CB$4:$JS$4,P$4,$CB40:$JS40)</f>
        <v/>
      </c>
      <c r="Q40" s="53">
        <f>SUMIF($CB$4:$JS$4,Q$4,$CB40:$JS40)</f>
        <v/>
      </c>
      <c r="R40" s="53">
        <f>SUMIF($CB$4:$JS$4,R$4,$CB40:$JS40)</f>
        <v/>
      </c>
      <c r="S40" s="53">
        <f>SUMIF($CB$4:$JS$4,S$4,$CB40:$JS40)</f>
        <v/>
      </c>
      <c r="T40" s="53">
        <f>SUMIF($CB$4:$JS$4,T$4,$CB40:$JS40)</f>
        <v/>
      </c>
      <c r="U40" s="53">
        <f>SUMIF($CB$4:$JS$4,U$4,$CB40:$JS40)</f>
        <v/>
      </c>
      <c r="V40" s="53">
        <f>SUMIF($CB$4:$JS$4,V$4,$CB40:$JS40)</f>
        <v/>
      </c>
      <c r="W40" s="53">
        <f>SUMIF($CB$4:$JS$4,W$4,$CB40:$JS40)</f>
        <v/>
      </c>
      <c r="X40" s="53">
        <f>SUMIF($CB$4:$JS$4,X$4,$CB40:$JS40)</f>
        <v/>
      </c>
      <c r="Y40" s="53">
        <f>SUMIF($CB$4:$JS$4,Y$4,$CB40:$JS40)</f>
        <v/>
      </c>
      <c r="Z40" s="53">
        <f>SUMIF($CB$4:$JS$4,Z$4,$CB40:$JS40)</f>
        <v/>
      </c>
      <c r="AA40" s="53">
        <f>SUMIF($CB$4:$JS$4,AA$4,$CB40:$JS40)</f>
        <v/>
      </c>
      <c r="AB40" s="53">
        <f>SUMIF($CB$4:$JS$4,AB$4,$CB40:$JS40)</f>
        <v/>
      </c>
      <c r="AC40" s="53">
        <f>SUMIF($CB$4:$JS$4,AC$4,$CB40:$JS40)</f>
        <v/>
      </c>
      <c r="AD40" s="53">
        <f>SUMIF($CB$4:$JS$4,AD$4,$CB40:$JS40)</f>
        <v/>
      </c>
      <c r="AE40" s="53">
        <f>SUMIF($CB$4:$JS$4,AE$4,$CB40:$JS40)</f>
        <v/>
      </c>
      <c r="AF40" s="53">
        <f>SUMIF($CB$4:$JS$4,AF$4,$CB40:$JS40)</f>
        <v/>
      </c>
      <c r="AG40" s="53">
        <f>SUMIF($CB$4:$JS$4,AG$4,$CB40:$JS40)</f>
        <v/>
      </c>
      <c r="AH40" s="53">
        <f>SUMIF($CB$4:$JS$4,AH$4,$CB40:$JS40)</f>
        <v/>
      </c>
      <c r="AI40" s="53">
        <f>SUMIF($CB$4:$JS$4,AI$4,$CB40:$JS40)</f>
        <v/>
      </c>
      <c r="AJ40" s="53">
        <f>SUMIF($CB$4:$JS$4,AJ$4,$CB40:$JS40)</f>
        <v/>
      </c>
      <c r="AK40" s="53">
        <f>SUMIF($CB$4:$JS$4,AK$4,$CB40:$JS40)</f>
        <v/>
      </c>
      <c r="AL40" s="53">
        <f>SUMIF($CB$4:$JS$4,AL$4,$CB40:$JS40)</f>
        <v/>
      </c>
      <c r="AM40" s="53">
        <f>SUMIF($CB$4:$JS$4,AM$4,$CB40:$JS40)</f>
        <v/>
      </c>
      <c r="AN40" s="53">
        <f>SUMIF($CB$4:$JS$4,AN$4,$CB40:$JS40)</f>
        <v/>
      </c>
      <c r="AO40" s="53">
        <f>SUMIF($CB$4:$JS$4,AO$4,$CB40:$JS40)</f>
        <v/>
      </c>
      <c r="AP40" s="53">
        <f>SUMIF($CB$4:$JS$4,AP$4,$CB40:$JS40)</f>
        <v/>
      </c>
      <c r="AQ40" s="53">
        <f>SUMIF($CB$4:$JS$4,AQ$4,$CB40:$JS40)</f>
        <v/>
      </c>
      <c r="AR40" s="53">
        <f>SUMIF($CB$4:$JS$4,AR$4,$CB40:$JS40)</f>
        <v/>
      </c>
      <c r="AS40" s="53">
        <f>SUMIF($CB$4:$JS$4,AS$4,$CB40:$JS40)</f>
        <v/>
      </c>
      <c r="AT40" s="53">
        <f>SUMIF($CB$4:$JS$4,AT$4,$CB40:$JS40)</f>
        <v/>
      </c>
      <c r="AU40" s="53">
        <f>SUMIF($CB$4:$JS$4,AU$4,$CB40:$JS40)</f>
        <v/>
      </c>
      <c r="AV40" s="53">
        <f>SUMIF($CB$4:$JS$4,AV$4,$CB40:$JS40)</f>
        <v/>
      </c>
      <c r="AW40" s="53">
        <f>SUMIF($CB$4:$JS$4,AW$4,$CB40:$JS40)</f>
        <v/>
      </c>
      <c r="AX40" s="53">
        <f>SUMIF($CB$4:$JS$4,AX$4,$CB40:$JS40)</f>
        <v/>
      </c>
      <c r="AY40" s="53">
        <f>SUMIF($CB$4:$JS$4,AY$4,$CB40:$JS40)</f>
        <v/>
      </c>
      <c r="AZ40" s="53">
        <f>SUMIF($CB$4:$JS$4,AZ$4,$CB40:$JS40)</f>
        <v/>
      </c>
      <c r="BA40" s="53">
        <f>SUMIF($CB$4:$JS$4,BA$4,$CB40:$JS40)</f>
        <v/>
      </c>
      <c r="BB40" s="53">
        <f>SUMIF($CB$4:$JS$4,BB$4,$CB40:$JS40)</f>
        <v/>
      </c>
      <c r="BC40" s="53">
        <f>SUMIF($CB$4:$JS$4,BC$4,$CB40:$JS40)</f>
        <v/>
      </c>
      <c r="BD40" s="53">
        <f>SUMIF($CB$4:$JS$4,BD$4,$CB40:$JS40)</f>
        <v/>
      </c>
      <c r="BE40" s="53">
        <f>SUMIF($CB$4:$JS$4,BE$4,$CB40:$JS40)</f>
        <v/>
      </c>
      <c r="BF40" s="53">
        <f>SUMIF($CB$4:$JS$4,BF$4,$CB40:$JS40)</f>
        <v/>
      </c>
      <c r="BG40" s="53">
        <f>SUMIF($CB$4:$JS$4,BG$4,$CB40:$JS40)</f>
        <v/>
      </c>
      <c r="BH40" s="53">
        <f>SUMIF($CB$4:$JS$4,BH$4,$CB40:$JS40)</f>
        <v/>
      </c>
      <c r="BI40" s="53">
        <f>SUMIF($CB$4:$JS$4,BI$4,$CB40:$JS40)</f>
        <v/>
      </c>
      <c r="BJ40" s="53">
        <f>SUMIF($CB$4:$JS$4,BJ$4,$CB40:$JS40)</f>
        <v/>
      </c>
      <c r="BK40" s="53">
        <f>SUMIF($CB$4:$JS$4,BK$4,$CB40:$JS40)</f>
        <v/>
      </c>
      <c r="BL40" s="53">
        <f>SUMIF($CB$4:$JS$4,BL$4,$CB40:$JS40)</f>
        <v/>
      </c>
      <c r="BM40" s="53">
        <f>SUMIF($CB$4:$JS$4,BM$4,$CB40:$JS40)</f>
        <v/>
      </c>
      <c r="BN40" s="53">
        <f>SUMIF($CB$4:$JS$4,BN$4,$CB40:$JS40)</f>
        <v/>
      </c>
      <c r="BO40" s="53">
        <f>SUMIF($CB$4:$JS$4,BO$4,$CB40:$JS40)</f>
        <v/>
      </c>
      <c r="BP40" s="53">
        <f>SUMIF($CB$4:$JS$4,BP$4,$CB40:$JS40)</f>
        <v/>
      </c>
      <c r="BQ40" s="53">
        <f>SUMIF($CB$4:$JS$4,BQ$4,$CB40:$JS40)</f>
        <v/>
      </c>
      <c r="BR40" s="53">
        <f>SUMIF($CB$4:$JS$4,BR$4,$CB40:$JS40)</f>
        <v/>
      </c>
      <c r="BS40" s="53">
        <f>SUMIF($CB$4:$JS$4,BS$4,$CB40:$JS40)</f>
        <v/>
      </c>
      <c r="BT40" s="53">
        <f>SUMIF($CB$4:$JS$4,BT$4,$CB40:$JS40)</f>
        <v/>
      </c>
      <c r="BU40" s="53">
        <f>SUMIF($CB$4:$JS$4,BU$4,$CB40:$JS40)</f>
        <v/>
      </c>
      <c r="BV40" s="53">
        <f>SUMIF($CB$4:$JS$4,BV$4,$CB40:$JS40)</f>
        <v/>
      </c>
      <c r="BW40" s="53">
        <f>SUMIF($CB$4:$JS$4,BW$4,$CB40:$JS40)</f>
        <v/>
      </c>
      <c r="BX40" s="53">
        <f>SUMIF($CB$4:$JS$4,"&gt;"&amp;'VALOR POR PL'!$P$8,$CB40:$JS40)</f>
        <v/>
      </c>
      <c r="BY40" s="53">
        <f>SUM($CB40:$JS40)</f>
        <v/>
      </c>
      <c r="CB40" s="94">
        <f>IF(OR(CB$4="",$B40=""),0,SUMIF('DADOS BRUTOS'!$A$3:$A$500,$B40,'DADOS BRUTOS'!B$3:B$500)+IF($C40="",0,SUMIF('DADOS BRUTOS'!$A$3:$A$500,$C40,'DADOS BRUTOS'!B$3:B$500)))</f>
        <v/>
      </c>
      <c r="CC40" s="94">
        <f>IF(OR(CC$4="",$B40=""),0,SUMIF('DADOS BRUTOS'!$A$3:$A$500,$B40,'DADOS BRUTOS'!C$3:C$500)+IF($C40="",0,SUMIF('DADOS BRUTOS'!$A$3:$A$500,$C40,'DADOS BRUTOS'!C$3:C$500)))</f>
        <v/>
      </c>
      <c r="CD40" s="94">
        <f>IF(OR(CD$4="",$B40=""),0,SUMIF('DADOS BRUTOS'!$A$3:$A$500,$B40,'DADOS BRUTOS'!D$3:D$500)+IF($C40="",0,SUMIF('DADOS BRUTOS'!$A$3:$A$500,$C40,'DADOS BRUTOS'!D$3:D$500)))</f>
        <v/>
      </c>
      <c r="CE40" s="94">
        <f>IF(OR(CE$4="",$B40=""),0,SUMIF('DADOS BRUTOS'!$A$3:$A$500,$B40,'DADOS BRUTOS'!E$3:E$500)+IF($C40="",0,SUMIF('DADOS BRUTOS'!$A$3:$A$500,$C40,'DADOS BRUTOS'!E$3:E$500)))</f>
        <v/>
      </c>
      <c r="CF40" s="94">
        <f>IF(OR(CF$4="",$B40=""),0,SUMIF('DADOS BRUTOS'!$A$3:$A$500,$B40,'DADOS BRUTOS'!F$3:F$500)+IF($C40="",0,SUMIF('DADOS BRUTOS'!$A$3:$A$500,$C40,'DADOS BRUTOS'!F$3:F$500)))</f>
        <v/>
      </c>
      <c r="CG40" s="94">
        <f>IF(OR(CG$4="",$B40=""),0,SUMIF('DADOS BRUTOS'!$A$3:$A$500,$B40,'DADOS BRUTOS'!G$3:G$500)+IF($C40="",0,SUMIF('DADOS BRUTOS'!$A$3:$A$500,$C40,'DADOS BRUTOS'!G$3:G$500)))</f>
        <v/>
      </c>
      <c r="CH40" s="94">
        <f>IF(OR(CH$4="",$B40=""),0,SUMIF('DADOS BRUTOS'!$A$3:$A$500,$B40,'DADOS BRUTOS'!H$3:H$500)+IF($C40="",0,SUMIF('DADOS BRUTOS'!$A$3:$A$500,$C40,'DADOS BRUTOS'!H$3:H$500)))</f>
        <v/>
      </c>
      <c r="CI40" s="94">
        <f>IF(OR(CI$4="",$B40=""),0,SUMIF('DADOS BRUTOS'!$A$3:$A$500,$B40,'DADOS BRUTOS'!I$3:I$500)+IF($C40="",0,SUMIF('DADOS BRUTOS'!$A$3:$A$500,$C40,'DADOS BRUTOS'!I$3:I$500)))</f>
        <v/>
      </c>
      <c r="CJ40" s="94">
        <f>IF(OR(CJ$4="",$B40=""),0,SUMIF('DADOS BRUTOS'!$A$3:$A$500,$B40,'DADOS BRUTOS'!J$3:J$500)+IF($C40="",0,SUMIF('DADOS BRUTOS'!$A$3:$A$500,$C40,'DADOS BRUTOS'!J$3:J$500)))</f>
        <v/>
      </c>
      <c r="CK40" s="94">
        <f>IF(OR(CK$4="",$B40=""),0,SUMIF('DADOS BRUTOS'!$A$3:$A$500,$B40,'DADOS BRUTOS'!K$3:K$500)+IF($C40="",0,SUMIF('DADOS BRUTOS'!$A$3:$A$500,$C40,'DADOS BRUTOS'!K$3:K$500)))</f>
        <v/>
      </c>
      <c r="CL40" s="94">
        <f>IF(OR(CL$4="",$B40=""),0,SUMIF('DADOS BRUTOS'!$A$3:$A$500,$B40,'DADOS BRUTOS'!L$3:L$500)+IF($C40="",0,SUMIF('DADOS BRUTOS'!$A$3:$A$500,$C40,'DADOS BRUTOS'!L$3:L$500)))</f>
        <v/>
      </c>
      <c r="CM40" s="94">
        <f>IF(OR(CM$4="",$B40=""),0,SUMIF('DADOS BRUTOS'!$A$3:$A$500,$B40,'DADOS BRUTOS'!M$3:M$500)+IF($C40="",0,SUMIF('DADOS BRUTOS'!$A$3:$A$500,$C40,'DADOS BRUTOS'!M$3:M$500)))</f>
        <v/>
      </c>
      <c r="CN40" s="94">
        <f>IF(OR(CN$4="",$B40=""),0,SUMIF('DADOS BRUTOS'!$A$3:$A$500,$B40,'DADOS BRUTOS'!N$3:N$500)+IF($C40="",0,SUMIF('DADOS BRUTOS'!$A$3:$A$500,$C40,'DADOS BRUTOS'!N$3:N$500)))</f>
        <v/>
      </c>
      <c r="CO40" s="94">
        <f>IF(OR(CO$4="",$B40=""),0,SUMIF('DADOS BRUTOS'!$A$3:$A$500,$B40,'DADOS BRUTOS'!O$3:O$500)+IF($C40="",0,SUMIF('DADOS BRUTOS'!$A$3:$A$500,$C40,'DADOS BRUTOS'!O$3:O$500)))</f>
        <v/>
      </c>
      <c r="CP40" s="94">
        <f>IF(OR(CP$4="",$B40=""),0,SUMIF('DADOS BRUTOS'!$A$3:$A$500,$B40,'DADOS BRUTOS'!P$3:P$500)+IF($C40="",0,SUMIF('DADOS BRUTOS'!$A$3:$A$500,$C40,'DADOS BRUTOS'!P$3:P$500)))</f>
        <v/>
      </c>
      <c r="CQ40" s="94">
        <f>IF(OR(CQ$4="",$B40=""),0,SUMIF('DADOS BRUTOS'!$A$3:$A$500,$B40,'DADOS BRUTOS'!Q$3:Q$500)+IF($C40="",0,SUMIF('DADOS BRUTOS'!$A$3:$A$500,$C40,'DADOS BRUTOS'!Q$3:Q$500)))</f>
        <v/>
      </c>
      <c r="CR40" s="94">
        <f>IF(OR(CR$4="",$B40=""),0,SUMIF('DADOS BRUTOS'!$A$3:$A$500,$B40,'DADOS BRUTOS'!R$3:R$500)+IF($C40="",0,SUMIF('DADOS BRUTOS'!$A$3:$A$500,$C40,'DADOS BRUTOS'!R$3:R$500)))</f>
        <v/>
      </c>
      <c r="CS40" s="94">
        <f>IF(OR(CS$4="",$B40=""),0,SUMIF('DADOS BRUTOS'!$A$3:$A$500,$B40,'DADOS BRUTOS'!S$3:S$500)+IF($C40="",0,SUMIF('DADOS BRUTOS'!$A$3:$A$500,$C40,'DADOS BRUTOS'!S$3:S$500)))</f>
        <v/>
      </c>
      <c r="CT40" s="94">
        <f>IF(OR(CT$4="",$B40=""),0,SUMIF('DADOS BRUTOS'!$A$3:$A$500,$B40,'DADOS BRUTOS'!T$3:T$500)+IF($C40="",0,SUMIF('DADOS BRUTOS'!$A$3:$A$500,$C40,'DADOS BRUTOS'!T$3:T$500)))</f>
        <v/>
      </c>
      <c r="CU40" s="94">
        <f>IF(OR(CU$4="",$B40=""),0,SUMIF('DADOS BRUTOS'!$A$3:$A$500,$B40,'DADOS BRUTOS'!U$3:U$500)+IF($C40="",0,SUMIF('DADOS BRUTOS'!$A$3:$A$500,$C40,'DADOS BRUTOS'!U$3:U$500)))</f>
        <v/>
      </c>
      <c r="CV40" s="94">
        <f>IF(OR(CV$4="",$B40=""),0,SUMIF('DADOS BRUTOS'!$A$3:$A$500,$B40,'DADOS BRUTOS'!V$3:V$500)+IF($C40="",0,SUMIF('DADOS BRUTOS'!$A$3:$A$500,$C40,'DADOS BRUTOS'!V$3:V$500)))</f>
        <v/>
      </c>
      <c r="CW40" s="94">
        <f>IF(OR(CW$4="",$B40=""),0,SUMIF('DADOS BRUTOS'!$A$3:$A$500,$B40,'DADOS BRUTOS'!W$3:W$500)+IF($C40="",0,SUMIF('DADOS BRUTOS'!$A$3:$A$500,$C40,'DADOS BRUTOS'!W$3:W$500)))</f>
        <v/>
      </c>
      <c r="CX40" s="94">
        <f>IF(OR(CX$4="",$B40=""),0,SUMIF('DADOS BRUTOS'!$A$3:$A$500,$B40,'DADOS BRUTOS'!X$3:X$500)+IF($C40="",0,SUMIF('DADOS BRUTOS'!$A$3:$A$500,$C40,'DADOS BRUTOS'!X$3:X$500)))</f>
        <v/>
      </c>
      <c r="CY40" s="94">
        <f>IF(OR(CY$4="",$B40=""),0,SUMIF('DADOS BRUTOS'!$A$3:$A$500,$B40,'DADOS BRUTOS'!Y$3:Y$500)+IF($C40="",0,SUMIF('DADOS BRUTOS'!$A$3:$A$500,$C40,'DADOS BRUTOS'!Y$3:Y$500)))</f>
        <v/>
      </c>
      <c r="CZ40" s="94">
        <f>IF(OR(CZ$4="",$B40=""),0,SUMIF('DADOS BRUTOS'!$A$3:$A$500,$B40,'DADOS BRUTOS'!Z$3:Z$500)+IF($C40="",0,SUMIF('DADOS BRUTOS'!$A$3:$A$500,$C40,'DADOS BRUTOS'!Z$3:Z$500)))</f>
        <v/>
      </c>
      <c r="DA40" s="94">
        <f>IF(OR(DA$4="",$B40=""),0,SUMIF('DADOS BRUTOS'!$A$3:$A$500,$B40,'DADOS BRUTOS'!AA$3:AA$500)+IF($C40="",0,SUMIF('DADOS BRUTOS'!$A$3:$A$500,$C40,'DADOS BRUTOS'!AA$3:AA$500)))</f>
        <v/>
      </c>
      <c r="DB40" s="94">
        <f>IF(OR(DB$4="",$B40=""),0,SUMIF('DADOS BRUTOS'!$A$3:$A$500,$B40,'DADOS BRUTOS'!AB$3:AB$500)+IF($C40="",0,SUMIF('DADOS BRUTOS'!$A$3:$A$500,$C40,'DADOS BRUTOS'!AB$3:AB$500)))</f>
        <v/>
      </c>
      <c r="DC40" s="94">
        <f>IF(OR(DC$4="",$B40=""),0,SUMIF('DADOS BRUTOS'!$A$3:$A$500,$B40,'DADOS BRUTOS'!AC$3:AC$500)+IF($C40="",0,SUMIF('DADOS BRUTOS'!$A$3:$A$500,$C40,'DADOS BRUTOS'!AC$3:AC$500)))</f>
        <v/>
      </c>
      <c r="DD40" s="94">
        <f>IF(OR(DD$4="",$B40=""),0,SUMIF('DADOS BRUTOS'!$A$3:$A$500,$B40,'DADOS BRUTOS'!AD$3:AD$500)+IF($C40="",0,SUMIF('DADOS BRUTOS'!$A$3:$A$500,$C40,'DADOS BRUTOS'!AD$3:AD$500)))</f>
        <v/>
      </c>
      <c r="DE40" s="94">
        <f>IF(OR(DE$4="",$B40=""),0,SUMIF('DADOS BRUTOS'!$A$3:$A$500,$B40,'DADOS BRUTOS'!AE$3:AE$500)+IF($C40="",0,SUMIF('DADOS BRUTOS'!$A$3:$A$500,$C40,'DADOS BRUTOS'!AE$3:AE$500)))</f>
        <v/>
      </c>
      <c r="DF40" s="94">
        <f>IF(OR(DF$4="",$B40=""),0,SUMIF('DADOS BRUTOS'!$A$3:$A$500,$B40,'DADOS BRUTOS'!AF$3:AF$500)+IF($C40="",0,SUMIF('DADOS BRUTOS'!$A$3:$A$500,$C40,'DADOS BRUTOS'!AF$3:AF$500)))</f>
        <v/>
      </c>
      <c r="DG40" s="94">
        <f>IF(OR(DG$4="",$B40=""),0,SUMIF('DADOS BRUTOS'!$A$3:$A$500,$B40,'DADOS BRUTOS'!AG$3:AG$500)+IF($C40="",0,SUMIF('DADOS BRUTOS'!$A$3:$A$500,$C40,'DADOS BRUTOS'!AG$3:AG$500)))</f>
        <v/>
      </c>
      <c r="DH40" s="94">
        <f>IF(OR(DH$4="",$B40=""),0,SUMIF('DADOS BRUTOS'!$A$3:$A$500,$B40,'DADOS BRUTOS'!AH$3:AH$500)+IF($C40="",0,SUMIF('DADOS BRUTOS'!$A$3:$A$500,$C40,'DADOS BRUTOS'!AH$3:AH$500)))</f>
        <v/>
      </c>
      <c r="DI40" s="94">
        <f>IF(OR(DI$4="",$B40=""),0,SUMIF('DADOS BRUTOS'!$A$3:$A$500,$B40,'DADOS BRUTOS'!AI$3:AI$500)+IF($C40="",0,SUMIF('DADOS BRUTOS'!$A$3:$A$500,$C40,'DADOS BRUTOS'!AI$3:AI$500)))</f>
        <v/>
      </c>
      <c r="DJ40" s="94">
        <f>IF(OR(DJ$4="",$B40=""),0,SUMIF('DADOS BRUTOS'!$A$3:$A$500,$B40,'DADOS BRUTOS'!AJ$3:AJ$500)+IF($C40="",0,SUMIF('DADOS BRUTOS'!$A$3:$A$500,$C40,'DADOS BRUTOS'!AJ$3:AJ$500)))</f>
        <v/>
      </c>
      <c r="DK40" s="94">
        <f>IF(OR(DK$4="",$B40=""),0,SUMIF('DADOS BRUTOS'!$A$3:$A$500,$B40,'DADOS BRUTOS'!AK$3:AK$500)+IF($C40="",0,SUMIF('DADOS BRUTOS'!$A$3:$A$500,$C40,'DADOS BRUTOS'!AK$3:AK$500)))</f>
        <v/>
      </c>
      <c r="DL40" s="94">
        <f>IF(OR(DL$4="",$B40=""),0,SUMIF('DADOS BRUTOS'!$A$3:$A$500,$B40,'DADOS BRUTOS'!AL$3:AL$500)+IF($C40="",0,SUMIF('DADOS BRUTOS'!$A$3:$A$500,$C40,'DADOS BRUTOS'!AL$3:AL$500)))</f>
        <v/>
      </c>
      <c r="DM40" s="94">
        <f>IF(OR(DM$4="",$B40=""),0,SUMIF('DADOS BRUTOS'!$A$3:$A$500,$B40,'DADOS BRUTOS'!AM$3:AM$500)+IF($C40="",0,SUMIF('DADOS BRUTOS'!$A$3:$A$500,$C40,'DADOS BRUTOS'!AM$3:AM$500)))</f>
        <v/>
      </c>
      <c r="DN40" s="94">
        <f>IF(OR(DN$4="",$B40=""),0,SUMIF('DADOS BRUTOS'!$A$3:$A$500,$B40,'DADOS BRUTOS'!AN$3:AN$500)+IF($C40="",0,SUMIF('DADOS BRUTOS'!$A$3:$A$500,$C40,'DADOS BRUTOS'!AN$3:AN$500)))</f>
        <v/>
      </c>
      <c r="DO40" s="94">
        <f>IF(OR(DO$4="",$B40=""),0,SUMIF('DADOS BRUTOS'!$A$3:$A$500,$B40,'DADOS BRUTOS'!AO$3:AO$500)+IF($C40="",0,SUMIF('DADOS BRUTOS'!$A$3:$A$500,$C40,'DADOS BRUTOS'!AO$3:AO$500)))</f>
        <v/>
      </c>
      <c r="DP40" s="94">
        <f>IF(OR(DP$4="",$B40=""),0,SUMIF('DADOS BRUTOS'!$A$3:$A$500,$B40,'DADOS BRUTOS'!AP$3:AP$500)+IF($C40="",0,SUMIF('DADOS BRUTOS'!$A$3:$A$500,$C40,'DADOS BRUTOS'!AP$3:AP$500)))</f>
        <v/>
      </c>
      <c r="DQ40" s="94">
        <f>IF(OR(DQ$4="",$B40=""),0,SUMIF('DADOS BRUTOS'!$A$3:$A$500,$B40,'DADOS BRUTOS'!AQ$3:AQ$500)+IF($C40="",0,SUMIF('DADOS BRUTOS'!$A$3:$A$500,$C40,'DADOS BRUTOS'!AQ$3:AQ$500)))</f>
        <v/>
      </c>
      <c r="DR40" s="94">
        <f>IF(OR(DR$4="",$B40=""),0,SUMIF('DADOS BRUTOS'!$A$3:$A$500,$B40,'DADOS BRUTOS'!AR$3:AR$500)+IF($C40="",0,SUMIF('DADOS BRUTOS'!$A$3:$A$500,$C40,'DADOS BRUTOS'!AR$3:AR$500)))</f>
        <v/>
      </c>
      <c r="DS40" s="94">
        <f>IF(OR(DS$4="",$B40=""),0,SUMIF('DADOS BRUTOS'!$A$3:$A$500,$B40,'DADOS BRUTOS'!AS$3:AS$500)+IF($C40="",0,SUMIF('DADOS BRUTOS'!$A$3:$A$500,$C40,'DADOS BRUTOS'!AS$3:AS$500)))</f>
        <v/>
      </c>
      <c r="DT40" s="94">
        <f>IF(OR(DT$4="",$B40=""),0,SUMIF('DADOS BRUTOS'!$A$3:$A$500,$B40,'DADOS BRUTOS'!AT$3:AT$500)+IF($C40="",0,SUMIF('DADOS BRUTOS'!$A$3:$A$500,$C40,'DADOS BRUTOS'!AT$3:AT$500)))</f>
        <v/>
      </c>
      <c r="DU40" s="94">
        <f>IF(OR(DU$4="",$B40=""),0,SUMIF('DADOS BRUTOS'!$A$3:$A$500,$B40,'DADOS BRUTOS'!AU$3:AU$500)+IF($C40="",0,SUMIF('DADOS BRUTOS'!$A$3:$A$500,$C40,'DADOS BRUTOS'!AU$3:AU$500)))</f>
        <v/>
      </c>
      <c r="DV40" s="94">
        <f>IF(OR(DV$4="",$B40=""),0,SUMIF('DADOS BRUTOS'!$A$3:$A$500,$B40,'DADOS BRUTOS'!AV$3:AV$500)+IF($C40="",0,SUMIF('DADOS BRUTOS'!$A$3:$A$500,$C40,'DADOS BRUTOS'!AV$3:AV$500)))</f>
        <v/>
      </c>
      <c r="DW40" s="94">
        <f>IF(OR(DW$4="",$B40=""),0,SUMIF('DADOS BRUTOS'!$A$3:$A$500,$B40,'DADOS BRUTOS'!AW$3:AW$500)+IF($C40="",0,SUMIF('DADOS BRUTOS'!$A$3:$A$500,$C40,'DADOS BRUTOS'!AW$3:AW$500)))</f>
        <v/>
      </c>
      <c r="DX40" s="94">
        <f>IF(OR(DX$4="",$B40=""),0,SUMIF('DADOS BRUTOS'!$A$3:$A$500,$B40,'DADOS BRUTOS'!AX$3:AX$500)+IF($C40="",0,SUMIF('DADOS BRUTOS'!$A$3:$A$500,$C40,'DADOS BRUTOS'!AX$3:AX$500)))</f>
        <v/>
      </c>
      <c r="DY40" s="94">
        <f>IF(OR(DY$4="",$B40=""),0,SUMIF('DADOS BRUTOS'!$A$3:$A$500,$B40,'DADOS BRUTOS'!AY$3:AY$500)+IF($C40="",0,SUMIF('DADOS BRUTOS'!$A$3:$A$500,$C40,'DADOS BRUTOS'!AY$3:AY$500)))</f>
        <v/>
      </c>
      <c r="DZ40" s="94">
        <f>IF(OR(DZ$4="",$B40=""),0,SUMIF('DADOS BRUTOS'!$A$3:$A$500,$B40,'DADOS BRUTOS'!AZ$3:AZ$500)+IF($C40="",0,SUMIF('DADOS BRUTOS'!$A$3:$A$500,$C40,'DADOS BRUTOS'!AZ$3:AZ$500)))</f>
        <v/>
      </c>
      <c r="EA40" s="94">
        <f>IF(OR(EA$4="",$B40=""),0,SUMIF('DADOS BRUTOS'!$A$3:$A$500,$B40,'DADOS BRUTOS'!BA$3:BA$500)+IF($C40="",0,SUMIF('DADOS BRUTOS'!$A$3:$A$500,$C40,'DADOS BRUTOS'!BA$3:BA$500)))</f>
        <v/>
      </c>
      <c r="EB40" s="94">
        <f>IF(OR(EB$4="",$B40=""),0,SUMIF('DADOS BRUTOS'!$A$3:$A$500,$B40,'DADOS BRUTOS'!BB$3:BB$500)+IF($C40="",0,SUMIF('DADOS BRUTOS'!$A$3:$A$500,$C40,'DADOS BRUTOS'!BB$3:BB$500)))</f>
        <v/>
      </c>
      <c r="EC40" s="94">
        <f>IF(OR(EC$4="",$B40=""),0,SUMIF('DADOS BRUTOS'!$A$3:$A$500,$B40,'DADOS BRUTOS'!BC$3:BC$500)+IF($C40="",0,SUMIF('DADOS BRUTOS'!$A$3:$A$500,$C40,'DADOS BRUTOS'!BC$3:BC$500)))</f>
        <v/>
      </c>
      <c r="ED40" s="94">
        <f>IF(OR(ED$4="",$B40=""),0,SUMIF('DADOS BRUTOS'!$A$3:$A$500,$B40,'DADOS BRUTOS'!BD$3:BD$500)+IF($C40="",0,SUMIF('DADOS BRUTOS'!$A$3:$A$500,$C40,'DADOS BRUTOS'!BD$3:BD$500)))</f>
        <v/>
      </c>
      <c r="EE40" s="94">
        <f>IF(OR(EE$4="",$B40=""),0,SUMIF('DADOS BRUTOS'!$A$3:$A$500,$B40,'DADOS BRUTOS'!BE$3:BE$500)+IF($C40="",0,SUMIF('DADOS BRUTOS'!$A$3:$A$500,$C40,'DADOS BRUTOS'!BE$3:BE$500)))</f>
        <v/>
      </c>
      <c r="EF40" s="94">
        <f>IF(OR(EF$4="",$B40=""),0,SUMIF('DADOS BRUTOS'!$A$3:$A$500,$B40,'DADOS BRUTOS'!BF$3:BF$500)+IF($C40="",0,SUMIF('DADOS BRUTOS'!$A$3:$A$500,$C40,'DADOS BRUTOS'!BF$3:BF$500)))</f>
        <v/>
      </c>
      <c r="EG40" s="94">
        <f>IF(OR(EG$4="",$B40=""),0,SUMIF('DADOS BRUTOS'!$A$3:$A$500,$B40,'DADOS BRUTOS'!BG$3:BG$500)+IF($C40="",0,SUMIF('DADOS BRUTOS'!$A$3:$A$500,$C40,'DADOS BRUTOS'!BG$3:BG$500)))</f>
        <v/>
      </c>
      <c r="EH40" s="94">
        <f>IF(OR(EH$4="",$B40=""),0,SUMIF('DADOS BRUTOS'!$A$3:$A$500,$B40,'DADOS BRUTOS'!BH$3:BH$500)+IF($C40="",0,SUMIF('DADOS BRUTOS'!$A$3:$A$500,$C40,'DADOS BRUTOS'!BH$3:BH$500)))</f>
        <v/>
      </c>
      <c r="EI40" s="94">
        <f>IF(OR(EI$4="",$B40=""),0,SUMIF('DADOS BRUTOS'!$A$3:$A$500,$B40,'DADOS BRUTOS'!BI$3:BI$500)+IF($C40="",0,SUMIF('DADOS BRUTOS'!$A$3:$A$500,$C40,'DADOS BRUTOS'!BI$3:BI$500)))</f>
        <v/>
      </c>
      <c r="EJ40" s="94">
        <f>IF(OR(EJ$4="",$B40=""),0,SUMIF('DADOS BRUTOS'!$A$3:$A$500,$B40,'DADOS BRUTOS'!BJ$3:BJ$500)+IF($C40="",0,SUMIF('DADOS BRUTOS'!$A$3:$A$500,$C40,'DADOS BRUTOS'!BJ$3:BJ$500)))</f>
        <v/>
      </c>
      <c r="EK40" s="94">
        <f>IF(OR(EK$4="",$B40=""),0,SUMIF('DADOS BRUTOS'!$A$3:$A$500,$B40,'DADOS BRUTOS'!BK$3:BK$500)+IF($C40="",0,SUMIF('DADOS BRUTOS'!$A$3:$A$500,$C40,'DADOS BRUTOS'!BK$3:BK$500)))</f>
        <v/>
      </c>
      <c r="EL40" s="94">
        <f>IF(OR(EL$4="",$B40=""),0,SUMIF('DADOS BRUTOS'!$A$3:$A$500,$B40,'DADOS BRUTOS'!BL$3:BL$500)+IF($C40="",0,SUMIF('DADOS BRUTOS'!$A$3:$A$500,$C40,'DADOS BRUTOS'!BL$3:BL$500)))</f>
        <v/>
      </c>
      <c r="EM40" s="94">
        <f>IF(OR(EM$4="",$B40=""),0,SUMIF('DADOS BRUTOS'!$A$3:$A$500,$B40,'DADOS BRUTOS'!BM$3:BM$500)+IF($C40="",0,SUMIF('DADOS BRUTOS'!$A$3:$A$500,$C40,'DADOS BRUTOS'!BM$3:BM$500)))</f>
        <v/>
      </c>
      <c r="EN40" s="94">
        <f>IF(OR(EN$4="",$B40=""),0,SUMIF('DADOS BRUTOS'!$A$3:$A$500,$B40,'DADOS BRUTOS'!BN$3:BN$500)+IF($C40="",0,SUMIF('DADOS BRUTOS'!$A$3:$A$500,$C40,'DADOS BRUTOS'!BN$3:BN$500)))</f>
        <v/>
      </c>
      <c r="EO40" s="94">
        <f>IF(OR(EO$4="",$B40=""),0,SUMIF('DADOS BRUTOS'!$A$3:$A$500,$B40,'DADOS BRUTOS'!BO$3:BO$500)+IF($C40="",0,SUMIF('DADOS BRUTOS'!$A$3:$A$500,$C40,'DADOS BRUTOS'!BO$3:BO$500)))</f>
        <v/>
      </c>
      <c r="EP40" s="94">
        <f>IF(OR(EP$4="",$B40=""),0,SUMIF('DADOS BRUTOS'!$A$3:$A$500,$B40,'DADOS BRUTOS'!BP$3:BP$500)+IF($C40="",0,SUMIF('DADOS BRUTOS'!$A$3:$A$500,$C40,'DADOS BRUTOS'!BP$3:BP$500)))</f>
        <v/>
      </c>
      <c r="EQ40" s="94">
        <f>IF(OR(EQ$4="",$B40=""),0,SUMIF('DADOS BRUTOS'!$A$3:$A$500,$B40,'DADOS BRUTOS'!BQ$3:BQ$500)+IF($C40="",0,SUMIF('DADOS BRUTOS'!$A$3:$A$500,$C40,'DADOS BRUTOS'!BQ$3:BQ$500)))</f>
        <v/>
      </c>
      <c r="ER40" s="94">
        <f>IF(OR(ER$4="",$B40=""),0,SUMIF('DADOS BRUTOS'!$A$3:$A$500,$B40,'DADOS BRUTOS'!BR$3:BR$500)+IF($C40="",0,SUMIF('DADOS BRUTOS'!$A$3:$A$500,$C40,'DADOS BRUTOS'!BR$3:BR$500)))</f>
        <v/>
      </c>
      <c r="ES40" s="94">
        <f>IF(OR(ES$4="",$B40=""),0,SUMIF('DADOS BRUTOS'!$A$3:$A$500,$B40,'DADOS BRUTOS'!BS$3:BS$500)+IF($C40="",0,SUMIF('DADOS BRUTOS'!$A$3:$A$500,$C40,'DADOS BRUTOS'!BS$3:BS$500)))</f>
        <v/>
      </c>
      <c r="ET40" s="94">
        <f>IF(OR(ET$4="",$B40=""),0,SUMIF('DADOS BRUTOS'!$A$3:$A$500,$B40,'DADOS BRUTOS'!BT$3:BT$500)+IF($C40="",0,SUMIF('DADOS BRUTOS'!$A$3:$A$500,$C40,'DADOS BRUTOS'!BT$3:BT$500)))</f>
        <v/>
      </c>
      <c r="EU40" s="94">
        <f>IF(OR(EU$4="",$B40=""),0,SUMIF('DADOS BRUTOS'!$A$3:$A$500,$B40,'DADOS BRUTOS'!BU$3:BU$500)+IF($C40="",0,SUMIF('DADOS BRUTOS'!$A$3:$A$500,$C40,'DADOS BRUTOS'!BU$3:BU$500)))</f>
        <v/>
      </c>
      <c r="EV40" s="94">
        <f>IF(OR(EV$4="",$B40=""),0,SUMIF('DADOS BRUTOS'!$A$3:$A$500,$B40,'DADOS BRUTOS'!BV$3:BV$500)+IF($C40="",0,SUMIF('DADOS BRUTOS'!$A$3:$A$500,$C40,'DADOS BRUTOS'!BV$3:BV$500)))</f>
        <v/>
      </c>
      <c r="EW40" s="94">
        <f>IF(OR(EW$4="",$B40=""),0,SUMIF('DADOS BRUTOS'!$A$3:$A$500,$B40,'DADOS BRUTOS'!BW$3:BW$500)+IF($C40="",0,SUMIF('DADOS BRUTOS'!$A$3:$A$500,$C40,'DADOS BRUTOS'!BW$3:BW$500)))</f>
        <v/>
      </c>
      <c r="EX40" s="94">
        <f>IF(OR(EX$4="",$B40=""),0,SUMIF('DADOS BRUTOS'!$A$3:$A$500,$B40,'DADOS BRUTOS'!BX$3:BX$500)+IF($C40="",0,SUMIF('DADOS BRUTOS'!$A$3:$A$500,$C40,'DADOS BRUTOS'!BX$3:BX$500)))</f>
        <v/>
      </c>
      <c r="EY40" s="94">
        <f>IF(OR(EY$4="",$B40=""),0,SUMIF('DADOS BRUTOS'!$A$3:$A$500,$B40,'DADOS BRUTOS'!BY$3:BY$500)+IF($C40="",0,SUMIF('DADOS BRUTOS'!$A$3:$A$500,$C40,'DADOS BRUTOS'!BY$3:BY$500)))</f>
        <v/>
      </c>
      <c r="EZ40" s="94">
        <f>IF(OR(EZ$4="",$B40=""),0,SUMIF('DADOS BRUTOS'!$A$3:$A$500,$B40,'DADOS BRUTOS'!BZ$3:BZ$500)+IF($C40="",0,SUMIF('DADOS BRUTOS'!$A$3:$A$500,$C40,'DADOS BRUTOS'!BZ$3:BZ$500)))</f>
        <v/>
      </c>
      <c r="FA40" s="94">
        <f>IF(OR(FA$4="",$B40=""),0,SUMIF('DADOS BRUTOS'!$A$3:$A$500,$B40,'DADOS BRUTOS'!CA$3:CA$500)+IF($C40="",0,SUMIF('DADOS BRUTOS'!$A$3:$A$500,$C40,'DADOS BRUTOS'!CA$3:CA$500)))</f>
        <v/>
      </c>
      <c r="FB40" s="94">
        <f>IF(OR(FB$4="",$B40=""),0,SUMIF('DADOS BRUTOS'!$A$3:$A$500,$B40,'DADOS BRUTOS'!CB$3:CB$500)+IF($C40="",0,SUMIF('DADOS BRUTOS'!$A$3:$A$500,$C40,'DADOS BRUTOS'!CB$3:CB$500)))</f>
        <v/>
      </c>
      <c r="FC40" s="94">
        <f>IF(OR(FC$4="",$B40=""),0,SUMIF('DADOS BRUTOS'!$A$3:$A$500,$B40,'DADOS BRUTOS'!CC$3:CC$500)+IF($C40="",0,SUMIF('DADOS BRUTOS'!$A$3:$A$500,$C40,'DADOS BRUTOS'!CC$3:CC$500)))</f>
        <v/>
      </c>
      <c r="FD40" s="94">
        <f>IF(OR(FD$4="",$B40=""),0,SUMIF('DADOS BRUTOS'!$A$3:$A$500,$B40,'DADOS BRUTOS'!CD$3:CD$500)+IF($C40="",0,SUMIF('DADOS BRUTOS'!$A$3:$A$500,$C40,'DADOS BRUTOS'!CD$3:CD$500)))</f>
        <v/>
      </c>
      <c r="FE40" s="94">
        <f>IF(OR(FE$4="",$B40=""),0,SUMIF('DADOS BRUTOS'!$A$3:$A$500,$B40,'DADOS BRUTOS'!CE$3:CE$500)+IF($C40="",0,SUMIF('DADOS BRUTOS'!$A$3:$A$500,$C40,'DADOS BRUTOS'!CE$3:CE$500)))</f>
        <v/>
      </c>
      <c r="FF40" s="94">
        <f>IF(OR(FF$4="",$B40=""),0,SUMIF('DADOS BRUTOS'!$A$3:$A$500,$B40,'DADOS BRUTOS'!CF$3:CF$500)+IF($C40="",0,SUMIF('DADOS BRUTOS'!$A$3:$A$500,$C40,'DADOS BRUTOS'!CF$3:CF$500)))</f>
        <v/>
      </c>
      <c r="FG40" s="94">
        <f>IF(OR(FG$4="",$B40=""),0,SUMIF('DADOS BRUTOS'!$A$3:$A$500,$B40,'DADOS BRUTOS'!CG$3:CG$500)+IF($C40="",0,SUMIF('DADOS BRUTOS'!$A$3:$A$500,$C40,'DADOS BRUTOS'!CG$3:CG$500)))</f>
        <v/>
      </c>
      <c r="FH40" s="94">
        <f>IF(OR(FH$4="",$B40=""),0,SUMIF('DADOS BRUTOS'!$A$3:$A$500,$B40,'DADOS BRUTOS'!CH$3:CH$500)+IF($C40="",0,SUMIF('DADOS BRUTOS'!$A$3:$A$500,$C40,'DADOS BRUTOS'!CH$3:CH$500)))</f>
        <v/>
      </c>
      <c r="FI40" s="94">
        <f>IF(OR(FI$4="",$B40=""),0,SUMIF('DADOS BRUTOS'!$A$3:$A$500,$B40,'DADOS BRUTOS'!CI$3:CI$500)+IF($C40="",0,SUMIF('DADOS BRUTOS'!$A$3:$A$500,$C40,'DADOS BRUTOS'!CI$3:CI$500)))</f>
        <v/>
      </c>
      <c r="FJ40" s="94">
        <f>IF(OR(FJ$4="",$B40=""),0,SUMIF('DADOS BRUTOS'!$A$3:$A$500,$B40,'DADOS BRUTOS'!CJ$3:CJ$500)+IF($C40="",0,SUMIF('DADOS BRUTOS'!$A$3:$A$500,$C40,'DADOS BRUTOS'!CJ$3:CJ$500)))</f>
        <v/>
      </c>
      <c r="FK40" s="94">
        <f>IF(OR(FK$4="",$B40=""),0,SUMIF('DADOS BRUTOS'!$A$3:$A$500,$B40,'DADOS BRUTOS'!CK$3:CK$500)+IF($C40="",0,SUMIF('DADOS BRUTOS'!$A$3:$A$500,$C40,'DADOS BRUTOS'!CK$3:CK$500)))</f>
        <v/>
      </c>
      <c r="FL40" s="94">
        <f>IF(OR(FL$4="",$B40=""),0,SUMIF('DADOS BRUTOS'!$A$3:$A$500,$B40,'DADOS BRUTOS'!CL$3:CL$500)+IF($C40="",0,SUMIF('DADOS BRUTOS'!$A$3:$A$500,$C40,'DADOS BRUTOS'!CL$3:CL$500)))</f>
        <v/>
      </c>
      <c r="FM40" s="94">
        <f>IF(OR(FM$4="",$B40=""),0,SUMIF('DADOS BRUTOS'!$A$3:$A$500,$B40,'DADOS BRUTOS'!CM$3:CM$500)+IF($C40="",0,SUMIF('DADOS BRUTOS'!$A$3:$A$500,$C40,'DADOS BRUTOS'!CM$3:CM$500)))</f>
        <v/>
      </c>
      <c r="FN40" s="94">
        <f>IF(OR(FN$4="",$B40=""),0,SUMIF('DADOS BRUTOS'!$A$3:$A$500,$B40,'DADOS BRUTOS'!CN$3:CN$500)+IF($C40="",0,SUMIF('DADOS BRUTOS'!$A$3:$A$500,$C40,'DADOS BRUTOS'!CN$3:CN$500)))</f>
        <v/>
      </c>
      <c r="FO40" s="94">
        <f>IF(OR(FO$4="",$B40=""),0,SUMIF('DADOS BRUTOS'!$A$3:$A$500,$B40,'DADOS BRUTOS'!CO$3:CO$500)+IF($C40="",0,SUMIF('DADOS BRUTOS'!$A$3:$A$500,$C40,'DADOS BRUTOS'!CO$3:CO$500)))</f>
        <v/>
      </c>
      <c r="FP40" s="94">
        <f>IF(OR(FP$4="",$B40=""),0,SUMIF('DADOS BRUTOS'!$A$3:$A$500,$B40,'DADOS BRUTOS'!CP$3:CP$500)+IF($C40="",0,SUMIF('DADOS BRUTOS'!$A$3:$A$500,$C40,'DADOS BRUTOS'!CP$3:CP$500)))</f>
        <v/>
      </c>
      <c r="FQ40" s="94">
        <f>IF(OR(FQ$4="",$B40=""),0,SUMIF('DADOS BRUTOS'!$A$3:$A$500,$B40,'DADOS BRUTOS'!CQ$3:CQ$500)+IF($C40="",0,SUMIF('DADOS BRUTOS'!$A$3:$A$500,$C40,'DADOS BRUTOS'!CQ$3:CQ$500)))</f>
        <v/>
      </c>
      <c r="FR40" s="94">
        <f>IF(OR(FR$4="",$B40=""),0,SUMIF('DADOS BRUTOS'!$A$3:$A$500,$B40,'DADOS BRUTOS'!CR$3:CR$500)+IF($C40="",0,SUMIF('DADOS BRUTOS'!$A$3:$A$500,$C40,'DADOS BRUTOS'!CR$3:CR$500)))</f>
        <v/>
      </c>
      <c r="FS40" s="94">
        <f>IF(OR(FS$4="",$B40=""),0,SUMIF('DADOS BRUTOS'!$A$3:$A$500,$B40,'DADOS BRUTOS'!CS$3:CS$500)+IF($C40="",0,SUMIF('DADOS BRUTOS'!$A$3:$A$500,$C40,'DADOS BRUTOS'!CS$3:CS$500)))</f>
        <v/>
      </c>
      <c r="FT40" s="94">
        <f>IF(OR(FT$4="",$B40=""),0,SUMIF('DADOS BRUTOS'!$A$3:$A$500,$B40,'DADOS BRUTOS'!CT$3:CT$500)+IF($C40="",0,SUMIF('DADOS BRUTOS'!$A$3:$A$500,$C40,'DADOS BRUTOS'!CT$3:CT$500)))</f>
        <v/>
      </c>
      <c r="FU40" s="94">
        <f>IF(OR(FU$4="",$B40=""),0,SUMIF('DADOS BRUTOS'!$A$3:$A$500,$B40,'DADOS BRUTOS'!CU$3:CU$500)+IF($C40="",0,SUMIF('DADOS BRUTOS'!$A$3:$A$500,$C40,'DADOS BRUTOS'!CU$3:CU$500)))</f>
        <v/>
      </c>
      <c r="FV40" s="94">
        <f>IF(OR(FV$4="",$B40=""),0,SUMIF('DADOS BRUTOS'!$A$3:$A$500,$B40,'DADOS BRUTOS'!CV$3:CV$500)+IF($C40="",0,SUMIF('DADOS BRUTOS'!$A$3:$A$500,$C40,'DADOS BRUTOS'!CV$3:CV$500)))</f>
        <v/>
      </c>
      <c r="FW40" s="94">
        <f>IF(OR(FW$4="",$B40=""),0,SUMIF('DADOS BRUTOS'!$A$3:$A$500,$B40,'DADOS BRUTOS'!CW$3:CW$500)+IF($C40="",0,SUMIF('DADOS BRUTOS'!$A$3:$A$500,$C40,'DADOS BRUTOS'!CW$3:CW$500)))</f>
        <v/>
      </c>
      <c r="FX40" s="94">
        <f>IF(OR(FX$4="",$B40=""),0,SUMIF('DADOS BRUTOS'!$A$3:$A$500,$B40,'DADOS BRUTOS'!CX$3:CX$500)+IF($C40="",0,SUMIF('DADOS BRUTOS'!$A$3:$A$500,$C40,'DADOS BRUTOS'!CX$3:CX$500)))</f>
        <v/>
      </c>
      <c r="FY40" s="94">
        <f>IF(OR(FY$4="",$B40=""),0,SUMIF('DADOS BRUTOS'!$A$3:$A$500,$B40,'DADOS BRUTOS'!CY$3:CY$500)+IF($C40="",0,SUMIF('DADOS BRUTOS'!$A$3:$A$500,$C40,'DADOS BRUTOS'!CY$3:CY$500)))</f>
        <v/>
      </c>
      <c r="FZ40" s="94">
        <f>IF(OR(FZ$4="",$B40=""),0,SUMIF('DADOS BRUTOS'!$A$3:$A$500,$B40,'DADOS BRUTOS'!CZ$3:CZ$500)+IF($C40="",0,SUMIF('DADOS BRUTOS'!$A$3:$A$500,$C40,'DADOS BRUTOS'!CZ$3:CZ$500)))</f>
        <v/>
      </c>
      <c r="GA40" s="94">
        <f>IF(OR(GA$4="",$B40=""),0,SUMIF('DADOS BRUTOS'!$A$3:$A$500,$B40,'DADOS BRUTOS'!DA$3:DA$500)+IF($C40="",0,SUMIF('DADOS BRUTOS'!$A$3:$A$500,$C40,'DADOS BRUTOS'!DA$3:DA$500)))</f>
        <v/>
      </c>
      <c r="GB40" s="94">
        <f>IF(OR(GB$4="",$B40=""),0,SUMIF('DADOS BRUTOS'!$A$3:$A$500,$B40,'DADOS BRUTOS'!DB$3:DB$500)+IF($C40="",0,SUMIF('DADOS BRUTOS'!$A$3:$A$500,$C40,'DADOS BRUTOS'!DB$3:DB$500)))</f>
        <v/>
      </c>
      <c r="GC40" s="94">
        <f>IF(OR(GC$4="",$B40=""),0,SUMIF('DADOS BRUTOS'!$A$3:$A$500,$B40,'DADOS BRUTOS'!DC$3:DC$500)+IF($C40="",0,SUMIF('DADOS BRUTOS'!$A$3:$A$500,$C40,'DADOS BRUTOS'!DC$3:DC$500)))</f>
        <v/>
      </c>
      <c r="GD40" s="94">
        <f>IF(OR(GD$4="",$B40=""),0,SUMIF('DADOS BRUTOS'!$A$3:$A$500,$B40,'DADOS BRUTOS'!DD$3:DD$500)+IF($C40="",0,SUMIF('DADOS BRUTOS'!$A$3:$A$500,$C40,'DADOS BRUTOS'!DD$3:DD$500)))</f>
        <v/>
      </c>
      <c r="GE40" s="94">
        <f>IF(OR(GE$4="",$B40=""),0,SUMIF('DADOS BRUTOS'!$A$3:$A$500,$B40,'DADOS BRUTOS'!DE$3:DE$500)+IF($C40="",0,SUMIF('DADOS BRUTOS'!$A$3:$A$500,$C40,'DADOS BRUTOS'!DE$3:DE$500)))</f>
        <v/>
      </c>
      <c r="GF40" s="94">
        <f>IF(OR(GF$4="",$B40=""),0,SUMIF('DADOS BRUTOS'!$A$3:$A$500,$B40,'DADOS BRUTOS'!DF$3:DF$500)+IF($C40="",0,SUMIF('DADOS BRUTOS'!$A$3:$A$500,$C40,'DADOS BRUTOS'!DF$3:DF$500)))</f>
        <v/>
      </c>
      <c r="GG40" s="94">
        <f>IF(OR(GG$4="",$B40=""),0,SUMIF('DADOS BRUTOS'!$A$3:$A$500,$B40,'DADOS BRUTOS'!DG$3:DG$500)+IF($C40="",0,SUMIF('DADOS BRUTOS'!$A$3:$A$500,$C40,'DADOS BRUTOS'!DG$3:DG$500)))</f>
        <v/>
      </c>
      <c r="GH40" s="94">
        <f>IF(OR(GH$4="",$B40=""),0,SUMIF('DADOS BRUTOS'!$A$3:$A$500,$B40,'DADOS BRUTOS'!DH$3:DH$500)+IF($C40="",0,SUMIF('DADOS BRUTOS'!$A$3:$A$500,$C40,'DADOS BRUTOS'!DH$3:DH$500)))</f>
        <v/>
      </c>
      <c r="GI40" s="94">
        <f>IF(OR(GI$4="",$B40=""),0,SUMIF('DADOS BRUTOS'!$A$3:$A$500,$B40,'DADOS BRUTOS'!DI$3:DI$500)+IF($C40="",0,SUMIF('DADOS BRUTOS'!$A$3:$A$500,$C40,'DADOS BRUTOS'!DI$3:DI$500)))</f>
        <v/>
      </c>
      <c r="GJ40" s="94">
        <f>IF(OR(GJ$4="",$B40=""),0,SUMIF('DADOS BRUTOS'!$A$3:$A$500,$B40,'DADOS BRUTOS'!DJ$3:DJ$500)+IF($C40="",0,SUMIF('DADOS BRUTOS'!$A$3:$A$500,$C40,'DADOS BRUTOS'!DJ$3:DJ$500)))</f>
        <v/>
      </c>
      <c r="GK40" s="94">
        <f>IF(OR(GK$4="",$B40=""),0,SUMIF('DADOS BRUTOS'!$A$3:$A$500,$B40,'DADOS BRUTOS'!DK$3:DK$500)+IF($C40="",0,SUMIF('DADOS BRUTOS'!$A$3:$A$500,$C40,'DADOS BRUTOS'!DK$3:DK$500)))</f>
        <v/>
      </c>
      <c r="GL40" s="94">
        <f>IF(OR(GL$4="",$B40=""),0,SUMIF('DADOS BRUTOS'!$A$3:$A$500,$B40,'DADOS BRUTOS'!DL$3:DL$500)+IF($C40="",0,SUMIF('DADOS BRUTOS'!$A$3:$A$500,$C40,'DADOS BRUTOS'!DL$3:DL$500)))</f>
        <v/>
      </c>
      <c r="GM40" s="94">
        <f>IF(OR(GM$4="",$B40=""),0,SUMIF('DADOS BRUTOS'!$A$3:$A$500,$B40,'DADOS BRUTOS'!DM$3:DM$500)+IF($C40="",0,SUMIF('DADOS BRUTOS'!$A$3:$A$500,$C40,'DADOS BRUTOS'!DM$3:DM$500)))</f>
        <v/>
      </c>
      <c r="GN40" s="94">
        <f>IF(OR(GN$4="",$B40=""),0,SUMIF('DADOS BRUTOS'!$A$3:$A$500,$B40,'DADOS BRUTOS'!DN$3:DN$500)+IF($C40="",0,SUMIF('DADOS BRUTOS'!$A$3:$A$500,$C40,'DADOS BRUTOS'!DN$3:DN$500)))</f>
        <v/>
      </c>
      <c r="GO40" s="94">
        <f>IF(OR(GO$4="",$B40=""),0,SUMIF('DADOS BRUTOS'!$A$3:$A$500,$B40,'DADOS BRUTOS'!DO$3:DO$500)+IF($C40="",0,SUMIF('DADOS BRUTOS'!$A$3:$A$500,$C40,'DADOS BRUTOS'!DO$3:DO$500)))</f>
        <v/>
      </c>
      <c r="GP40" s="94">
        <f>IF(OR(GP$4="",$B40=""),0,SUMIF('DADOS BRUTOS'!$A$3:$A$500,$B40,'DADOS BRUTOS'!DP$3:DP$500)+IF($C40="",0,SUMIF('DADOS BRUTOS'!$A$3:$A$500,$C40,'DADOS BRUTOS'!DP$3:DP$500)))</f>
        <v/>
      </c>
      <c r="GQ40" s="94">
        <f>IF(OR(GQ$4="",$B40=""),0,SUMIF('DADOS BRUTOS'!$A$3:$A$500,$B40,'DADOS BRUTOS'!DQ$3:DQ$500)+IF($C40="",0,SUMIF('DADOS BRUTOS'!$A$3:$A$500,$C40,'DADOS BRUTOS'!DQ$3:DQ$500)))</f>
        <v/>
      </c>
      <c r="GR40" s="94">
        <f>IF(OR(GR$4="",$B40=""),0,SUMIF('DADOS BRUTOS'!$A$3:$A$500,$B40,'DADOS BRUTOS'!DR$3:DR$500)+IF($C40="",0,SUMIF('DADOS BRUTOS'!$A$3:$A$500,$C40,'DADOS BRUTOS'!DR$3:DR$500)))</f>
        <v/>
      </c>
      <c r="GS40" s="94">
        <f>IF(OR(GS$4="",$B40=""),0,SUMIF('DADOS BRUTOS'!$A$3:$A$500,$B40,'DADOS BRUTOS'!DS$3:DS$500)+IF($C40="",0,SUMIF('DADOS BRUTOS'!$A$3:$A$500,$C40,'DADOS BRUTOS'!DS$3:DS$500)))</f>
        <v/>
      </c>
      <c r="GT40" s="94">
        <f>IF(OR(GT$4="",$B40=""),0,SUMIF('DADOS BRUTOS'!$A$3:$A$500,$B40,'DADOS BRUTOS'!DT$3:DT$500)+IF($C40="",0,SUMIF('DADOS BRUTOS'!$A$3:$A$500,$C40,'DADOS BRUTOS'!DT$3:DT$500)))</f>
        <v/>
      </c>
      <c r="GU40" s="94">
        <f>IF(OR(GU$4="",$B40=""),0,SUMIF('DADOS BRUTOS'!$A$3:$A$500,$B40,'DADOS BRUTOS'!DU$3:DU$500)+IF($C40="",0,SUMIF('DADOS BRUTOS'!$A$3:$A$500,$C40,'DADOS BRUTOS'!DU$3:DU$500)))</f>
        <v/>
      </c>
      <c r="GV40" s="94">
        <f>IF(OR(GV$4="",$B40=""),0,SUMIF('DADOS BRUTOS'!$A$3:$A$500,$B40,'DADOS BRUTOS'!DV$3:DV$500)+IF($C40="",0,SUMIF('DADOS BRUTOS'!$A$3:$A$500,$C40,'DADOS BRUTOS'!DV$3:DV$500)))</f>
        <v/>
      </c>
      <c r="GW40" s="94">
        <f>IF(OR(GW$4="",$B40=""),0,SUMIF('DADOS BRUTOS'!$A$3:$A$500,$B40,'DADOS BRUTOS'!DW$3:DW$500)+IF($C40="",0,SUMIF('DADOS BRUTOS'!$A$3:$A$500,$C40,'DADOS BRUTOS'!DW$3:DW$500)))</f>
        <v/>
      </c>
      <c r="GX40" s="94">
        <f>IF(OR(GX$4="",$B40=""),0,SUMIF('DADOS BRUTOS'!$A$3:$A$500,$B40,'DADOS BRUTOS'!DX$3:DX$500)+IF($C40="",0,SUMIF('DADOS BRUTOS'!$A$3:$A$500,$C40,'DADOS BRUTOS'!DX$3:DX$500)))</f>
        <v/>
      </c>
      <c r="GY40" s="94">
        <f>IF(OR(GY$4="",$B40=""),0,SUMIF('DADOS BRUTOS'!$A$3:$A$500,$B40,'DADOS BRUTOS'!DY$3:DY$500)+IF($C40="",0,SUMIF('DADOS BRUTOS'!$A$3:$A$500,$C40,'DADOS BRUTOS'!DY$3:DY$500)))</f>
        <v/>
      </c>
      <c r="GZ40" s="94">
        <f>IF(OR(GZ$4="",$B40=""),0,SUMIF('DADOS BRUTOS'!$A$3:$A$500,$B40,'DADOS BRUTOS'!DZ$3:DZ$500)+IF($C40="",0,SUMIF('DADOS BRUTOS'!$A$3:$A$500,$C40,'DADOS BRUTOS'!DZ$3:DZ$500)))</f>
        <v/>
      </c>
      <c r="HA40" s="94">
        <f>IF(OR(HA$4="",$B40=""),0,SUMIF('DADOS BRUTOS'!$A$3:$A$500,$B40,'DADOS BRUTOS'!EA$3:EA$500)+IF($C40="",0,SUMIF('DADOS BRUTOS'!$A$3:$A$500,$C40,'DADOS BRUTOS'!EA$3:EA$500)))</f>
        <v/>
      </c>
      <c r="HB40" s="94">
        <f>IF(OR(HB$4="",$B40=""),0,SUMIF('DADOS BRUTOS'!$A$3:$A$500,$B40,'DADOS BRUTOS'!EB$3:EB$500)+IF($C40="",0,SUMIF('DADOS BRUTOS'!$A$3:$A$500,$C40,'DADOS BRUTOS'!EB$3:EB$500)))</f>
        <v/>
      </c>
      <c r="HC40" s="94">
        <f>IF(OR(HC$4="",$B40=""),0,SUMIF('DADOS BRUTOS'!$A$3:$A$500,$B40,'DADOS BRUTOS'!EC$3:EC$500)+IF($C40="",0,SUMIF('DADOS BRUTOS'!$A$3:$A$500,$C40,'DADOS BRUTOS'!EC$3:EC$500)))</f>
        <v/>
      </c>
      <c r="HD40" s="94">
        <f>IF(OR(HD$4="",$B40=""),0,SUMIF('DADOS BRUTOS'!$A$3:$A$500,$B40,'DADOS BRUTOS'!ED$3:ED$500)+IF($C40="",0,SUMIF('DADOS BRUTOS'!$A$3:$A$500,$C40,'DADOS BRUTOS'!ED$3:ED$500)))</f>
        <v/>
      </c>
      <c r="HE40" s="94">
        <f>IF(OR(HE$4="",$B40=""),0,SUMIF('DADOS BRUTOS'!$A$3:$A$500,$B40,'DADOS BRUTOS'!EE$3:EE$500)+IF($C40="",0,SUMIF('DADOS BRUTOS'!$A$3:$A$500,$C40,'DADOS BRUTOS'!EE$3:EE$500)))</f>
        <v/>
      </c>
      <c r="HF40" s="94">
        <f>IF(OR(HF$4="",$B40=""),0,SUMIF('DADOS BRUTOS'!$A$3:$A$500,$B40,'DADOS BRUTOS'!EF$3:EF$500)+IF($C40="",0,SUMIF('DADOS BRUTOS'!$A$3:$A$500,$C40,'DADOS BRUTOS'!EF$3:EF$500)))</f>
        <v/>
      </c>
      <c r="HG40" s="94">
        <f>IF(OR(HG$4="",$B40=""),0,SUMIF('DADOS BRUTOS'!$A$3:$A$500,$B40,'DADOS BRUTOS'!EG$3:EG$500)+IF($C40="",0,SUMIF('DADOS BRUTOS'!$A$3:$A$500,$C40,'DADOS BRUTOS'!EG$3:EG$500)))</f>
        <v/>
      </c>
      <c r="HH40" s="94">
        <f>IF(OR(HH$4="",$B40=""),0,SUMIF('DADOS BRUTOS'!$A$3:$A$500,$B40,'DADOS BRUTOS'!EH$3:EH$500)+IF($C40="",0,SUMIF('DADOS BRUTOS'!$A$3:$A$500,$C40,'DADOS BRUTOS'!EH$3:EH$500)))</f>
        <v/>
      </c>
      <c r="HI40" s="94">
        <f>IF(OR(HI$4="",$B40=""),0,SUMIF('DADOS BRUTOS'!$A$3:$A$500,$B40,'DADOS BRUTOS'!EI$3:EI$500)+IF($C40="",0,SUMIF('DADOS BRUTOS'!$A$3:$A$500,$C40,'DADOS BRUTOS'!EI$3:EI$500)))</f>
        <v/>
      </c>
      <c r="HJ40" s="94">
        <f>IF(OR(HJ$4="",$B40=""),0,SUMIF('DADOS BRUTOS'!$A$3:$A$500,$B40,'DADOS BRUTOS'!EJ$3:EJ$500)+IF($C40="",0,SUMIF('DADOS BRUTOS'!$A$3:$A$500,$C40,'DADOS BRUTOS'!EJ$3:EJ$500)))</f>
        <v/>
      </c>
      <c r="HK40" s="94">
        <f>IF(OR(HK$4="",$B40=""),0,SUMIF('DADOS BRUTOS'!$A$3:$A$500,$B40,'DADOS BRUTOS'!EK$3:EK$500)+IF($C40="",0,SUMIF('DADOS BRUTOS'!$A$3:$A$500,$C40,'DADOS BRUTOS'!EK$3:EK$500)))</f>
        <v/>
      </c>
      <c r="HL40" s="94">
        <f>IF(OR(HL$4="",$B40=""),0,SUMIF('DADOS BRUTOS'!$A$3:$A$500,$B40,'DADOS BRUTOS'!EL$3:EL$500)+IF($C40="",0,SUMIF('DADOS BRUTOS'!$A$3:$A$500,$C40,'DADOS BRUTOS'!EL$3:EL$500)))</f>
        <v/>
      </c>
      <c r="HM40" s="94">
        <f>IF(OR(HM$4="",$B40=""),0,SUMIF('DADOS BRUTOS'!$A$3:$A$500,$B40,'DADOS BRUTOS'!EM$3:EM$500)+IF($C40="",0,SUMIF('DADOS BRUTOS'!$A$3:$A$500,$C40,'DADOS BRUTOS'!EM$3:EM$500)))</f>
        <v/>
      </c>
      <c r="HN40" s="94">
        <f>IF(OR(HN$4="",$B40=""),0,SUMIF('DADOS BRUTOS'!$A$3:$A$500,$B40,'DADOS BRUTOS'!EN$3:EN$500)+IF($C40="",0,SUMIF('DADOS BRUTOS'!$A$3:$A$500,$C40,'DADOS BRUTOS'!EN$3:EN$500)))</f>
        <v/>
      </c>
      <c r="HO40" s="94">
        <f>IF(OR(HO$4="",$B40=""),0,SUMIF('DADOS BRUTOS'!$A$3:$A$500,$B40,'DADOS BRUTOS'!EO$3:EO$500)+IF($C40="",0,SUMIF('DADOS BRUTOS'!$A$3:$A$500,$C40,'DADOS BRUTOS'!EO$3:EO$500)))</f>
        <v/>
      </c>
      <c r="HP40" s="94">
        <f>IF(OR(HP$4="",$B40=""),0,SUMIF('DADOS BRUTOS'!$A$3:$A$500,$B40,'DADOS BRUTOS'!EP$3:EP$500)+IF($C40="",0,SUMIF('DADOS BRUTOS'!$A$3:$A$500,$C40,'DADOS BRUTOS'!EP$3:EP$500)))</f>
        <v/>
      </c>
      <c r="HQ40" s="94">
        <f>IF(OR(HQ$4="",$B40=""),0,SUMIF('DADOS BRUTOS'!$A$3:$A$500,$B40,'DADOS BRUTOS'!EQ$3:EQ$500)+IF($C40="",0,SUMIF('DADOS BRUTOS'!$A$3:$A$500,$C40,'DADOS BRUTOS'!EQ$3:EQ$500)))</f>
        <v/>
      </c>
      <c r="HR40" s="94">
        <f>IF(OR(HR$4="",$B40=""),0,SUMIF('DADOS BRUTOS'!$A$3:$A$500,$B40,'DADOS BRUTOS'!ER$3:ER$500)+IF($C40="",0,SUMIF('DADOS BRUTOS'!$A$3:$A$500,$C40,'DADOS BRUTOS'!ER$3:ER$500)))</f>
        <v/>
      </c>
      <c r="HS40" s="94">
        <f>IF(OR(HS$4="",$B40=""),0,SUMIF('DADOS BRUTOS'!$A$3:$A$500,$B40,'DADOS BRUTOS'!ES$3:ES$500)+IF($C40="",0,SUMIF('DADOS BRUTOS'!$A$3:$A$500,$C40,'DADOS BRUTOS'!ES$3:ES$500)))</f>
        <v/>
      </c>
      <c r="HT40" s="94">
        <f>IF(OR(HT$4="",$B40=""),0,SUMIF('DADOS BRUTOS'!$A$3:$A$500,$B40,'DADOS BRUTOS'!ET$3:ET$500)+IF($C40="",0,SUMIF('DADOS BRUTOS'!$A$3:$A$500,$C40,'DADOS BRUTOS'!ET$3:ET$500)))</f>
        <v/>
      </c>
      <c r="HU40" s="94">
        <f>IF(OR(HU$4="",$B40=""),0,SUMIF('DADOS BRUTOS'!$A$3:$A$500,$B40,'DADOS BRUTOS'!EU$3:EU$500)+IF($C40="",0,SUMIF('DADOS BRUTOS'!$A$3:$A$500,$C40,'DADOS BRUTOS'!EU$3:EU$500)))</f>
        <v/>
      </c>
      <c r="HV40" s="94">
        <f>IF(OR(HV$4="",$B40=""),0,SUMIF('DADOS BRUTOS'!$A$3:$A$500,$B40,'DADOS BRUTOS'!EV$3:EV$500)+IF($C40="",0,SUMIF('DADOS BRUTOS'!$A$3:$A$500,$C40,'DADOS BRUTOS'!EV$3:EV$500)))</f>
        <v/>
      </c>
      <c r="HW40" s="94">
        <f>IF(OR(HW$4="",$B40=""),0,SUMIF('DADOS BRUTOS'!$A$3:$A$500,$B40,'DADOS BRUTOS'!EW$3:EW$500)+IF($C40="",0,SUMIF('DADOS BRUTOS'!$A$3:$A$500,$C40,'DADOS BRUTOS'!EW$3:EW$500)))</f>
        <v/>
      </c>
      <c r="HX40" s="94">
        <f>IF(OR(HX$4="",$B40=""),0,SUMIF('DADOS BRUTOS'!$A$3:$A$500,$B40,'DADOS BRUTOS'!EX$3:EX$500)+IF($C40="",0,SUMIF('DADOS BRUTOS'!$A$3:$A$500,$C40,'DADOS BRUTOS'!EX$3:EX$500)))</f>
        <v/>
      </c>
      <c r="HY40" s="94">
        <f>IF(OR(HY$4="",$B40=""),0,SUMIF('DADOS BRUTOS'!$A$3:$A$500,$B40,'DADOS BRUTOS'!EY$3:EY$500)+IF($C40="",0,SUMIF('DADOS BRUTOS'!$A$3:$A$500,$C40,'DADOS BRUTOS'!EY$3:EY$500)))</f>
        <v/>
      </c>
      <c r="HZ40" s="94">
        <f>IF(OR(HZ$4="",$B40=""),0,SUMIF('DADOS BRUTOS'!$A$3:$A$500,$B40,'DADOS BRUTOS'!EZ$3:EZ$500)+IF($C40="",0,SUMIF('DADOS BRUTOS'!$A$3:$A$500,$C40,'DADOS BRUTOS'!EZ$3:EZ$500)))</f>
        <v/>
      </c>
      <c r="IA40" s="94">
        <f>IF(OR(IA$4="",$B40=""),0,SUMIF('DADOS BRUTOS'!$A$3:$A$500,$B40,'DADOS BRUTOS'!FA$3:FA$500)+IF($C40="",0,SUMIF('DADOS BRUTOS'!$A$3:$A$500,$C40,'DADOS BRUTOS'!FA$3:FA$500)))</f>
        <v/>
      </c>
      <c r="IB40" s="94">
        <f>IF(OR(IB$4="",$B40=""),0,SUMIF('DADOS BRUTOS'!$A$3:$A$500,$B40,'DADOS BRUTOS'!FB$3:FB$500)+IF($C40="",0,SUMIF('DADOS BRUTOS'!$A$3:$A$500,$C40,'DADOS BRUTOS'!FB$3:FB$500)))</f>
        <v/>
      </c>
      <c r="IC40" s="94">
        <f>IF(OR(IC$4="",$B40=""),0,SUMIF('DADOS BRUTOS'!$A$3:$A$500,$B40,'DADOS BRUTOS'!FC$3:FC$500)+IF($C40="",0,SUMIF('DADOS BRUTOS'!$A$3:$A$500,$C40,'DADOS BRUTOS'!FC$3:FC$500)))</f>
        <v/>
      </c>
      <c r="ID40" s="94">
        <f>IF(OR(ID$4="",$B40=""),0,SUMIF('DADOS BRUTOS'!$A$3:$A$500,$B40,'DADOS BRUTOS'!FD$3:FD$500)+IF($C40="",0,SUMIF('DADOS BRUTOS'!$A$3:$A$500,$C40,'DADOS BRUTOS'!FD$3:FD$500)))</f>
        <v/>
      </c>
      <c r="IE40" s="94">
        <f>IF(OR(IE$4="",$B40=""),0,SUMIF('DADOS BRUTOS'!$A$3:$A$500,$B40,'DADOS BRUTOS'!FE$3:FE$500)+IF($C40="",0,SUMIF('DADOS BRUTOS'!$A$3:$A$500,$C40,'DADOS BRUTOS'!FE$3:FE$500)))</f>
        <v/>
      </c>
      <c r="IF40" s="94">
        <f>IF(OR(IF$4="",$B40=""),0,SUMIF('DADOS BRUTOS'!$A$3:$A$500,$B40,'DADOS BRUTOS'!FF$3:FF$500)+IF($C40="",0,SUMIF('DADOS BRUTOS'!$A$3:$A$500,$C40,'DADOS BRUTOS'!FF$3:FF$500)))</f>
        <v/>
      </c>
      <c r="IG40" s="94">
        <f>IF(OR(IG$4="",$B40=""),0,SUMIF('DADOS BRUTOS'!$A$3:$A$500,$B40,'DADOS BRUTOS'!FG$3:FG$500)+IF($C40="",0,SUMIF('DADOS BRUTOS'!$A$3:$A$500,$C40,'DADOS BRUTOS'!FG$3:FG$500)))</f>
        <v/>
      </c>
      <c r="IH40" s="94">
        <f>IF(OR(IH$4="",$B40=""),0,SUMIF('DADOS BRUTOS'!$A$3:$A$500,$B40,'DADOS BRUTOS'!FH$3:FH$500)+IF($C40="",0,SUMIF('DADOS BRUTOS'!$A$3:$A$500,$C40,'DADOS BRUTOS'!FH$3:FH$500)))</f>
        <v/>
      </c>
      <c r="II40" s="94">
        <f>IF(OR(II$4="",$B40=""),0,SUMIF('DADOS BRUTOS'!$A$3:$A$500,$B40,'DADOS BRUTOS'!FI$3:FI$500)+IF($C40="",0,SUMIF('DADOS BRUTOS'!$A$3:$A$500,$C40,'DADOS BRUTOS'!FI$3:FI$500)))</f>
        <v/>
      </c>
      <c r="IJ40" s="94">
        <f>IF(OR(IJ$4="",$B40=""),0,SUMIF('DADOS BRUTOS'!$A$3:$A$500,$B40,'DADOS BRUTOS'!FJ$3:FJ$500)+IF($C40="",0,SUMIF('DADOS BRUTOS'!$A$3:$A$500,$C40,'DADOS BRUTOS'!FJ$3:FJ$500)))</f>
        <v/>
      </c>
      <c r="IK40" s="94">
        <f>IF(OR(IK$4="",$B40=""),0,SUMIF('DADOS BRUTOS'!$A$3:$A$500,$B40,'DADOS BRUTOS'!FK$3:FK$500)+IF($C40="",0,SUMIF('DADOS BRUTOS'!$A$3:$A$500,$C40,'DADOS BRUTOS'!FK$3:FK$500)))</f>
        <v/>
      </c>
      <c r="IL40" s="94">
        <f>IF(OR(IL$4="",$B40=""),0,SUMIF('DADOS BRUTOS'!$A$3:$A$500,$B40,'DADOS BRUTOS'!FL$3:FL$500)+IF($C40="",0,SUMIF('DADOS BRUTOS'!$A$3:$A$500,$C40,'DADOS BRUTOS'!FL$3:FL$500)))</f>
        <v/>
      </c>
      <c r="IM40" s="94">
        <f>IF(OR(IM$4="",$B40=""),0,SUMIF('DADOS BRUTOS'!$A$3:$A$500,$B40,'DADOS BRUTOS'!FM$3:FM$500)+IF($C40="",0,SUMIF('DADOS BRUTOS'!$A$3:$A$500,$C40,'DADOS BRUTOS'!FM$3:FM$500)))</f>
        <v/>
      </c>
      <c r="IN40" s="94">
        <f>IF(OR(IN$4="",$B40=""),0,SUMIF('DADOS BRUTOS'!$A$3:$A$500,$B40,'DADOS BRUTOS'!FN$3:FN$500)+IF($C40="",0,SUMIF('DADOS BRUTOS'!$A$3:$A$500,$C40,'DADOS BRUTOS'!FN$3:FN$500)))</f>
        <v/>
      </c>
      <c r="IO40" s="94">
        <f>IF(OR(IO$4="",$B40=""),0,SUMIF('DADOS BRUTOS'!$A$3:$A$500,$B40,'DADOS BRUTOS'!FO$3:FO$500)+IF($C40="",0,SUMIF('DADOS BRUTOS'!$A$3:$A$500,$C40,'DADOS BRUTOS'!FO$3:FO$500)))</f>
        <v/>
      </c>
      <c r="IP40" s="94">
        <f>IF(OR(IP$4="",$B40=""),0,SUMIF('DADOS BRUTOS'!$A$3:$A$500,$B40,'DADOS BRUTOS'!FP$3:FP$500)+IF($C40="",0,SUMIF('DADOS BRUTOS'!$A$3:$A$500,$C40,'DADOS BRUTOS'!FP$3:FP$500)))</f>
        <v/>
      </c>
      <c r="IQ40" s="94">
        <f>IF(OR(IQ$4="",$B40=""),0,SUMIF('DADOS BRUTOS'!$A$3:$A$500,$B40,'DADOS BRUTOS'!FQ$3:FQ$500)+IF($C40="",0,SUMIF('DADOS BRUTOS'!$A$3:$A$500,$C40,'DADOS BRUTOS'!FQ$3:FQ$500)))</f>
        <v/>
      </c>
      <c r="IR40" s="94">
        <f>IF(OR(IR$4="",$B40=""),0,SUMIF('DADOS BRUTOS'!$A$3:$A$500,$B40,'DADOS BRUTOS'!FR$3:FR$500)+IF($C40="",0,SUMIF('DADOS BRUTOS'!$A$3:$A$500,$C40,'DADOS BRUTOS'!FR$3:FR$500)))</f>
        <v/>
      </c>
      <c r="IS40" s="94">
        <f>IF(OR(IS$4="",$B40=""),0,SUMIF('DADOS BRUTOS'!$A$3:$A$500,$B40,'DADOS BRUTOS'!FS$3:FS$500)+IF($C40="",0,SUMIF('DADOS BRUTOS'!$A$3:$A$500,$C40,'DADOS BRUTOS'!FS$3:FS$500)))</f>
        <v/>
      </c>
      <c r="IT40" s="94">
        <f>IF(OR(IT$4="",$B40=""),0,SUMIF('DADOS BRUTOS'!$A$3:$A$500,$B40,'DADOS BRUTOS'!FT$3:FT$500)+IF($C40="",0,SUMIF('DADOS BRUTOS'!$A$3:$A$500,$C40,'DADOS BRUTOS'!FT$3:FT$500)))</f>
        <v/>
      </c>
      <c r="IU40" s="94">
        <f>IF(OR(IU$4="",$B40=""),0,SUMIF('DADOS BRUTOS'!$A$3:$A$500,$B40,'DADOS BRUTOS'!FU$3:FU$500)+IF($C40="",0,SUMIF('DADOS BRUTOS'!$A$3:$A$500,$C40,'DADOS BRUTOS'!FU$3:FU$500)))</f>
        <v/>
      </c>
      <c r="IV40" s="94">
        <f>IF(OR(IV$4="",$B40=""),0,SUMIF('DADOS BRUTOS'!$A$3:$A$500,$B40,'DADOS BRUTOS'!FV$3:FV$500)+IF($C40="",0,SUMIF('DADOS BRUTOS'!$A$3:$A$500,$C40,'DADOS BRUTOS'!FV$3:FV$500)))</f>
        <v/>
      </c>
      <c r="IW40" s="94">
        <f>IF(OR(IW$4="",$B40=""),0,SUMIF('DADOS BRUTOS'!$A$3:$A$500,$B40,'DADOS BRUTOS'!FW$3:FW$500)+IF($C40="",0,SUMIF('DADOS BRUTOS'!$A$3:$A$500,$C40,'DADOS BRUTOS'!FW$3:FW$500)))</f>
        <v/>
      </c>
      <c r="IX40" s="94">
        <f>IF(OR(IX$4="",$B40=""),0,SUMIF('DADOS BRUTOS'!$A$3:$A$500,$B40,'DADOS BRUTOS'!FX$3:FX$500)+IF($C40="",0,SUMIF('DADOS BRUTOS'!$A$3:$A$500,$C40,'DADOS BRUTOS'!FX$3:FX$500)))</f>
        <v/>
      </c>
      <c r="IY40" s="94">
        <f>IF(OR(IY$4="",$B40=""),0,SUMIF('DADOS BRUTOS'!$A$3:$A$500,$B40,'DADOS BRUTOS'!FY$3:FY$500)+IF($C40="",0,SUMIF('DADOS BRUTOS'!$A$3:$A$500,$C40,'DADOS BRUTOS'!FY$3:FY$500)))</f>
        <v/>
      </c>
      <c r="IZ40" s="94">
        <f>IF(OR(IZ$4="",$B40=""),0,SUMIF('DADOS BRUTOS'!$A$3:$A$500,$B40,'DADOS BRUTOS'!FZ$3:FZ$500)+IF($C40="",0,SUMIF('DADOS BRUTOS'!$A$3:$A$500,$C40,'DADOS BRUTOS'!FZ$3:FZ$500)))</f>
        <v/>
      </c>
      <c r="JA40" s="94">
        <f>IF(OR(JA$4="",$B40=""),0,SUMIF('DADOS BRUTOS'!$A$3:$A$500,$B40,'DADOS BRUTOS'!GA$3:GA$500)+IF($C40="",0,SUMIF('DADOS BRUTOS'!$A$3:$A$500,$C40,'DADOS BRUTOS'!GA$3:GA$500)))</f>
        <v/>
      </c>
      <c r="JB40" s="94">
        <f>IF(OR(JB$4="",$B40=""),0,SUMIF('DADOS BRUTOS'!$A$3:$A$500,$B40,'DADOS BRUTOS'!GB$3:GB$500)+IF($C40="",0,SUMIF('DADOS BRUTOS'!$A$3:$A$500,$C40,'DADOS BRUTOS'!GB$3:GB$500)))</f>
        <v/>
      </c>
      <c r="JC40" s="94">
        <f>IF(OR(JC$4="",$B40=""),0,SUMIF('DADOS BRUTOS'!$A$3:$A$500,$B40,'DADOS BRUTOS'!GC$3:GC$500)+IF($C40="",0,SUMIF('DADOS BRUTOS'!$A$3:$A$500,$C40,'DADOS BRUTOS'!GC$3:GC$500)))</f>
        <v/>
      </c>
      <c r="JD40" s="94">
        <f>IF(OR(JD$4="",$B40=""),0,SUMIF('DADOS BRUTOS'!$A$3:$A$500,$B40,'DADOS BRUTOS'!GD$3:GD$500)+IF($C40="",0,SUMIF('DADOS BRUTOS'!$A$3:$A$500,$C40,'DADOS BRUTOS'!GD$3:GD$500)))</f>
        <v/>
      </c>
      <c r="JE40" s="94">
        <f>IF(OR(JE$4="",$B40=""),0,SUMIF('DADOS BRUTOS'!$A$3:$A$500,$B40,'DADOS BRUTOS'!GE$3:GE$500)+IF($C40="",0,SUMIF('DADOS BRUTOS'!$A$3:$A$500,$C40,'DADOS BRUTOS'!GE$3:GE$500)))</f>
        <v/>
      </c>
      <c r="JF40" s="94">
        <f>IF(OR(JF$4="",$B40=""),0,SUMIF('DADOS BRUTOS'!$A$3:$A$500,$B40,'DADOS BRUTOS'!GF$3:GF$500)+IF($C40="",0,SUMIF('DADOS BRUTOS'!$A$3:$A$500,$C40,'DADOS BRUTOS'!GF$3:GF$500)))</f>
        <v/>
      </c>
      <c r="JG40" s="94">
        <f>IF(OR(JG$4="",$B40=""),0,SUMIF('DADOS BRUTOS'!$A$3:$A$500,$B40,'DADOS BRUTOS'!GG$3:GG$500)+IF($C40="",0,SUMIF('DADOS BRUTOS'!$A$3:$A$500,$C40,'DADOS BRUTOS'!GG$3:GG$500)))</f>
        <v/>
      </c>
      <c r="JH40" s="94">
        <f>IF(OR(JH$4="",$B40=""),0,SUMIF('DADOS BRUTOS'!$A$3:$A$500,$B40,'DADOS BRUTOS'!GH$3:GH$500)+IF($C40="",0,SUMIF('DADOS BRUTOS'!$A$3:$A$500,$C40,'DADOS BRUTOS'!GH$3:GH$500)))</f>
        <v/>
      </c>
      <c r="JI40" s="94">
        <f>IF(OR(JI$4="",$B40=""),0,SUMIF('DADOS BRUTOS'!$A$3:$A$500,$B40,'DADOS BRUTOS'!GI$3:GI$500)+IF($C40="",0,SUMIF('DADOS BRUTOS'!$A$3:$A$500,$C40,'DADOS BRUTOS'!GI$3:GI$500)))</f>
        <v/>
      </c>
      <c r="JJ40" s="94">
        <f>IF(OR(JJ$4="",$B40=""),0,SUMIF('DADOS BRUTOS'!$A$3:$A$500,$B40,'DADOS BRUTOS'!GJ$3:GJ$500)+IF($C40="",0,SUMIF('DADOS BRUTOS'!$A$3:$A$500,$C40,'DADOS BRUTOS'!GJ$3:GJ$500)))</f>
        <v/>
      </c>
      <c r="JK40" s="94">
        <f>IF(OR(JK$4="",$B40=""),0,SUMIF('DADOS BRUTOS'!$A$3:$A$500,$B40,'DADOS BRUTOS'!GK$3:GK$500)+IF($C40="",0,SUMIF('DADOS BRUTOS'!$A$3:$A$500,$C40,'DADOS BRUTOS'!GK$3:GK$500)))</f>
        <v/>
      </c>
      <c r="JL40" s="94">
        <f>IF(OR(JL$4="",$B40=""),0,SUMIF('DADOS BRUTOS'!$A$3:$A$500,$B40,'DADOS BRUTOS'!GL$3:GL$500)+IF($C40="",0,SUMIF('DADOS BRUTOS'!$A$3:$A$500,$C40,'DADOS BRUTOS'!GL$3:GL$500)))</f>
        <v/>
      </c>
      <c r="JM40" s="94">
        <f>IF(OR(JM$4="",$B40=""),0,SUMIF('DADOS BRUTOS'!$A$3:$A$500,$B40,'DADOS BRUTOS'!GM$3:GM$500)+IF($C40="",0,SUMIF('DADOS BRUTOS'!$A$3:$A$500,$C40,'DADOS BRUTOS'!GM$3:GM$500)))</f>
        <v/>
      </c>
      <c r="JN40" s="94">
        <f>IF(OR(JN$4="",$B40=""),0,SUMIF('DADOS BRUTOS'!$A$3:$A$500,$B40,'DADOS BRUTOS'!GN$3:GN$500)+IF($C40="",0,SUMIF('DADOS BRUTOS'!$A$3:$A$500,$C40,'DADOS BRUTOS'!GN$3:GN$500)))</f>
        <v/>
      </c>
      <c r="JO40" s="94">
        <f>IF(OR(JO$4="",$B40=""),0,SUMIF('DADOS BRUTOS'!$A$3:$A$500,$B40,'DADOS BRUTOS'!GO$3:GO$500)+IF($C40="",0,SUMIF('DADOS BRUTOS'!$A$3:$A$500,$C40,'DADOS BRUTOS'!GO$3:GO$500)))</f>
        <v/>
      </c>
      <c r="JP40" s="94">
        <f>IF(OR(JP$4="",$B40=""),0,SUMIF('DADOS BRUTOS'!$A$3:$A$500,$B40,'DADOS BRUTOS'!GP$3:GP$500)+IF($C40="",0,SUMIF('DADOS BRUTOS'!$A$3:$A$500,$C40,'DADOS BRUTOS'!GP$3:GP$500)))</f>
        <v/>
      </c>
      <c r="JQ40" s="94">
        <f>IF(OR(JQ$4="",$B40=""),0,SUMIF('DADOS BRUTOS'!$A$3:$A$500,$B40,'DADOS BRUTOS'!GQ$3:GQ$500)+IF($C40="",0,SUMIF('DADOS BRUTOS'!$A$3:$A$500,$C40,'DADOS BRUTOS'!GQ$3:GQ$500)))</f>
        <v/>
      </c>
      <c r="JR40" s="94">
        <f>IF(OR(JR$4="",$B40=""),0,SUMIF('DADOS BRUTOS'!$A$3:$A$500,$B40,'DADOS BRUTOS'!GR$3:GR$500)+IF($C40="",0,SUMIF('DADOS BRUTOS'!$A$3:$A$500,$C40,'DADOS BRUTOS'!GR$3:GR$500)))</f>
        <v/>
      </c>
      <c r="JS40" s="94">
        <f>IF(OR(JS$4="",$B40=""),0,SUMIF('DADOS BRUTOS'!$A$3:$A$500,$B40,'DADOS BRUTOS'!GS$3:GS$500)+IF($C40="",0,SUMIF('DADOS BRUTOS'!$A$3:$A$500,$C40,'DADOS BRUTOS'!GS$3:GS$500)))</f>
        <v/>
      </c>
    </row>
    <row r="41">
      <c r="A41" s="59">
        <f>'VALOR POR PL'!D47</f>
        <v/>
      </c>
      <c r="B41" s="58" t="inlineStr">
        <is>
          <t>LIMPEZA FINAL DE OBRA</t>
        </is>
      </c>
      <c r="C41" s="58" t="n"/>
      <c r="D41" s="53">
        <f>SUMIF($CB$4:$JS$4,"&lt;="&amp;D$4,$CB41:$JS41)</f>
        <v/>
      </c>
      <c r="E41" s="53">
        <f>SUMIF($CB$4:$JS$4,E$4,$CB41:$JS41)</f>
        <v/>
      </c>
      <c r="F41" s="53">
        <f>SUMIF($CB$4:$JS$4,F$4,$CB41:$JS41)</f>
        <v/>
      </c>
      <c r="G41" s="53">
        <f>SUMIF($CB$4:$JS$4,G$4,$CB41:$JS41)</f>
        <v/>
      </c>
      <c r="H41" s="53">
        <f>SUMIF($CB$4:$JS$4,H$4,$CB41:$JS41)</f>
        <v/>
      </c>
      <c r="I41" s="53">
        <f>SUMIF($CB$4:$JS$4,I$4,$CB41:$JS41)</f>
        <v/>
      </c>
      <c r="J41" s="53">
        <f>SUMIF($CB$4:$JS$4,J$4,$CB41:$JS41)</f>
        <v/>
      </c>
      <c r="K41" s="53">
        <f>SUMIF($CB$4:$JS$4,K$4,$CB41:$JS41)</f>
        <v/>
      </c>
      <c r="L41" s="53">
        <f>SUMIF($CB$4:$JS$4,L$4,$CB41:$JS41)</f>
        <v/>
      </c>
      <c r="M41" s="53">
        <f>SUMIF($CB$4:$JS$4,M$4,$CB41:$JS41)</f>
        <v/>
      </c>
      <c r="N41" s="53">
        <f>SUMIF($CB$4:$JS$4,N$4,$CB41:$JS41)</f>
        <v/>
      </c>
      <c r="O41" s="53">
        <f>SUMIF($CB$4:$JS$4,O$4,$CB41:$JS41)</f>
        <v/>
      </c>
      <c r="P41" s="53">
        <f>SUMIF($CB$4:$JS$4,P$4,$CB41:$JS41)</f>
        <v/>
      </c>
      <c r="Q41" s="53">
        <f>SUMIF($CB$4:$JS$4,Q$4,$CB41:$JS41)</f>
        <v/>
      </c>
      <c r="R41" s="53">
        <f>SUMIF($CB$4:$JS$4,R$4,$CB41:$JS41)</f>
        <v/>
      </c>
      <c r="S41" s="53">
        <f>SUMIF($CB$4:$JS$4,S$4,$CB41:$JS41)</f>
        <v/>
      </c>
      <c r="T41" s="53">
        <f>SUMIF($CB$4:$JS$4,T$4,$CB41:$JS41)</f>
        <v/>
      </c>
      <c r="U41" s="53">
        <f>SUMIF($CB$4:$JS$4,U$4,$CB41:$JS41)</f>
        <v/>
      </c>
      <c r="V41" s="53">
        <f>SUMIF($CB$4:$JS$4,V$4,$CB41:$JS41)</f>
        <v/>
      </c>
      <c r="W41" s="53">
        <f>SUMIF($CB$4:$JS$4,W$4,$CB41:$JS41)</f>
        <v/>
      </c>
      <c r="X41" s="53">
        <f>SUMIF($CB$4:$JS$4,X$4,$CB41:$JS41)</f>
        <v/>
      </c>
      <c r="Y41" s="53">
        <f>SUMIF($CB$4:$JS$4,Y$4,$CB41:$JS41)</f>
        <v/>
      </c>
      <c r="Z41" s="53">
        <f>SUMIF($CB$4:$JS$4,Z$4,$CB41:$JS41)</f>
        <v/>
      </c>
      <c r="AA41" s="53">
        <f>SUMIF($CB$4:$JS$4,AA$4,$CB41:$JS41)</f>
        <v/>
      </c>
      <c r="AB41" s="53">
        <f>SUMIF($CB$4:$JS$4,AB$4,$CB41:$JS41)</f>
        <v/>
      </c>
      <c r="AC41" s="53">
        <f>SUMIF($CB$4:$JS$4,AC$4,$CB41:$JS41)</f>
        <v/>
      </c>
      <c r="AD41" s="53">
        <f>SUMIF($CB$4:$JS$4,AD$4,$CB41:$JS41)</f>
        <v/>
      </c>
      <c r="AE41" s="53">
        <f>SUMIF($CB$4:$JS$4,AE$4,$CB41:$JS41)</f>
        <v/>
      </c>
      <c r="AF41" s="53">
        <f>SUMIF($CB$4:$JS$4,AF$4,$CB41:$JS41)</f>
        <v/>
      </c>
      <c r="AG41" s="53">
        <f>SUMIF($CB$4:$JS$4,AG$4,$CB41:$JS41)</f>
        <v/>
      </c>
      <c r="AH41" s="53">
        <f>SUMIF($CB$4:$JS$4,AH$4,$CB41:$JS41)</f>
        <v/>
      </c>
      <c r="AI41" s="53">
        <f>SUMIF($CB$4:$JS$4,AI$4,$CB41:$JS41)</f>
        <v/>
      </c>
      <c r="AJ41" s="53">
        <f>SUMIF($CB$4:$JS$4,AJ$4,$CB41:$JS41)</f>
        <v/>
      </c>
      <c r="AK41" s="53">
        <f>SUMIF($CB$4:$JS$4,AK$4,$CB41:$JS41)</f>
        <v/>
      </c>
      <c r="AL41" s="53">
        <f>SUMIF($CB$4:$JS$4,AL$4,$CB41:$JS41)</f>
        <v/>
      </c>
      <c r="AM41" s="53">
        <f>SUMIF($CB$4:$JS$4,AM$4,$CB41:$JS41)</f>
        <v/>
      </c>
      <c r="AN41" s="53">
        <f>SUMIF($CB$4:$JS$4,AN$4,$CB41:$JS41)</f>
        <v/>
      </c>
      <c r="AO41" s="53">
        <f>SUMIF($CB$4:$JS$4,AO$4,$CB41:$JS41)</f>
        <v/>
      </c>
      <c r="AP41" s="53">
        <f>SUMIF($CB$4:$JS$4,AP$4,$CB41:$JS41)</f>
        <v/>
      </c>
      <c r="AQ41" s="53">
        <f>SUMIF($CB$4:$JS$4,AQ$4,$CB41:$JS41)</f>
        <v/>
      </c>
      <c r="AR41" s="53">
        <f>SUMIF($CB$4:$JS$4,AR$4,$CB41:$JS41)</f>
        <v/>
      </c>
      <c r="AS41" s="53">
        <f>SUMIF($CB$4:$JS$4,AS$4,$CB41:$JS41)</f>
        <v/>
      </c>
      <c r="AT41" s="53">
        <f>SUMIF($CB$4:$JS$4,AT$4,$CB41:$JS41)</f>
        <v/>
      </c>
      <c r="AU41" s="53">
        <f>SUMIF($CB$4:$JS$4,AU$4,$CB41:$JS41)</f>
        <v/>
      </c>
      <c r="AV41" s="53">
        <f>SUMIF($CB$4:$JS$4,AV$4,$CB41:$JS41)</f>
        <v/>
      </c>
      <c r="AW41" s="53">
        <f>SUMIF($CB$4:$JS$4,AW$4,$CB41:$JS41)</f>
        <v/>
      </c>
      <c r="AX41" s="53">
        <f>SUMIF($CB$4:$JS$4,AX$4,$CB41:$JS41)</f>
        <v/>
      </c>
      <c r="AY41" s="53">
        <f>SUMIF($CB$4:$JS$4,AY$4,$CB41:$JS41)</f>
        <v/>
      </c>
      <c r="AZ41" s="53">
        <f>SUMIF($CB$4:$JS$4,AZ$4,$CB41:$JS41)</f>
        <v/>
      </c>
      <c r="BA41" s="53">
        <f>SUMIF($CB$4:$JS$4,BA$4,$CB41:$JS41)</f>
        <v/>
      </c>
      <c r="BB41" s="53">
        <f>SUMIF($CB$4:$JS$4,BB$4,$CB41:$JS41)</f>
        <v/>
      </c>
      <c r="BC41" s="53">
        <f>SUMIF($CB$4:$JS$4,BC$4,$CB41:$JS41)</f>
        <v/>
      </c>
      <c r="BD41" s="53">
        <f>SUMIF($CB$4:$JS$4,BD$4,$CB41:$JS41)</f>
        <v/>
      </c>
      <c r="BE41" s="53">
        <f>SUMIF($CB$4:$JS$4,BE$4,$CB41:$JS41)</f>
        <v/>
      </c>
      <c r="BF41" s="53">
        <f>SUMIF($CB$4:$JS$4,BF$4,$CB41:$JS41)</f>
        <v/>
      </c>
      <c r="BG41" s="53">
        <f>SUMIF($CB$4:$JS$4,BG$4,$CB41:$JS41)</f>
        <v/>
      </c>
      <c r="BH41" s="53">
        <f>SUMIF($CB$4:$JS$4,BH$4,$CB41:$JS41)</f>
        <v/>
      </c>
      <c r="BI41" s="53">
        <f>SUMIF($CB$4:$JS$4,BI$4,$CB41:$JS41)</f>
        <v/>
      </c>
      <c r="BJ41" s="53">
        <f>SUMIF($CB$4:$JS$4,BJ$4,$CB41:$JS41)</f>
        <v/>
      </c>
      <c r="BK41" s="53">
        <f>SUMIF($CB$4:$JS$4,BK$4,$CB41:$JS41)</f>
        <v/>
      </c>
      <c r="BL41" s="53">
        <f>SUMIF($CB$4:$JS$4,BL$4,$CB41:$JS41)</f>
        <v/>
      </c>
      <c r="BM41" s="53">
        <f>SUMIF($CB$4:$JS$4,BM$4,$CB41:$JS41)</f>
        <v/>
      </c>
      <c r="BN41" s="53">
        <f>SUMIF($CB$4:$JS$4,BN$4,$CB41:$JS41)</f>
        <v/>
      </c>
      <c r="BO41" s="53">
        <f>SUMIF($CB$4:$JS$4,BO$4,$CB41:$JS41)</f>
        <v/>
      </c>
      <c r="BP41" s="53">
        <f>SUMIF($CB$4:$JS$4,BP$4,$CB41:$JS41)</f>
        <v/>
      </c>
      <c r="BQ41" s="53">
        <f>SUMIF($CB$4:$JS$4,BQ$4,$CB41:$JS41)</f>
        <v/>
      </c>
      <c r="BR41" s="53">
        <f>SUMIF($CB$4:$JS$4,BR$4,$CB41:$JS41)</f>
        <v/>
      </c>
      <c r="BS41" s="53">
        <f>SUMIF($CB$4:$JS$4,BS$4,$CB41:$JS41)</f>
        <v/>
      </c>
      <c r="BT41" s="53">
        <f>SUMIF($CB$4:$JS$4,BT$4,$CB41:$JS41)</f>
        <v/>
      </c>
      <c r="BU41" s="53">
        <f>SUMIF($CB$4:$JS$4,BU$4,$CB41:$JS41)</f>
        <v/>
      </c>
      <c r="BV41" s="53">
        <f>SUMIF($CB$4:$JS$4,BV$4,$CB41:$JS41)</f>
        <v/>
      </c>
      <c r="BW41" s="53">
        <f>SUMIF($CB$4:$JS$4,BW$4,$CB41:$JS41)</f>
        <v/>
      </c>
      <c r="BX41" s="53">
        <f>SUMIF($CB$4:$JS$4,"&gt;"&amp;'VALOR POR PL'!$P$8,$CB41:$JS41)</f>
        <v/>
      </c>
      <c r="BY41" s="53">
        <f>SUM($CB41:$JS41)</f>
        <v/>
      </c>
      <c r="CB41" s="94">
        <f>IF(OR(CB$4="",$B41=""),0,SUMIF('DADOS BRUTOS'!$A$3:$A$500,$B41,'DADOS BRUTOS'!B$3:B$500)+IF($C41="",0,SUMIF('DADOS BRUTOS'!$A$3:$A$500,$C41,'DADOS BRUTOS'!B$3:B$500)))</f>
        <v/>
      </c>
      <c r="CC41" s="94">
        <f>IF(OR(CC$4="",$B41=""),0,SUMIF('DADOS BRUTOS'!$A$3:$A$500,$B41,'DADOS BRUTOS'!C$3:C$500)+IF($C41="",0,SUMIF('DADOS BRUTOS'!$A$3:$A$500,$C41,'DADOS BRUTOS'!C$3:C$500)))</f>
        <v/>
      </c>
      <c r="CD41" s="94">
        <f>IF(OR(CD$4="",$B41=""),0,SUMIF('DADOS BRUTOS'!$A$3:$A$500,$B41,'DADOS BRUTOS'!D$3:D$500)+IF($C41="",0,SUMIF('DADOS BRUTOS'!$A$3:$A$500,$C41,'DADOS BRUTOS'!D$3:D$500)))</f>
        <v/>
      </c>
      <c r="CE41" s="94">
        <f>IF(OR(CE$4="",$B41=""),0,SUMIF('DADOS BRUTOS'!$A$3:$A$500,$B41,'DADOS BRUTOS'!E$3:E$500)+IF($C41="",0,SUMIF('DADOS BRUTOS'!$A$3:$A$500,$C41,'DADOS BRUTOS'!E$3:E$500)))</f>
        <v/>
      </c>
      <c r="CF41" s="94">
        <f>IF(OR(CF$4="",$B41=""),0,SUMIF('DADOS BRUTOS'!$A$3:$A$500,$B41,'DADOS BRUTOS'!F$3:F$500)+IF($C41="",0,SUMIF('DADOS BRUTOS'!$A$3:$A$500,$C41,'DADOS BRUTOS'!F$3:F$500)))</f>
        <v/>
      </c>
      <c r="CG41" s="94">
        <f>IF(OR(CG$4="",$B41=""),0,SUMIF('DADOS BRUTOS'!$A$3:$A$500,$B41,'DADOS BRUTOS'!G$3:G$500)+IF($C41="",0,SUMIF('DADOS BRUTOS'!$A$3:$A$500,$C41,'DADOS BRUTOS'!G$3:G$500)))</f>
        <v/>
      </c>
      <c r="CH41" s="94">
        <f>IF(OR(CH$4="",$B41=""),0,SUMIF('DADOS BRUTOS'!$A$3:$A$500,$B41,'DADOS BRUTOS'!H$3:H$500)+IF($C41="",0,SUMIF('DADOS BRUTOS'!$A$3:$A$500,$C41,'DADOS BRUTOS'!H$3:H$500)))</f>
        <v/>
      </c>
      <c r="CI41" s="94">
        <f>IF(OR(CI$4="",$B41=""),0,SUMIF('DADOS BRUTOS'!$A$3:$A$500,$B41,'DADOS BRUTOS'!I$3:I$500)+IF($C41="",0,SUMIF('DADOS BRUTOS'!$A$3:$A$500,$C41,'DADOS BRUTOS'!I$3:I$500)))</f>
        <v/>
      </c>
      <c r="CJ41" s="94">
        <f>IF(OR(CJ$4="",$B41=""),0,SUMIF('DADOS BRUTOS'!$A$3:$A$500,$B41,'DADOS BRUTOS'!J$3:J$500)+IF($C41="",0,SUMIF('DADOS BRUTOS'!$A$3:$A$500,$C41,'DADOS BRUTOS'!J$3:J$500)))</f>
        <v/>
      </c>
      <c r="CK41" s="94">
        <f>IF(OR(CK$4="",$B41=""),0,SUMIF('DADOS BRUTOS'!$A$3:$A$500,$B41,'DADOS BRUTOS'!K$3:K$500)+IF($C41="",0,SUMIF('DADOS BRUTOS'!$A$3:$A$500,$C41,'DADOS BRUTOS'!K$3:K$500)))</f>
        <v/>
      </c>
      <c r="CL41" s="94">
        <f>IF(OR(CL$4="",$B41=""),0,SUMIF('DADOS BRUTOS'!$A$3:$A$500,$B41,'DADOS BRUTOS'!L$3:L$500)+IF($C41="",0,SUMIF('DADOS BRUTOS'!$A$3:$A$500,$C41,'DADOS BRUTOS'!L$3:L$500)))</f>
        <v/>
      </c>
      <c r="CM41" s="94">
        <f>IF(OR(CM$4="",$B41=""),0,SUMIF('DADOS BRUTOS'!$A$3:$A$500,$B41,'DADOS BRUTOS'!M$3:M$500)+IF($C41="",0,SUMIF('DADOS BRUTOS'!$A$3:$A$500,$C41,'DADOS BRUTOS'!M$3:M$500)))</f>
        <v/>
      </c>
      <c r="CN41" s="94">
        <f>IF(OR(CN$4="",$B41=""),0,SUMIF('DADOS BRUTOS'!$A$3:$A$500,$B41,'DADOS BRUTOS'!N$3:N$500)+IF($C41="",0,SUMIF('DADOS BRUTOS'!$A$3:$A$500,$C41,'DADOS BRUTOS'!N$3:N$500)))</f>
        <v/>
      </c>
      <c r="CO41" s="94">
        <f>IF(OR(CO$4="",$B41=""),0,SUMIF('DADOS BRUTOS'!$A$3:$A$500,$B41,'DADOS BRUTOS'!O$3:O$500)+IF($C41="",0,SUMIF('DADOS BRUTOS'!$A$3:$A$500,$C41,'DADOS BRUTOS'!O$3:O$500)))</f>
        <v/>
      </c>
      <c r="CP41" s="94">
        <f>IF(OR(CP$4="",$B41=""),0,SUMIF('DADOS BRUTOS'!$A$3:$A$500,$B41,'DADOS BRUTOS'!P$3:P$500)+IF($C41="",0,SUMIF('DADOS BRUTOS'!$A$3:$A$500,$C41,'DADOS BRUTOS'!P$3:P$500)))</f>
        <v/>
      </c>
      <c r="CQ41" s="94">
        <f>IF(OR(CQ$4="",$B41=""),0,SUMIF('DADOS BRUTOS'!$A$3:$A$500,$B41,'DADOS BRUTOS'!Q$3:Q$500)+IF($C41="",0,SUMIF('DADOS BRUTOS'!$A$3:$A$500,$C41,'DADOS BRUTOS'!Q$3:Q$500)))</f>
        <v/>
      </c>
      <c r="CR41" s="94">
        <f>IF(OR(CR$4="",$B41=""),0,SUMIF('DADOS BRUTOS'!$A$3:$A$500,$B41,'DADOS BRUTOS'!R$3:R$500)+IF($C41="",0,SUMIF('DADOS BRUTOS'!$A$3:$A$500,$C41,'DADOS BRUTOS'!R$3:R$500)))</f>
        <v/>
      </c>
      <c r="CS41" s="94">
        <f>IF(OR(CS$4="",$B41=""),0,SUMIF('DADOS BRUTOS'!$A$3:$A$500,$B41,'DADOS BRUTOS'!S$3:S$500)+IF($C41="",0,SUMIF('DADOS BRUTOS'!$A$3:$A$500,$C41,'DADOS BRUTOS'!S$3:S$500)))</f>
        <v/>
      </c>
      <c r="CT41" s="94">
        <f>IF(OR(CT$4="",$B41=""),0,SUMIF('DADOS BRUTOS'!$A$3:$A$500,$B41,'DADOS BRUTOS'!T$3:T$500)+IF($C41="",0,SUMIF('DADOS BRUTOS'!$A$3:$A$500,$C41,'DADOS BRUTOS'!T$3:T$500)))</f>
        <v/>
      </c>
      <c r="CU41" s="94">
        <f>IF(OR(CU$4="",$B41=""),0,SUMIF('DADOS BRUTOS'!$A$3:$A$500,$B41,'DADOS BRUTOS'!U$3:U$500)+IF($C41="",0,SUMIF('DADOS BRUTOS'!$A$3:$A$500,$C41,'DADOS BRUTOS'!U$3:U$500)))</f>
        <v/>
      </c>
      <c r="CV41" s="94">
        <f>IF(OR(CV$4="",$B41=""),0,SUMIF('DADOS BRUTOS'!$A$3:$A$500,$B41,'DADOS BRUTOS'!V$3:V$500)+IF($C41="",0,SUMIF('DADOS BRUTOS'!$A$3:$A$500,$C41,'DADOS BRUTOS'!V$3:V$500)))</f>
        <v/>
      </c>
      <c r="CW41" s="94">
        <f>IF(OR(CW$4="",$B41=""),0,SUMIF('DADOS BRUTOS'!$A$3:$A$500,$B41,'DADOS BRUTOS'!W$3:W$500)+IF($C41="",0,SUMIF('DADOS BRUTOS'!$A$3:$A$500,$C41,'DADOS BRUTOS'!W$3:W$500)))</f>
        <v/>
      </c>
      <c r="CX41" s="94">
        <f>IF(OR(CX$4="",$B41=""),0,SUMIF('DADOS BRUTOS'!$A$3:$A$500,$B41,'DADOS BRUTOS'!X$3:X$500)+IF($C41="",0,SUMIF('DADOS BRUTOS'!$A$3:$A$500,$C41,'DADOS BRUTOS'!X$3:X$500)))</f>
        <v/>
      </c>
      <c r="CY41" s="94">
        <f>IF(OR(CY$4="",$B41=""),0,SUMIF('DADOS BRUTOS'!$A$3:$A$500,$B41,'DADOS BRUTOS'!Y$3:Y$500)+IF($C41="",0,SUMIF('DADOS BRUTOS'!$A$3:$A$500,$C41,'DADOS BRUTOS'!Y$3:Y$500)))</f>
        <v/>
      </c>
      <c r="CZ41" s="94">
        <f>IF(OR(CZ$4="",$B41=""),0,SUMIF('DADOS BRUTOS'!$A$3:$A$500,$B41,'DADOS BRUTOS'!Z$3:Z$500)+IF($C41="",0,SUMIF('DADOS BRUTOS'!$A$3:$A$500,$C41,'DADOS BRUTOS'!Z$3:Z$500)))</f>
        <v/>
      </c>
      <c r="DA41" s="94">
        <f>IF(OR(DA$4="",$B41=""),0,SUMIF('DADOS BRUTOS'!$A$3:$A$500,$B41,'DADOS BRUTOS'!AA$3:AA$500)+IF($C41="",0,SUMIF('DADOS BRUTOS'!$A$3:$A$500,$C41,'DADOS BRUTOS'!AA$3:AA$500)))</f>
        <v/>
      </c>
      <c r="DB41" s="94">
        <f>IF(OR(DB$4="",$B41=""),0,SUMIF('DADOS BRUTOS'!$A$3:$A$500,$B41,'DADOS BRUTOS'!AB$3:AB$500)+IF($C41="",0,SUMIF('DADOS BRUTOS'!$A$3:$A$500,$C41,'DADOS BRUTOS'!AB$3:AB$500)))</f>
        <v/>
      </c>
      <c r="DC41" s="94">
        <f>IF(OR(DC$4="",$B41=""),0,SUMIF('DADOS BRUTOS'!$A$3:$A$500,$B41,'DADOS BRUTOS'!AC$3:AC$500)+IF($C41="",0,SUMIF('DADOS BRUTOS'!$A$3:$A$500,$C41,'DADOS BRUTOS'!AC$3:AC$500)))</f>
        <v/>
      </c>
      <c r="DD41" s="94">
        <f>IF(OR(DD$4="",$B41=""),0,SUMIF('DADOS BRUTOS'!$A$3:$A$500,$B41,'DADOS BRUTOS'!AD$3:AD$500)+IF($C41="",0,SUMIF('DADOS BRUTOS'!$A$3:$A$500,$C41,'DADOS BRUTOS'!AD$3:AD$500)))</f>
        <v/>
      </c>
      <c r="DE41" s="94">
        <f>IF(OR(DE$4="",$B41=""),0,SUMIF('DADOS BRUTOS'!$A$3:$A$500,$B41,'DADOS BRUTOS'!AE$3:AE$500)+IF($C41="",0,SUMIF('DADOS BRUTOS'!$A$3:$A$500,$C41,'DADOS BRUTOS'!AE$3:AE$500)))</f>
        <v/>
      </c>
      <c r="DF41" s="94">
        <f>IF(OR(DF$4="",$B41=""),0,SUMIF('DADOS BRUTOS'!$A$3:$A$500,$B41,'DADOS BRUTOS'!AF$3:AF$500)+IF($C41="",0,SUMIF('DADOS BRUTOS'!$A$3:$A$500,$C41,'DADOS BRUTOS'!AF$3:AF$500)))</f>
        <v/>
      </c>
      <c r="DG41" s="94">
        <f>IF(OR(DG$4="",$B41=""),0,SUMIF('DADOS BRUTOS'!$A$3:$A$500,$B41,'DADOS BRUTOS'!AG$3:AG$500)+IF($C41="",0,SUMIF('DADOS BRUTOS'!$A$3:$A$500,$C41,'DADOS BRUTOS'!AG$3:AG$500)))</f>
        <v/>
      </c>
      <c r="DH41" s="94">
        <f>IF(OR(DH$4="",$B41=""),0,SUMIF('DADOS BRUTOS'!$A$3:$A$500,$B41,'DADOS BRUTOS'!AH$3:AH$500)+IF($C41="",0,SUMIF('DADOS BRUTOS'!$A$3:$A$500,$C41,'DADOS BRUTOS'!AH$3:AH$500)))</f>
        <v/>
      </c>
      <c r="DI41" s="94">
        <f>IF(OR(DI$4="",$B41=""),0,SUMIF('DADOS BRUTOS'!$A$3:$A$500,$B41,'DADOS BRUTOS'!AI$3:AI$500)+IF($C41="",0,SUMIF('DADOS BRUTOS'!$A$3:$A$500,$C41,'DADOS BRUTOS'!AI$3:AI$500)))</f>
        <v/>
      </c>
      <c r="DJ41" s="94">
        <f>IF(OR(DJ$4="",$B41=""),0,SUMIF('DADOS BRUTOS'!$A$3:$A$500,$B41,'DADOS BRUTOS'!AJ$3:AJ$500)+IF($C41="",0,SUMIF('DADOS BRUTOS'!$A$3:$A$500,$C41,'DADOS BRUTOS'!AJ$3:AJ$500)))</f>
        <v/>
      </c>
      <c r="DK41" s="94">
        <f>IF(OR(DK$4="",$B41=""),0,SUMIF('DADOS BRUTOS'!$A$3:$A$500,$B41,'DADOS BRUTOS'!AK$3:AK$500)+IF($C41="",0,SUMIF('DADOS BRUTOS'!$A$3:$A$500,$C41,'DADOS BRUTOS'!AK$3:AK$500)))</f>
        <v/>
      </c>
      <c r="DL41" s="94">
        <f>IF(OR(DL$4="",$B41=""),0,SUMIF('DADOS BRUTOS'!$A$3:$A$500,$B41,'DADOS BRUTOS'!AL$3:AL$500)+IF($C41="",0,SUMIF('DADOS BRUTOS'!$A$3:$A$500,$C41,'DADOS BRUTOS'!AL$3:AL$500)))</f>
        <v/>
      </c>
      <c r="DM41" s="94">
        <f>IF(OR(DM$4="",$B41=""),0,SUMIF('DADOS BRUTOS'!$A$3:$A$500,$B41,'DADOS BRUTOS'!AM$3:AM$500)+IF($C41="",0,SUMIF('DADOS BRUTOS'!$A$3:$A$500,$C41,'DADOS BRUTOS'!AM$3:AM$500)))</f>
        <v/>
      </c>
      <c r="DN41" s="94">
        <f>IF(OR(DN$4="",$B41=""),0,SUMIF('DADOS BRUTOS'!$A$3:$A$500,$B41,'DADOS BRUTOS'!AN$3:AN$500)+IF($C41="",0,SUMIF('DADOS BRUTOS'!$A$3:$A$500,$C41,'DADOS BRUTOS'!AN$3:AN$500)))</f>
        <v/>
      </c>
      <c r="DO41" s="94">
        <f>IF(OR(DO$4="",$B41=""),0,SUMIF('DADOS BRUTOS'!$A$3:$A$500,$B41,'DADOS BRUTOS'!AO$3:AO$500)+IF($C41="",0,SUMIF('DADOS BRUTOS'!$A$3:$A$500,$C41,'DADOS BRUTOS'!AO$3:AO$500)))</f>
        <v/>
      </c>
      <c r="DP41" s="94">
        <f>IF(OR(DP$4="",$B41=""),0,SUMIF('DADOS BRUTOS'!$A$3:$A$500,$B41,'DADOS BRUTOS'!AP$3:AP$500)+IF($C41="",0,SUMIF('DADOS BRUTOS'!$A$3:$A$500,$C41,'DADOS BRUTOS'!AP$3:AP$500)))</f>
        <v/>
      </c>
      <c r="DQ41" s="94">
        <f>IF(OR(DQ$4="",$B41=""),0,SUMIF('DADOS BRUTOS'!$A$3:$A$500,$B41,'DADOS BRUTOS'!AQ$3:AQ$500)+IF($C41="",0,SUMIF('DADOS BRUTOS'!$A$3:$A$500,$C41,'DADOS BRUTOS'!AQ$3:AQ$500)))</f>
        <v/>
      </c>
      <c r="DR41" s="94">
        <f>IF(OR(DR$4="",$B41=""),0,SUMIF('DADOS BRUTOS'!$A$3:$A$500,$B41,'DADOS BRUTOS'!AR$3:AR$500)+IF($C41="",0,SUMIF('DADOS BRUTOS'!$A$3:$A$500,$C41,'DADOS BRUTOS'!AR$3:AR$500)))</f>
        <v/>
      </c>
      <c r="DS41" s="94">
        <f>IF(OR(DS$4="",$B41=""),0,SUMIF('DADOS BRUTOS'!$A$3:$A$500,$B41,'DADOS BRUTOS'!AS$3:AS$500)+IF($C41="",0,SUMIF('DADOS BRUTOS'!$A$3:$A$500,$C41,'DADOS BRUTOS'!AS$3:AS$500)))</f>
        <v/>
      </c>
      <c r="DT41" s="94">
        <f>IF(OR(DT$4="",$B41=""),0,SUMIF('DADOS BRUTOS'!$A$3:$A$500,$B41,'DADOS BRUTOS'!AT$3:AT$500)+IF($C41="",0,SUMIF('DADOS BRUTOS'!$A$3:$A$500,$C41,'DADOS BRUTOS'!AT$3:AT$500)))</f>
        <v/>
      </c>
      <c r="DU41" s="94">
        <f>IF(OR(DU$4="",$B41=""),0,SUMIF('DADOS BRUTOS'!$A$3:$A$500,$B41,'DADOS BRUTOS'!AU$3:AU$500)+IF($C41="",0,SUMIF('DADOS BRUTOS'!$A$3:$A$500,$C41,'DADOS BRUTOS'!AU$3:AU$500)))</f>
        <v/>
      </c>
      <c r="DV41" s="94">
        <f>IF(OR(DV$4="",$B41=""),0,SUMIF('DADOS BRUTOS'!$A$3:$A$500,$B41,'DADOS BRUTOS'!AV$3:AV$500)+IF($C41="",0,SUMIF('DADOS BRUTOS'!$A$3:$A$500,$C41,'DADOS BRUTOS'!AV$3:AV$500)))</f>
        <v/>
      </c>
      <c r="DW41" s="94">
        <f>IF(OR(DW$4="",$B41=""),0,SUMIF('DADOS BRUTOS'!$A$3:$A$500,$B41,'DADOS BRUTOS'!AW$3:AW$500)+IF($C41="",0,SUMIF('DADOS BRUTOS'!$A$3:$A$500,$C41,'DADOS BRUTOS'!AW$3:AW$500)))</f>
        <v/>
      </c>
      <c r="DX41" s="94">
        <f>IF(OR(DX$4="",$B41=""),0,SUMIF('DADOS BRUTOS'!$A$3:$A$500,$B41,'DADOS BRUTOS'!AX$3:AX$500)+IF($C41="",0,SUMIF('DADOS BRUTOS'!$A$3:$A$500,$C41,'DADOS BRUTOS'!AX$3:AX$500)))</f>
        <v/>
      </c>
      <c r="DY41" s="94">
        <f>IF(OR(DY$4="",$B41=""),0,SUMIF('DADOS BRUTOS'!$A$3:$A$500,$B41,'DADOS BRUTOS'!AY$3:AY$500)+IF($C41="",0,SUMIF('DADOS BRUTOS'!$A$3:$A$500,$C41,'DADOS BRUTOS'!AY$3:AY$500)))</f>
        <v/>
      </c>
      <c r="DZ41" s="94">
        <f>IF(OR(DZ$4="",$B41=""),0,SUMIF('DADOS BRUTOS'!$A$3:$A$500,$B41,'DADOS BRUTOS'!AZ$3:AZ$500)+IF($C41="",0,SUMIF('DADOS BRUTOS'!$A$3:$A$500,$C41,'DADOS BRUTOS'!AZ$3:AZ$500)))</f>
        <v/>
      </c>
      <c r="EA41" s="94">
        <f>IF(OR(EA$4="",$B41=""),0,SUMIF('DADOS BRUTOS'!$A$3:$A$500,$B41,'DADOS BRUTOS'!BA$3:BA$500)+IF($C41="",0,SUMIF('DADOS BRUTOS'!$A$3:$A$500,$C41,'DADOS BRUTOS'!BA$3:BA$500)))</f>
        <v/>
      </c>
      <c r="EB41" s="94">
        <f>IF(OR(EB$4="",$B41=""),0,SUMIF('DADOS BRUTOS'!$A$3:$A$500,$B41,'DADOS BRUTOS'!BB$3:BB$500)+IF($C41="",0,SUMIF('DADOS BRUTOS'!$A$3:$A$500,$C41,'DADOS BRUTOS'!BB$3:BB$500)))</f>
        <v/>
      </c>
      <c r="EC41" s="94">
        <f>IF(OR(EC$4="",$B41=""),0,SUMIF('DADOS BRUTOS'!$A$3:$A$500,$B41,'DADOS BRUTOS'!BC$3:BC$500)+IF($C41="",0,SUMIF('DADOS BRUTOS'!$A$3:$A$500,$C41,'DADOS BRUTOS'!BC$3:BC$500)))</f>
        <v/>
      </c>
      <c r="ED41" s="94">
        <f>IF(OR(ED$4="",$B41=""),0,SUMIF('DADOS BRUTOS'!$A$3:$A$500,$B41,'DADOS BRUTOS'!BD$3:BD$500)+IF($C41="",0,SUMIF('DADOS BRUTOS'!$A$3:$A$500,$C41,'DADOS BRUTOS'!BD$3:BD$500)))</f>
        <v/>
      </c>
      <c r="EE41" s="94">
        <f>IF(OR(EE$4="",$B41=""),0,SUMIF('DADOS BRUTOS'!$A$3:$A$500,$B41,'DADOS BRUTOS'!BE$3:BE$500)+IF($C41="",0,SUMIF('DADOS BRUTOS'!$A$3:$A$500,$C41,'DADOS BRUTOS'!BE$3:BE$500)))</f>
        <v/>
      </c>
      <c r="EF41" s="94">
        <f>IF(OR(EF$4="",$B41=""),0,SUMIF('DADOS BRUTOS'!$A$3:$A$500,$B41,'DADOS BRUTOS'!BF$3:BF$500)+IF($C41="",0,SUMIF('DADOS BRUTOS'!$A$3:$A$500,$C41,'DADOS BRUTOS'!BF$3:BF$500)))</f>
        <v/>
      </c>
      <c r="EG41" s="94">
        <f>IF(OR(EG$4="",$B41=""),0,SUMIF('DADOS BRUTOS'!$A$3:$A$500,$B41,'DADOS BRUTOS'!BG$3:BG$500)+IF($C41="",0,SUMIF('DADOS BRUTOS'!$A$3:$A$500,$C41,'DADOS BRUTOS'!BG$3:BG$500)))</f>
        <v/>
      </c>
      <c r="EH41" s="94">
        <f>IF(OR(EH$4="",$B41=""),0,SUMIF('DADOS BRUTOS'!$A$3:$A$500,$B41,'DADOS BRUTOS'!BH$3:BH$500)+IF($C41="",0,SUMIF('DADOS BRUTOS'!$A$3:$A$500,$C41,'DADOS BRUTOS'!BH$3:BH$500)))</f>
        <v/>
      </c>
      <c r="EI41" s="94">
        <f>IF(OR(EI$4="",$B41=""),0,SUMIF('DADOS BRUTOS'!$A$3:$A$500,$B41,'DADOS BRUTOS'!BI$3:BI$500)+IF($C41="",0,SUMIF('DADOS BRUTOS'!$A$3:$A$500,$C41,'DADOS BRUTOS'!BI$3:BI$500)))</f>
        <v/>
      </c>
      <c r="EJ41" s="94">
        <f>IF(OR(EJ$4="",$B41=""),0,SUMIF('DADOS BRUTOS'!$A$3:$A$500,$B41,'DADOS BRUTOS'!BJ$3:BJ$500)+IF($C41="",0,SUMIF('DADOS BRUTOS'!$A$3:$A$500,$C41,'DADOS BRUTOS'!BJ$3:BJ$500)))</f>
        <v/>
      </c>
      <c r="EK41" s="94">
        <f>IF(OR(EK$4="",$B41=""),0,SUMIF('DADOS BRUTOS'!$A$3:$A$500,$B41,'DADOS BRUTOS'!BK$3:BK$500)+IF($C41="",0,SUMIF('DADOS BRUTOS'!$A$3:$A$500,$C41,'DADOS BRUTOS'!BK$3:BK$500)))</f>
        <v/>
      </c>
      <c r="EL41" s="94">
        <f>IF(OR(EL$4="",$B41=""),0,SUMIF('DADOS BRUTOS'!$A$3:$A$500,$B41,'DADOS BRUTOS'!BL$3:BL$500)+IF($C41="",0,SUMIF('DADOS BRUTOS'!$A$3:$A$500,$C41,'DADOS BRUTOS'!BL$3:BL$500)))</f>
        <v/>
      </c>
      <c r="EM41" s="94">
        <f>IF(OR(EM$4="",$B41=""),0,SUMIF('DADOS BRUTOS'!$A$3:$A$500,$B41,'DADOS BRUTOS'!BM$3:BM$500)+IF($C41="",0,SUMIF('DADOS BRUTOS'!$A$3:$A$500,$C41,'DADOS BRUTOS'!BM$3:BM$500)))</f>
        <v/>
      </c>
      <c r="EN41" s="94">
        <f>IF(OR(EN$4="",$B41=""),0,SUMIF('DADOS BRUTOS'!$A$3:$A$500,$B41,'DADOS BRUTOS'!BN$3:BN$500)+IF($C41="",0,SUMIF('DADOS BRUTOS'!$A$3:$A$500,$C41,'DADOS BRUTOS'!BN$3:BN$500)))</f>
        <v/>
      </c>
      <c r="EO41" s="94">
        <f>IF(OR(EO$4="",$B41=""),0,SUMIF('DADOS BRUTOS'!$A$3:$A$500,$B41,'DADOS BRUTOS'!BO$3:BO$500)+IF($C41="",0,SUMIF('DADOS BRUTOS'!$A$3:$A$500,$C41,'DADOS BRUTOS'!BO$3:BO$500)))</f>
        <v/>
      </c>
      <c r="EP41" s="94">
        <f>IF(OR(EP$4="",$B41=""),0,SUMIF('DADOS BRUTOS'!$A$3:$A$500,$B41,'DADOS BRUTOS'!BP$3:BP$500)+IF($C41="",0,SUMIF('DADOS BRUTOS'!$A$3:$A$500,$C41,'DADOS BRUTOS'!BP$3:BP$500)))</f>
        <v/>
      </c>
      <c r="EQ41" s="94">
        <f>IF(OR(EQ$4="",$B41=""),0,SUMIF('DADOS BRUTOS'!$A$3:$A$500,$B41,'DADOS BRUTOS'!BQ$3:BQ$500)+IF($C41="",0,SUMIF('DADOS BRUTOS'!$A$3:$A$500,$C41,'DADOS BRUTOS'!BQ$3:BQ$500)))</f>
        <v/>
      </c>
      <c r="ER41" s="94">
        <f>IF(OR(ER$4="",$B41=""),0,SUMIF('DADOS BRUTOS'!$A$3:$A$500,$B41,'DADOS BRUTOS'!BR$3:BR$500)+IF($C41="",0,SUMIF('DADOS BRUTOS'!$A$3:$A$500,$C41,'DADOS BRUTOS'!BR$3:BR$500)))</f>
        <v/>
      </c>
      <c r="ES41" s="94">
        <f>IF(OR(ES$4="",$B41=""),0,SUMIF('DADOS BRUTOS'!$A$3:$A$500,$B41,'DADOS BRUTOS'!BS$3:BS$500)+IF($C41="",0,SUMIF('DADOS BRUTOS'!$A$3:$A$500,$C41,'DADOS BRUTOS'!BS$3:BS$500)))</f>
        <v/>
      </c>
      <c r="ET41" s="94">
        <f>IF(OR(ET$4="",$B41=""),0,SUMIF('DADOS BRUTOS'!$A$3:$A$500,$B41,'DADOS BRUTOS'!BT$3:BT$500)+IF($C41="",0,SUMIF('DADOS BRUTOS'!$A$3:$A$500,$C41,'DADOS BRUTOS'!BT$3:BT$500)))</f>
        <v/>
      </c>
      <c r="EU41" s="94">
        <f>IF(OR(EU$4="",$B41=""),0,SUMIF('DADOS BRUTOS'!$A$3:$A$500,$B41,'DADOS BRUTOS'!BU$3:BU$500)+IF($C41="",0,SUMIF('DADOS BRUTOS'!$A$3:$A$500,$C41,'DADOS BRUTOS'!BU$3:BU$500)))</f>
        <v/>
      </c>
      <c r="EV41" s="94">
        <f>IF(OR(EV$4="",$B41=""),0,SUMIF('DADOS BRUTOS'!$A$3:$A$500,$B41,'DADOS BRUTOS'!BV$3:BV$500)+IF($C41="",0,SUMIF('DADOS BRUTOS'!$A$3:$A$500,$C41,'DADOS BRUTOS'!BV$3:BV$500)))</f>
        <v/>
      </c>
      <c r="EW41" s="94">
        <f>IF(OR(EW$4="",$B41=""),0,SUMIF('DADOS BRUTOS'!$A$3:$A$500,$B41,'DADOS BRUTOS'!BW$3:BW$500)+IF($C41="",0,SUMIF('DADOS BRUTOS'!$A$3:$A$500,$C41,'DADOS BRUTOS'!BW$3:BW$500)))</f>
        <v/>
      </c>
      <c r="EX41" s="94">
        <f>IF(OR(EX$4="",$B41=""),0,SUMIF('DADOS BRUTOS'!$A$3:$A$500,$B41,'DADOS BRUTOS'!BX$3:BX$500)+IF($C41="",0,SUMIF('DADOS BRUTOS'!$A$3:$A$500,$C41,'DADOS BRUTOS'!BX$3:BX$500)))</f>
        <v/>
      </c>
      <c r="EY41" s="94">
        <f>IF(OR(EY$4="",$B41=""),0,SUMIF('DADOS BRUTOS'!$A$3:$A$500,$B41,'DADOS BRUTOS'!BY$3:BY$500)+IF($C41="",0,SUMIF('DADOS BRUTOS'!$A$3:$A$500,$C41,'DADOS BRUTOS'!BY$3:BY$500)))</f>
        <v/>
      </c>
      <c r="EZ41" s="94">
        <f>IF(OR(EZ$4="",$B41=""),0,SUMIF('DADOS BRUTOS'!$A$3:$A$500,$B41,'DADOS BRUTOS'!BZ$3:BZ$500)+IF($C41="",0,SUMIF('DADOS BRUTOS'!$A$3:$A$500,$C41,'DADOS BRUTOS'!BZ$3:BZ$500)))</f>
        <v/>
      </c>
      <c r="FA41" s="94">
        <f>IF(OR(FA$4="",$B41=""),0,SUMIF('DADOS BRUTOS'!$A$3:$A$500,$B41,'DADOS BRUTOS'!CA$3:CA$500)+IF($C41="",0,SUMIF('DADOS BRUTOS'!$A$3:$A$500,$C41,'DADOS BRUTOS'!CA$3:CA$500)))</f>
        <v/>
      </c>
      <c r="FB41" s="94">
        <f>IF(OR(FB$4="",$B41=""),0,SUMIF('DADOS BRUTOS'!$A$3:$A$500,$B41,'DADOS BRUTOS'!CB$3:CB$500)+IF($C41="",0,SUMIF('DADOS BRUTOS'!$A$3:$A$500,$C41,'DADOS BRUTOS'!CB$3:CB$500)))</f>
        <v/>
      </c>
      <c r="FC41" s="94">
        <f>IF(OR(FC$4="",$B41=""),0,SUMIF('DADOS BRUTOS'!$A$3:$A$500,$B41,'DADOS BRUTOS'!CC$3:CC$500)+IF($C41="",0,SUMIF('DADOS BRUTOS'!$A$3:$A$500,$C41,'DADOS BRUTOS'!CC$3:CC$500)))</f>
        <v/>
      </c>
      <c r="FD41" s="94">
        <f>IF(OR(FD$4="",$B41=""),0,SUMIF('DADOS BRUTOS'!$A$3:$A$500,$B41,'DADOS BRUTOS'!CD$3:CD$500)+IF($C41="",0,SUMIF('DADOS BRUTOS'!$A$3:$A$500,$C41,'DADOS BRUTOS'!CD$3:CD$500)))</f>
        <v/>
      </c>
      <c r="FE41" s="94">
        <f>IF(OR(FE$4="",$B41=""),0,SUMIF('DADOS BRUTOS'!$A$3:$A$500,$B41,'DADOS BRUTOS'!CE$3:CE$500)+IF($C41="",0,SUMIF('DADOS BRUTOS'!$A$3:$A$500,$C41,'DADOS BRUTOS'!CE$3:CE$500)))</f>
        <v/>
      </c>
      <c r="FF41" s="94">
        <f>IF(OR(FF$4="",$B41=""),0,SUMIF('DADOS BRUTOS'!$A$3:$A$500,$B41,'DADOS BRUTOS'!CF$3:CF$500)+IF($C41="",0,SUMIF('DADOS BRUTOS'!$A$3:$A$500,$C41,'DADOS BRUTOS'!CF$3:CF$500)))</f>
        <v/>
      </c>
      <c r="FG41" s="94">
        <f>IF(OR(FG$4="",$B41=""),0,SUMIF('DADOS BRUTOS'!$A$3:$A$500,$B41,'DADOS BRUTOS'!CG$3:CG$500)+IF($C41="",0,SUMIF('DADOS BRUTOS'!$A$3:$A$500,$C41,'DADOS BRUTOS'!CG$3:CG$500)))</f>
        <v/>
      </c>
      <c r="FH41" s="94">
        <f>IF(OR(FH$4="",$B41=""),0,SUMIF('DADOS BRUTOS'!$A$3:$A$500,$B41,'DADOS BRUTOS'!CH$3:CH$500)+IF($C41="",0,SUMIF('DADOS BRUTOS'!$A$3:$A$500,$C41,'DADOS BRUTOS'!CH$3:CH$500)))</f>
        <v/>
      </c>
      <c r="FI41" s="94">
        <f>IF(OR(FI$4="",$B41=""),0,SUMIF('DADOS BRUTOS'!$A$3:$A$500,$B41,'DADOS BRUTOS'!CI$3:CI$500)+IF($C41="",0,SUMIF('DADOS BRUTOS'!$A$3:$A$500,$C41,'DADOS BRUTOS'!CI$3:CI$500)))</f>
        <v/>
      </c>
      <c r="FJ41" s="94">
        <f>IF(OR(FJ$4="",$B41=""),0,SUMIF('DADOS BRUTOS'!$A$3:$A$500,$B41,'DADOS BRUTOS'!CJ$3:CJ$500)+IF($C41="",0,SUMIF('DADOS BRUTOS'!$A$3:$A$500,$C41,'DADOS BRUTOS'!CJ$3:CJ$500)))</f>
        <v/>
      </c>
      <c r="FK41" s="94">
        <f>IF(OR(FK$4="",$B41=""),0,SUMIF('DADOS BRUTOS'!$A$3:$A$500,$B41,'DADOS BRUTOS'!CK$3:CK$500)+IF($C41="",0,SUMIF('DADOS BRUTOS'!$A$3:$A$500,$C41,'DADOS BRUTOS'!CK$3:CK$500)))</f>
        <v/>
      </c>
      <c r="FL41" s="94">
        <f>IF(OR(FL$4="",$B41=""),0,SUMIF('DADOS BRUTOS'!$A$3:$A$500,$B41,'DADOS BRUTOS'!CL$3:CL$500)+IF($C41="",0,SUMIF('DADOS BRUTOS'!$A$3:$A$500,$C41,'DADOS BRUTOS'!CL$3:CL$500)))</f>
        <v/>
      </c>
      <c r="FM41" s="94">
        <f>IF(OR(FM$4="",$B41=""),0,SUMIF('DADOS BRUTOS'!$A$3:$A$500,$B41,'DADOS BRUTOS'!CM$3:CM$500)+IF($C41="",0,SUMIF('DADOS BRUTOS'!$A$3:$A$500,$C41,'DADOS BRUTOS'!CM$3:CM$500)))</f>
        <v/>
      </c>
      <c r="FN41" s="94">
        <f>IF(OR(FN$4="",$B41=""),0,SUMIF('DADOS BRUTOS'!$A$3:$A$500,$B41,'DADOS BRUTOS'!CN$3:CN$500)+IF($C41="",0,SUMIF('DADOS BRUTOS'!$A$3:$A$500,$C41,'DADOS BRUTOS'!CN$3:CN$500)))</f>
        <v/>
      </c>
      <c r="FO41" s="94">
        <f>IF(OR(FO$4="",$B41=""),0,SUMIF('DADOS BRUTOS'!$A$3:$A$500,$B41,'DADOS BRUTOS'!CO$3:CO$500)+IF($C41="",0,SUMIF('DADOS BRUTOS'!$A$3:$A$500,$C41,'DADOS BRUTOS'!CO$3:CO$500)))</f>
        <v/>
      </c>
      <c r="FP41" s="94">
        <f>IF(OR(FP$4="",$B41=""),0,SUMIF('DADOS BRUTOS'!$A$3:$A$500,$B41,'DADOS BRUTOS'!CP$3:CP$500)+IF($C41="",0,SUMIF('DADOS BRUTOS'!$A$3:$A$500,$C41,'DADOS BRUTOS'!CP$3:CP$500)))</f>
        <v/>
      </c>
      <c r="FQ41" s="94">
        <f>IF(OR(FQ$4="",$B41=""),0,SUMIF('DADOS BRUTOS'!$A$3:$A$500,$B41,'DADOS BRUTOS'!CQ$3:CQ$500)+IF($C41="",0,SUMIF('DADOS BRUTOS'!$A$3:$A$500,$C41,'DADOS BRUTOS'!CQ$3:CQ$500)))</f>
        <v/>
      </c>
      <c r="FR41" s="94">
        <f>IF(OR(FR$4="",$B41=""),0,SUMIF('DADOS BRUTOS'!$A$3:$A$500,$B41,'DADOS BRUTOS'!CR$3:CR$500)+IF($C41="",0,SUMIF('DADOS BRUTOS'!$A$3:$A$500,$C41,'DADOS BRUTOS'!CR$3:CR$500)))</f>
        <v/>
      </c>
      <c r="FS41" s="94">
        <f>IF(OR(FS$4="",$B41=""),0,SUMIF('DADOS BRUTOS'!$A$3:$A$500,$B41,'DADOS BRUTOS'!CS$3:CS$500)+IF($C41="",0,SUMIF('DADOS BRUTOS'!$A$3:$A$500,$C41,'DADOS BRUTOS'!CS$3:CS$500)))</f>
        <v/>
      </c>
      <c r="FT41" s="94">
        <f>IF(OR(FT$4="",$B41=""),0,SUMIF('DADOS BRUTOS'!$A$3:$A$500,$B41,'DADOS BRUTOS'!CT$3:CT$500)+IF($C41="",0,SUMIF('DADOS BRUTOS'!$A$3:$A$500,$C41,'DADOS BRUTOS'!CT$3:CT$500)))</f>
        <v/>
      </c>
      <c r="FU41" s="94">
        <f>IF(OR(FU$4="",$B41=""),0,SUMIF('DADOS BRUTOS'!$A$3:$A$500,$B41,'DADOS BRUTOS'!CU$3:CU$500)+IF($C41="",0,SUMIF('DADOS BRUTOS'!$A$3:$A$500,$C41,'DADOS BRUTOS'!CU$3:CU$500)))</f>
        <v/>
      </c>
      <c r="FV41" s="94">
        <f>IF(OR(FV$4="",$B41=""),0,SUMIF('DADOS BRUTOS'!$A$3:$A$500,$B41,'DADOS BRUTOS'!CV$3:CV$500)+IF($C41="",0,SUMIF('DADOS BRUTOS'!$A$3:$A$500,$C41,'DADOS BRUTOS'!CV$3:CV$500)))</f>
        <v/>
      </c>
      <c r="FW41" s="94">
        <f>IF(OR(FW$4="",$B41=""),0,SUMIF('DADOS BRUTOS'!$A$3:$A$500,$B41,'DADOS BRUTOS'!CW$3:CW$500)+IF($C41="",0,SUMIF('DADOS BRUTOS'!$A$3:$A$500,$C41,'DADOS BRUTOS'!CW$3:CW$500)))</f>
        <v/>
      </c>
      <c r="FX41" s="94">
        <f>IF(OR(FX$4="",$B41=""),0,SUMIF('DADOS BRUTOS'!$A$3:$A$500,$B41,'DADOS BRUTOS'!CX$3:CX$500)+IF($C41="",0,SUMIF('DADOS BRUTOS'!$A$3:$A$500,$C41,'DADOS BRUTOS'!CX$3:CX$500)))</f>
        <v/>
      </c>
      <c r="FY41" s="94">
        <f>IF(OR(FY$4="",$B41=""),0,SUMIF('DADOS BRUTOS'!$A$3:$A$500,$B41,'DADOS BRUTOS'!CY$3:CY$500)+IF($C41="",0,SUMIF('DADOS BRUTOS'!$A$3:$A$500,$C41,'DADOS BRUTOS'!CY$3:CY$500)))</f>
        <v/>
      </c>
      <c r="FZ41" s="94">
        <f>IF(OR(FZ$4="",$B41=""),0,SUMIF('DADOS BRUTOS'!$A$3:$A$500,$B41,'DADOS BRUTOS'!CZ$3:CZ$500)+IF($C41="",0,SUMIF('DADOS BRUTOS'!$A$3:$A$500,$C41,'DADOS BRUTOS'!CZ$3:CZ$500)))</f>
        <v/>
      </c>
      <c r="GA41" s="94">
        <f>IF(OR(GA$4="",$B41=""),0,SUMIF('DADOS BRUTOS'!$A$3:$A$500,$B41,'DADOS BRUTOS'!DA$3:DA$500)+IF($C41="",0,SUMIF('DADOS BRUTOS'!$A$3:$A$500,$C41,'DADOS BRUTOS'!DA$3:DA$500)))</f>
        <v/>
      </c>
      <c r="GB41" s="94">
        <f>IF(OR(GB$4="",$B41=""),0,SUMIF('DADOS BRUTOS'!$A$3:$A$500,$B41,'DADOS BRUTOS'!DB$3:DB$500)+IF($C41="",0,SUMIF('DADOS BRUTOS'!$A$3:$A$500,$C41,'DADOS BRUTOS'!DB$3:DB$500)))</f>
        <v/>
      </c>
      <c r="GC41" s="94">
        <f>IF(OR(GC$4="",$B41=""),0,SUMIF('DADOS BRUTOS'!$A$3:$A$500,$B41,'DADOS BRUTOS'!DC$3:DC$500)+IF($C41="",0,SUMIF('DADOS BRUTOS'!$A$3:$A$500,$C41,'DADOS BRUTOS'!DC$3:DC$500)))</f>
        <v/>
      </c>
      <c r="GD41" s="94">
        <f>IF(OR(GD$4="",$B41=""),0,SUMIF('DADOS BRUTOS'!$A$3:$A$500,$B41,'DADOS BRUTOS'!DD$3:DD$500)+IF($C41="",0,SUMIF('DADOS BRUTOS'!$A$3:$A$500,$C41,'DADOS BRUTOS'!DD$3:DD$500)))</f>
        <v/>
      </c>
      <c r="GE41" s="94">
        <f>IF(OR(GE$4="",$B41=""),0,SUMIF('DADOS BRUTOS'!$A$3:$A$500,$B41,'DADOS BRUTOS'!DE$3:DE$500)+IF($C41="",0,SUMIF('DADOS BRUTOS'!$A$3:$A$500,$C41,'DADOS BRUTOS'!DE$3:DE$500)))</f>
        <v/>
      </c>
      <c r="GF41" s="94">
        <f>IF(OR(GF$4="",$B41=""),0,SUMIF('DADOS BRUTOS'!$A$3:$A$500,$B41,'DADOS BRUTOS'!DF$3:DF$500)+IF($C41="",0,SUMIF('DADOS BRUTOS'!$A$3:$A$500,$C41,'DADOS BRUTOS'!DF$3:DF$500)))</f>
        <v/>
      </c>
      <c r="GG41" s="94">
        <f>IF(OR(GG$4="",$B41=""),0,SUMIF('DADOS BRUTOS'!$A$3:$A$500,$B41,'DADOS BRUTOS'!DG$3:DG$500)+IF($C41="",0,SUMIF('DADOS BRUTOS'!$A$3:$A$500,$C41,'DADOS BRUTOS'!DG$3:DG$500)))</f>
        <v/>
      </c>
      <c r="GH41" s="94">
        <f>IF(OR(GH$4="",$B41=""),0,SUMIF('DADOS BRUTOS'!$A$3:$A$500,$B41,'DADOS BRUTOS'!DH$3:DH$500)+IF($C41="",0,SUMIF('DADOS BRUTOS'!$A$3:$A$500,$C41,'DADOS BRUTOS'!DH$3:DH$500)))</f>
        <v/>
      </c>
      <c r="GI41" s="94">
        <f>IF(OR(GI$4="",$B41=""),0,SUMIF('DADOS BRUTOS'!$A$3:$A$500,$B41,'DADOS BRUTOS'!DI$3:DI$500)+IF($C41="",0,SUMIF('DADOS BRUTOS'!$A$3:$A$500,$C41,'DADOS BRUTOS'!DI$3:DI$500)))</f>
        <v/>
      </c>
      <c r="GJ41" s="94">
        <f>IF(OR(GJ$4="",$B41=""),0,SUMIF('DADOS BRUTOS'!$A$3:$A$500,$B41,'DADOS BRUTOS'!DJ$3:DJ$500)+IF($C41="",0,SUMIF('DADOS BRUTOS'!$A$3:$A$500,$C41,'DADOS BRUTOS'!DJ$3:DJ$500)))</f>
        <v/>
      </c>
      <c r="GK41" s="94">
        <f>IF(OR(GK$4="",$B41=""),0,SUMIF('DADOS BRUTOS'!$A$3:$A$500,$B41,'DADOS BRUTOS'!DK$3:DK$500)+IF($C41="",0,SUMIF('DADOS BRUTOS'!$A$3:$A$500,$C41,'DADOS BRUTOS'!DK$3:DK$500)))</f>
        <v/>
      </c>
      <c r="GL41" s="94">
        <f>IF(OR(GL$4="",$B41=""),0,SUMIF('DADOS BRUTOS'!$A$3:$A$500,$B41,'DADOS BRUTOS'!DL$3:DL$500)+IF($C41="",0,SUMIF('DADOS BRUTOS'!$A$3:$A$500,$C41,'DADOS BRUTOS'!DL$3:DL$500)))</f>
        <v/>
      </c>
      <c r="GM41" s="94">
        <f>IF(OR(GM$4="",$B41=""),0,SUMIF('DADOS BRUTOS'!$A$3:$A$500,$B41,'DADOS BRUTOS'!DM$3:DM$500)+IF($C41="",0,SUMIF('DADOS BRUTOS'!$A$3:$A$500,$C41,'DADOS BRUTOS'!DM$3:DM$500)))</f>
        <v/>
      </c>
      <c r="GN41" s="94">
        <f>IF(OR(GN$4="",$B41=""),0,SUMIF('DADOS BRUTOS'!$A$3:$A$500,$B41,'DADOS BRUTOS'!DN$3:DN$500)+IF($C41="",0,SUMIF('DADOS BRUTOS'!$A$3:$A$500,$C41,'DADOS BRUTOS'!DN$3:DN$500)))</f>
        <v/>
      </c>
      <c r="GO41" s="94">
        <f>IF(OR(GO$4="",$B41=""),0,SUMIF('DADOS BRUTOS'!$A$3:$A$500,$B41,'DADOS BRUTOS'!DO$3:DO$500)+IF($C41="",0,SUMIF('DADOS BRUTOS'!$A$3:$A$500,$C41,'DADOS BRUTOS'!DO$3:DO$500)))</f>
        <v/>
      </c>
      <c r="GP41" s="94">
        <f>IF(OR(GP$4="",$B41=""),0,SUMIF('DADOS BRUTOS'!$A$3:$A$500,$B41,'DADOS BRUTOS'!DP$3:DP$500)+IF($C41="",0,SUMIF('DADOS BRUTOS'!$A$3:$A$500,$C41,'DADOS BRUTOS'!DP$3:DP$500)))</f>
        <v/>
      </c>
      <c r="GQ41" s="94">
        <f>IF(OR(GQ$4="",$B41=""),0,SUMIF('DADOS BRUTOS'!$A$3:$A$500,$B41,'DADOS BRUTOS'!DQ$3:DQ$500)+IF($C41="",0,SUMIF('DADOS BRUTOS'!$A$3:$A$500,$C41,'DADOS BRUTOS'!DQ$3:DQ$500)))</f>
        <v/>
      </c>
      <c r="GR41" s="94">
        <f>IF(OR(GR$4="",$B41=""),0,SUMIF('DADOS BRUTOS'!$A$3:$A$500,$B41,'DADOS BRUTOS'!DR$3:DR$500)+IF($C41="",0,SUMIF('DADOS BRUTOS'!$A$3:$A$500,$C41,'DADOS BRUTOS'!DR$3:DR$500)))</f>
        <v/>
      </c>
      <c r="GS41" s="94">
        <f>IF(OR(GS$4="",$B41=""),0,SUMIF('DADOS BRUTOS'!$A$3:$A$500,$B41,'DADOS BRUTOS'!DS$3:DS$500)+IF($C41="",0,SUMIF('DADOS BRUTOS'!$A$3:$A$500,$C41,'DADOS BRUTOS'!DS$3:DS$500)))</f>
        <v/>
      </c>
      <c r="GT41" s="94">
        <f>IF(OR(GT$4="",$B41=""),0,SUMIF('DADOS BRUTOS'!$A$3:$A$500,$B41,'DADOS BRUTOS'!DT$3:DT$500)+IF($C41="",0,SUMIF('DADOS BRUTOS'!$A$3:$A$500,$C41,'DADOS BRUTOS'!DT$3:DT$500)))</f>
        <v/>
      </c>
      <c r="GU41" s="94">
        <f>IF(OR(GU$4="",$B41=""),0,SUMIF('DADOS BRUTOS'!$A$3:$A$500,$B41,'DADOS BRUTOS'!DU$3:DU$500)+IF($C41="",0,SUMIF('DADOS BRUTOS'!$A$3:$A$500,$C41,'DADOS BRUTOS'!DU$3:DU$500)))</f>
        <v/>
      </c>
      <c r="GV41" s="94">
        <f>IF(OR(GV$4="",$B41=""),0,SUMIF('DADOS BRUTOS'!$A$3:$A$500,$B41,'DADOS BRUTOS'!DV$3:DV$500)+IF($C41="",0,SUMIF('DADOS BRUTOS'!$A$3:$A$500,$C41,'DADOS BRUTOS'!DV$3:DV$500)))</f>
        <v/>
      </c>
      <c r="GW41" s="94">
        <f>IF(OR(GW$4="",$B41=""),0,SUMIF('DADOS BRUTOS'!$A$3:$A$500,$B41,'DADOS BRUTOS'!DW$3:DW$500)+IF($C41="",0,SUMIF('DADOS BRUTOS'!$A$3:$A$500,$C41,'DADOS BRUTOS'!DW$3:DW$500)))</f>
        <v/>
      </c>
      <c r="GX41" s="94">
        <f>IF(OR(GX$4="",$B41=""),0,SUMIF('DADOS BRUTOS'!$A$3:$A$500,$B41,'DADOS BRUTOS'!DX$3:DX$500)+IF($C41="",0,SUMIF('DADOS BRUTOS'!$A$3:$A$500,$C41,'DADOS BRUTOS'!DX$3:DX$500)))</f>
        <v/>
      </c>
      <c r="GY41" s="94">
        <f>IF(OR(GY$4="",$B41=""),0,SUMIF('DADOS BRUTOS'!$A$3:$A$500,$B41,'DADOS BRUTOS'!DY$3:DY$500)+IF($C41="",0,SUMIF('DADOS BRUTOS'!$A$3:$A$500,$C41,'DADOS BRUTOS'!DY$3:DY$500)))</f>
        <v/>
      </c>
      <c r="GZ41" s="94">
        <f>IF(OR(GZ$4="",$B41=""),0,SUMIF('DADOS BRUTOS'!$A$3:$A$500,$B41,'DADOS BRUTOS'!DZ$3:DZ$500)+IF($C41="",0,SUMIF('DADOS BRUTOS'!$A$3:$A$500,$C41,'DADOS BRUTOS'!DZ$3:DZ$500)))</f>
        <v/>
      </c>
      <c r="HA41" s="94">
        <f>IF(OR(HA$4="",$B41=""),0,SUMIF('DADOS BRUTOS'!$A$3:$A$500,$B41,'DADOS BRUTOS'!EA$3:EA$500)+IF($C41="",0,SUMIF('DADOS BRUTOS'!$A$3:$A$500,$C41,'DADOS BRUTOS'!EA$3:EA$500)))</f>
        <v/>
      </c>
      <c r="HB41" s="94">
        <f>IF(OR(HB$4="",$B41=""),0,SUMIF('DADOS BRUTOS'!$A$3:$A$500,$B41,'DADOS BRUTOS'!EB$3:EB$500)+IF($C41="",0,SUMIF('DADOS BRUTOS'!$A$3:$A$500,$C41,'DADOS BRUTOS'!EB$3:EB$500)))</f>
        <v/>
      </c>
      <c r="HC41" s="94">
        <f>IF(OR(HC$4="",$B41=""),0,SUMIF('DADOS BRUTOS'!$A$3:$A$500,$B41,'DADOS BRUTOS'!EC$3:EC$500)+IF($C41="",0,SUMIF('DADOS BRUTOS'!$A$3:$A$500,$C41,'DADOS BRUTOS'!EC$3:EC$500)))</f>
        <v/>
      </c>
      <c r="HD41" s="94">
        <f>IF(OR(HD$4="",$B41=""),0,SUMIF('DADOS BRUTOS'!$A$3:$A$500,$B41,'DADOS BRUTOS'!ED$3:ED$500)+IF($C41="",0,SUMIF('DADOS BRUTOS'!$A$3:$A$500,$C41,'DADOS BRUTOS'!ED$3:ED$500)))</f>
        <v/>
      </c>
      <c r="HE41" s="94">
        <f>IF(OR(HE$4="",$B41=""),0,SUMIF('DADOS BRUTOS'!$A$3:$A$500,$B41,'DADOS BRUTOS'!EE$3:EE$500)+IF($C41="",0,SUMIF('DADOS BRUTOS'!$A$3:$A$500,$C41,'DADOS BRUTOS'!EE$3:EE$500)))</f>
        <v/>
      </c>
      <c r="HF41" s="94">
        <f>IF(OR(HF$4="",$B41=""),0,SUMIF('DADOS BRUTOS'!$A$3:$A$500,$B41,'DADOS BRUTOS'!EF$3:EF$500)+IF($C41="",0,SUMIF('DADOS BRUTOS'!$A$3:$A$500,$C41,'DADOS BRUTOS'!EF$3:EF$500)))</f>
        <v/>
      </c>
      <c r="HG41" s="94">
        <f>IF(OR(HG$4="",$B41=""),0,SUMIF('DADOS BRUTOS'!$A$3:$A$500,$B41,'DADOS BRUTOS'!EG$3:EG$500)+IF($C41="",0,SUMIF('DADOS BRUTOS'!$A$3:$A$500,$C41,'DADOS BRUTOS'!EG$3:EG$500)))</f>
        <v/>
      </c>
      <c r="HH41" s="94">
        <f>IF(OR(HH$4="",$B41=""),0,SUMIF('DADOS BRUTOS'!$A$3:$A$500,$B41,'DADOS BRUTOS'!EH$3:EH$500)+IF($C41="",0,SUMIF('DADOS BRUTOS'!$A$3:$A$500,$C41,'DADOS BRUTOS'!EH$3:EH$500)))</f>
        <v/>
      </c>
      <c r="HI41" s="94">
        <f>IF(OR(HI$4="",$B41=""),0,SUMIF('DADOS BRUTOS'!$A$3:$A$500,$B41,'DADOS BRUTOS'!EI$3:EI$500)+IF($C41="",0,SUMIF('DADOS BRUTOS'!$A$3:$A$500,$C41,'DADOS BRUTOS'!EI$3:EI$500)))</f>
        <v/>
      </c>
      <c r="HJ41" s="94">
        <f>IF(OR(HJ$4="",$B41=""),0,SUMIF('DADOS BRUTOS'!$A$3:$A$500,$B41,'DADOS BRUTOS'!EJ$3:EJ$500)+IF($C41="",0,SUMIF('DADOS BRUTOS'!$A$3:$A$500,$C41,'DADOS BRUTOS'!EJ$3:EJ$500)))</f>
        <v/>
      </c>
      <c r="HK41" s="94">
        <f>IF(OR(HK$4="",$B41=""),0,SUMIF('DADOS BRUTOS'!$A$3:$A$500,$B41,'DADOS BRUTOS'!EK$3:EK$500)+IF($C41="",0,SUMIF('DADOS BRUTOS'!$A$3:$A$500,$C41,'DADOS BRUTOS'!EK$3:EK$500)))</f>
        <v/>
      </c>
      <c r="HL41" s="94">
        <f>IF(OR(HL$4="",$B41=""),0,SUMIF('DADOS BRUTOS'!$A$3:$A$500,$B41,'DADOS BRUTOS'!EL$3:EL$500)+IF($C41="",0,SUMIF('DADOS BRUTOS'!$A$3:$A$500,$C41,'DADOS BRUTOS'!EL$3:EL$500)))</f>
        <v/>
      </c>
      <c r="HM41" s="94">
        <f>IF(OR(HM$4="",$B41=""),0,SUMIF('DADOS BRUTOS'!$A$3:$A$500,$B41,'DADOS BRUTOS'!EM$3:EM$500)+IF($C41="",0,SUMIF('DADOS BRUTOS'!$A$3:$A$500,$C41,'DADOS BRUTOS'!EM$3:EM$500)))</f>
        <v/>
      </c>
      <c r="HN41" s="94">
        <f>IF(OR(HN$4="",$B41=""),0,SUMIF('DADOS BRUTOS'!$A$3:$A$500,$B41,'DADOS BRUTOS'!EN$3:EN$500)+IF($C41="",0,SUMIF('DADOS BRUTOS'!$A$3:$A$500,$C41,'DADOS BRUTOS'!EN$3:EN$500)))</f>
        <v/>
      </c>
      <c r="HO41" s="94">
        <f>IF(OR(HO$4="",$B41=""),0,SUMIF('DADOS BRUTOS'!$A$3:$A$500,$B41,'DADOS BRUTOS'!EO$3:EO$500)+IF($C41="",0,SUMIF('DADOS BRUTOS'!$A$3:$A$500,$C41,'DADOS BRUTOS'!EO$3:EO$500)))</f>
        <v/>
      </c>
      <c r="HP41" s="94">
        <f>IF(OR(HP$4="",$B41=""),0,SUMIF('DADOS BRUTOS'!$A$3:$A$500,$B41,'DADOS BRUTOS'!EP$3:EP$500)+IF($C41="",0,SUMIF('DADOS BRUTOS'!$A$3:$A$500,$C41,'DADOS BRUTOS'!EP$3:EP$500)))</f>
        <v/>
      </c>
      <c r="HQ41" s="94">
        <f>IF(OR(HQ$4="",$B41=""),0,SUMIF('DADOS BRUTOS'!$A$3:$A$500,$B41,'DADOS BRUTOS'!EQ$3:EQ$500)+IF($C41="",0,SUMIF('DADOS BRUTOS'!$A$3:$A$500,$C41,'DADOS BRUTOS'!EQ$3:EQ$500)))</f>
        <v/>
      </c>
      <c r="HR41" s="94">
        <f>IF(OR(HR$4="",$B41=""),0,SUMIF('DADOS BRUTOS'!$A$3:$A$500,$B41,'DADOS BRUTOS'!ER$3:ER$500)+IF($C41="",0,SUMIF('DADOS BRUTOS'!$A$3:$A$500,$C41,'DADOS BRUTOS'!ER$3:ER$500)))</f>
        <v/>
      </c>
      <c r="HS41" s="94">
        <f>IF(OR(HS$4="",$B41=""),0,SUMIF('DADOS BRUTOS'!$A$3:$A$500,$B41,'DADOS BRUTOS'!ES$3:ES$500)+IF($C41="",0,SUMIF('DADOS BRUTOS'!$A$3:$A$500,$C41,'DADOS BRUTOS'!ES$3:ES$500)))</f>
        <v/>
      </c>
      <c r="HT41" s="94">
        <f>IF(OR(HT$4="",$B41=""),0,SUMIF('DADOS BRUTOS'!$A$3:$A$500,$B41,'DADOS BRUTOS'!ET$3:ET$500)+IF($C41="",0,SUMIF('DADOS BRUTOS'!$A$3:$A$500,$C41,'DADOS BRUTOS'!ET$3:ET$500)))</f>
        <v/>
      </c>
      <c r="HU41" s="94">
        <f>IF(OR(HU$4="",$B41=""),0,SUMIF('DADOS BRUTOS'!$A$3:$A$500,$B41,'DADOS BRUTOS'!EU$3:EU$500)+IF($C41="",0,SUMIF('DADOS BRUTOS'!$A$3:$A$500,$C41,'DADOS BRUTOS'!EU$3:EU$500)))</f>
        <v/>
      </c>
      <c r="HV41" s="94">
        <f>IF(OR(HV$4="",$B41=""),0,SUMIF('DADOS BRUTOS'!$A$3:$A$500,$B41,'DADOS BRUTOS'!EV$3:EV$500)+IF($C41="",0,SUMIF('DADOS BRUTOS'!$A$3:$A$500,$C41,'DADOS BRUTOS'!EV$3:EV$500)))</f>
        <v/>
      </c>
      <c r="HW41" s="94">
        <f>IF(OR(HW$4="",$B41=""),0,SUMIF('DADOS BRUTOS'!$A$3:$A$500,$B41,'DADOS BRUTOS'!EW$3:EW$500)+IF($C41="",0,SUMIF('DADOS BRUTOS'!$A$3:$A$500,$C41,'DADOS BRUTOS'!EW$3:EW$500)))</f>
        <v/>
      </c>
      <c r="HX41" s="94">
        <f>IF(OR(HX$4="",$B41=""),0,SUMIF('DADOS BRUTOS'!$A$3:$A$500,$B41,'DADOS BRUTOS'!EX$3:EX$500)+IF($C41="",0,SUMIF('DADOS BRUTOS'!$A$3:$A$500,$C41,'DADOS BRUTOS'!EX$3:EX$500)))</f>
        <v/>
      </c>
      <c r="HY41" s="94">
        <f>IF(OR(HY$4="",$B41=""),0,SUMIF('DADOS BRUTOS'!$A$3:$A$500,$B41,'DADOS BRUTOS'!EY$3:EY$500)+IF($C41="",0,SUMIF('DADOS BRUTOS'!$A$3:$A$500,$C41,'DADOS BRUTOS'!EY$3:EY$500)))</f>
        <v/>
      </c>
      <c r="HZ41" s="94">
        <f>IF(OR(HZ$4="",$B41=""),0,SUMIF('DADOS BRUTOS'!$A$3:$A$500,$B41,'DADOS BRUTOS'!EZ$3:EZ$500)+IF($C41="",0,SUMIF('DADOS BRUTOS'!$A$3:$A$500,$C41,'DADOS BRUTOS'!EZ$3:EZ$500)))</f>
        <v/>
      </c>
      <c r="IA41" s="94">
        <f>IF(OR(IA$4="",$B41=""),0,SUMIF('DADOS BRUTOS'!$A$3:$A$500,$B41,'DADOS BRUTOS'!FA$3:FA$500)+IF($C41="",0,SUMIF('DADOS BRUTOS'!$A$3:$A$500,$C41,'DADOS BRUTOS'!FA$3:FA$500)))</f>
        <v/>
      </c>
      <c r="IB41" s="94">
        <f>IF(OR(IB$4="",$B41=""),0,SUMIF('DADOS BRUTOS'!$A$3:$A$500,$B41,'DADOS BRUTOS'!FB$3:FB$500)+IF($C41="",0,SUMIF('DADOS BRUTOS'!$A$3:$A$500,$C41,'DADOS BRUTOS'!FB$3:FB$500)))</f>
        <v/>
      </c>
      <c r="IC41" s="94">
        <f>IF(OR(IC$4="",$B41=""),0,SUMIF('DADOS BRUTOS'!$A$3:$A$500,$B41,'DADOS BRUTOS'!FC$3:FC$500)+IF($C41="",0,SUMIF('DADOS BRUTOS'!$A$3:$A$500,$C41,'DADOS BRUTOS'!FC$3:FC$500)))</f>
        <v/>
      </c>
      <c r="ID41" s="94">
        <f>IF(OR(ID$4="",$B41=""),0,SUMIF('DADOS BRUTOS'!$A$3:$A$500,$B41,'DADOS BRUTOS'!FD$3:FD$500)+IF($C41="",0,SUMIF('DADOS BRUTOS'!$A$3:$A$500,$C41,'DADOS BRUTOS'!FD$3:FD$500)))</f>
        <v/>
      </c>
      <c r="IE41" s="94">
        <f>IF(OR(IE$4="",$B41=""),0,SUMIF('DADOS BRUTOS'!$A$3:$A$500,$B41,'DADOS BRUTOS'!FE$3:FE$500)+IF($C41="",0,SUMIF('DADOS BRUTOS'!$A$3:$A$500,$C41,'DADOS BRUTOS'!FE$3:FE$500)))</f>
        <v/>
      </c>
      <c r="IF41" s="94">
        <f>IF(OR(IF$4="",$B41=""),0,SUMIF('DADOS BRUTOS'!$A$3:$A$500,$B41,'DADOS BRUTOS'!FF$3:FF$500)+IF($C41="",0,SUMIF('DADOS BRUTOS'!$A$3:$A$500,$C41,'DADOS BRUTOS'!FF$3:FF$500)))</f>
        <v/>
      </c>
      <c r="IG41" s="94">
        <f>IF(OR(IG$4="",$B41=""),0,SUMIF('DADOS BRUTOS'!$A$3:$A$500,$B41,'DADOS BRUTOS'!FG$3:FG$500)+IF($C41="",0,SUMIF('DADOS BRUTOS'!$A$3:$A$500,$C41,'DADOS BRUTOS'!FG$3:FG$500)))</f>
        <v/>
      </c>
      <c r="IH41" s="94">
        <f>IF(OR(IH$4="",$B41=""),0,SUMIF('DADOS BRUTOS'!$A$3:$A$500,$B41,'DADOS BRUTOS'!FH$3:FH$500)+IF($C41="",0,SUMIF('DADOS BRUTOS'!$A$3:$A$500,$C41,'DADOS BRUTOS'!FH$3:FH$500)))</f>
        <v/>
      </c>
      <c r="II41" s="94">
        <f>IF(OR(II$4="",$B41=""),0,SUMIF('DADOS BRUTOS'!$A$3:$A$500,$B41,'DADOS BRUTOS'!FI$3:FI$500)+IF($C41="",0,SUMIF('DADOS BRUTOS'!$A$3:$A$500,$C41,'DADOS BRUTOS'!FI$3:FI$500)))</f>
        <v/>
      </c>
      <c r="IJ41" s="94">
        <f>IF(OR(IJ$4="",$B41=""),0,SUMIF('DADOS BRUTOS'!$A$3:$A$500,$B41,'DADOS BRUTOS'!FJ$3:FJ$500)+IF($C41="",0,SUMIF('DADOS BRUTOS'!$A$3:$A$500,$C41,'DADOS BRUTOS'!FJ$3:FJ$500)))</f>
        <v/>
      </c>
      <c r="IK41" s="94">
        <f>IF(OR(IK$4="",$B41=""),0,SUMIF('DADOS BRUTOS'!$A$3:$A$500,$B41,'DADOS BRUTOS'!FK$3:FK$500)+IF($C41="",0,SUMIF('DADOS BRUTOS'!$A$3:$A$500,$C41,'DADOS BRUTOS'!FK$3:FK$500)))</f>
        <v/>
      </c>
      <c r="IL41" s="94">
        <f>IF(OR(IL$4="",$B41=""),0,SUMIF('DADOS BRUTOS'!$A$3:$A$500,$B41,'DADOS BRUTOS'!FL$3:FL$500)+IF($C41="",0,SUMIF('DADOS BRUTOS'!$A$3:$A$500,$C41,'DADOS BRUTOS'!FL$3:FL$500)))</f>
        <v/>
      </c>
      <c r="IM41" s="94">
        <f>IF(OR(IM$4="",$B41=""),0,SUMIF('DADOS BRUTOS'!$A$3:$A$500,$B41,'DADOS BRUTOS'!FM$3:FM$500)+IF($C41="",0,SUMIF('DADOS BRUTOS'!$A$3:$A$500,$C41,'DADOS BRUTOS'!FM$3:FM$500)))</f>
        <v/>
      </c>
      <c r="IN41" s="94">
        <f>IF(OR(IN$4="",$B41=""),0,SUMIF('DADOS BRUTOS'!$A$3:$A$500,$B41,'DADOS BRUTOS'!FN$3:FN$500)+IF($C41="",0,SUMIF('DADOS BRUTOS'!$A$3:$A$500,$C41,'DADOS BRUTOS'!FN$3:FN$500)))</f>
        <v/>
      </c>
      <c r="IO41" s="94">
        <f>IF(OR(IO$4="",$B41=""),0,SUMIF('DADOS BRUTOS'!$A$3:$A$500,$B41,'DADOS BRUTOS'!FO$3:FO$500)+IF($C41="",0,SUMIF('DADOS BRUTOS'!$A$3:$A$500,$C41,'DADOS BRUTOS'!FO$3:FO$500)))</f>
        <v/>
      </c>
      <c r="IP41" s="94">
        <f>IF(OR(IP$4="",$B41=""),0,SUMIF('DADOS BRUTOS'!$A$3:$A$500,$B41,'DADOS BRUTOS'!FP$3:FP$500)+IF($C41="",0,SUMIF('DADOS BRUTOS'!$A$3:$A$500,$C41,'DADOS BRUTOS'!FP$3:FP$500)))</f>
        <v/>
      </c>
      <c r="IQ41" s="94">
        <f>IF(OR(IQ$4="",$B41=""),0,SUMIF('DADOS BRUTOS'!$A$3:$A$500,$B41,'DADOS BRUTOS'!FQ$3:FQ$500)+IF($C41="",0,SUMIF('DADOS BRUTOS'!$A$3:$A$500,$C41,'DADOS BRUTOS'!FQ$3:FQ$500)))</f>
        <v/>
      </c>
      <c r="IR41" s="94">
        <f>IF(OR(IR$4="",$B41=""),0,SUMIF('DADOS BRUTOS'!$A$3:$A$500,$B41,'DADOS BRUTOS'!FR$3:FR$500)+IF($C41="",0,SUMIF('DADOS BRUTOS'!$A$3:$A$500,$C41,'DADOS BRUTOS'!FR$3:FR$500)))</f>
        <v/>
      </c>
      <c r="IS41" s="94">
        <f>IF(OR(IS$4="",$B41=""),0,SUMIF('DADOS BRUTOS'!$A$3:$A$500,$B41,'DADOS BRUTOS'!FS$3:FS$500)+IF($C41="",0,SUMIF('DADOS BRUTOS'!$A$3:$A$500,$C41,'DADOS BRUTOS'!FS$3:FS$500)))</f>
        <v/>
      </c>
      <c r="IT41" s="94">
        <f>IF(OR(IT$4="",$B41=""),0,SUMIF('DADOS BRUTOS'!$A$3:$A$500,$B41,'DADOS BRUTOS'!FT$3:FT$500)+IF($C41="",0,SUMIF('DADOS BRUTOS'!$A$3:$A$500,$C41,'DADOS BRUTOS'!FT$3:FT$500)))</f>
        <v/>
      </c>
      <c r="IU41" s="94">
        <f>IF(OR(IU$4="",$B41=""),0,SUMIF('DADOS BRUTOS'!$A$3:$A$500,$B41,'DADOS BRUTOS'!FU$3:FU$500)+IF($C41="",0,SUMIF('DADOS BRUTOS'!$A$3:$A$500,$C41,'DADOS BRUTOS'!FU$3:FU$500)))</f>
        <v/>
      </c>
      <c r="IV41" s="94">
        <f>IF(OR(IV$4="",$B41=""),0,SUMIF('DADOS BRUTOS'!$A$3:$A$500,$B41,'DADOS BRUTOS'!FV$3:FV$500)+IF($C41="",0,SUMIF('DADOS BRUTOS'!$A$3:$A$500,$C41,'DADOS BRUTOS'!FV$3:FV$500)))</f>
        <v/>
      </c>
      <c r="IW41" s="94">
        <f>IF(OR(IW$4="",$B41=""),0,SUMIF('DADOS BRUTOS'!$A$3:$A$500,$B41,'DADOS BRUTOS'!FW$3:FW$500)+IF($C41="",0,SUMIF('DADOS BRUTOS'!$A$3:$A$500,$C41,'DADOS BRUTOS'!FW$3:FW$500)))</f>
        <v/>
      </c>
      <c r="IX41" s="94">
        <f>IF(OR(IX$4="",$B41=""),0,SUMIF('DADOS BRUTOS'!$A$3:$A$500,$B41,'DADOS BRUTOS'!FX$3:FX$500)+IF($C41="",0,SUMIF('DADOS BRUTOS'!$A$3:$A$500,$C41,'DADOS BRUTOS'!FX$3:FX$500)))</f>
        <v/>
      </c>
      <c r="IY41" s="94">
        <f>IF(OR(IY$4="",$B41=""),0,SUMIF('DADOS BRUTOS'!$A$3:$A$500,$B41,'DADOS BRUTOS'!FY$3:FY$500)+IF($C41="",0,SUMIF('DADOS BRUTOS'!$A$3:$A$500,$C41,'DADOS BRUTOS'!FY$3:FY$500)))</f>
        <v/>
      </c>
      <c r="IZ41" s="94">
        <f>IF(OR(IZ$4="",$B41=""),0,SUMIF('DADOS BRUTOS'!$A$3:$A$500,$B41,'DADOS BRUTOS'!FZ$3:FZ$500)+IF($C41="",0,SUMIF('DADOS BRUTOS'!$A$3:$A$500,$C41,'DADOS BRUTOS'!FZ$3:FZ$500)))</f>
        <v/>
      </c>
      <c r="JA41" s="94">
        <f>IF(OR(JA$4="",$B41=""),0,SUMIF('DADOS BRUTOS'!$A$3:$A$500,$B41,'DADOS BRUTOS'!GA$3:GA$500)+IF($C41="",0,SUMIF('DADOS BRUTOS'!$A$3:$A$500,$C41,'DADOS BRUTOS'!GA$3:GA$500)))</f>
        <v/>
      </c>
      <c r="JB41" s="94">
        <f>IF(OR(JB$4="",$B41=""),0,SUMIF('DADOS BRUTOS'!$A$3:$A$500,$B41,'DADOS BRUTOS'!GB$3:GB$500)+IF($C41="",0,SUMIF('DADOS BRUTOS'!$A$3:$A$500,$C41,'DADOS BRUTOS'!GB$3:GB$500)))</f>
        <v/>
      </c>
      <c r="JC41" s="94">
        <f>IF(OR(JC$4="",$B41=""),0,SUMIF('DADOS BRUTOS'!$A$3:$A$500,$B41,'DADOS BRUTOS'!GC$3:GC$500)+IF($C41="",0,SUMIF('DADOS BRUTOS'!$A$3:$A$500,$C41,'DADOS BRUTOS'!GC$3:GC$500)))</f>
        <v/>
      </c>
      <c r="JD41" s="94">
        <f>IF(OR(JD$4="",$B41=""),0,SUMIF('DADOS BRUTOS'!$A$3:$A$500,$B41,'DADOS BRUTOS'!GD$3:GD$500)+IF($C41="",0,SUMIF('DADOS BRUTOS'!$A$3:$A$500,$C41,'DADOS BRUTOS'!GD$3:GD$500)))</f>
        <v/>
      </c>
      <c r="JE41" s="94">
        <f>IF(OR(JE$4="",$B41=""),0,SUMIF('DADOS BRUTOS'!$A$3:$A$500,$B41,'DADOS BRUTOS'!GE$3:GE$500)+IF($C41="",0,SUMIF('DADOS BRUTOS'!$A$3:$A$500,$C41,'DADOS BRUTOS'!GE$3:GE$500)))</f>
        <v/>
      </c>
      <c r="JF41" s="94">
        <f>IF(OR(JF$4="",$B41=""),0,SUMIF('DADOS BRUTOS'!$A$3:$A$500,$B41,'DADOS BRUTOS'!GF$3:GF$500)+IF($C41="",0,SUMIF('DADOS BRUTOS'!$A$3:$A$500,$C41,'DADOS BRUTOS'!GF$3:GF$500)))</f>
        <v/>
      </c>
      <c r="JG41" s="94">
        <f>IF(OR(JG$4="",$B41=""),0,SUMIF('DADOS BRUTOS'!$A$3:$A$500,$B41,'DADOS BRUTOS'!GG$3:GG$500)+IF($C41="",0,SUMIF('DADOS BRUTOS'!$A$3:$A$500,$C41,'DADOS BRUTOS'!GG$3:GG$500)))</f>
        <v/>
      </c>
      <c r="JH41" s="94">
        <f>IF(OR(JH$4="",$B41=""),0,SUMIF('DADOS BRUTOS'!$A$3:$A$500,$B41,'DADOS BRUTOS'!GH$3:GH$500)+IF($C41="",0,SUMIF('DADOS BRUTOS'!$A$3:$A$500,$C41,'DADOS BRUTOS'!GH$3:GH$500)))</f>
        <v/>
      </c>
      <c r="JI41" s="94">
        <f>IF(OR(JI$4="",$B41=""),0,SUMIF('DADOS BRUTOS'!$A$3:$A$500,$B41,'DADOS BRUTOS'!GI$3:GI$500)+IF($C41="",0,SUMIF('DADOS BRUTOS'!$A$3:$A$500,$C41,'DADOS BRUTOS'!GI$3:GI$500)))</f>
        <v/>
      </c>
      <c r="JJ41" s="94">
        <f>IF(OR(JJ$4="",$B41=""),0,SUMIF('DADOS BRUTOS'!$A$3:$A$500,$B41,'DADOS BRUTOS'!GJ$3:GJ$500)+IF($C41="",0,SUMIF('DADOS BRUTOS'!$A$3:$A$500,$C41,'DADOS BRUTOS'!GJ$3:GJ$500)))</f>
        <v/>
      </c>
      <c r="JK41" s="94">
        <f>IF(OR(JK$4="",$B41=""),0,SUMIF('DADOS BRUTOS'!$A$3:$A$500,$B41,'DADOS BRUTOS'!GK$3:GK$500)+IF($C41="",0,SUMIF('DADOS BRUTOS'!$A$3:$A$500,$C41,'DADOS BRUTOS'!GK$3:GK$500)))</f>
        <v/>
      </c>
      <c r="JL41" s="94">
        <f>IF(OR(JL$4="",$B41=""),0,SUMIF('DADOS BRUTOS'!$A$3:$A$500,$B41,'DADOS BRUTOS'!GL$3:GL$500)+IF($C41="",0,SUMIF('DADOS BRUTOS'!$A$3:$A$500,$C41,'DADOS BRUTOS'!GL$3:GL$500)))</f>
        <v/>
      </c>
      <c r="JM41" s="94">
        <f>IF(OR(JM$4="",$B41=""),0,SUMIF('DADOS BRUTOS'!$A$3:$A$500,$B41,'DADOS BRUTOS'!GM$3:GM$500)+IF($C41="",0,SUMIF('DADOS BRUTOS'!$A$3:$A$500,$C41,'DADOS BRUTOS'!GM$3:GM$500)))</f>
        <v/>
      </c>
      <c r="JN41" s="94">
        <f>IF(OR(JN$4="",$B41=""),0,SUMIF('DADOS BRUTOS'!$A$3:$A$500,$B41,'DADOS BRUTOS'!GN$3:GN$500)+IF($C41="",0,SUMIF('DADOS BRUTOS'!$A$3:$A$500,$C41,'DADOS BRUTOS'!GN$3:GN$500)))</f>
        <v/>
      </c>
      <c r="JO41" s="94">
        <f>IF(OR(JO$4="",$B41=""),0,SUMIF('DADOS BRUTOS'!$A$3:$A$500,$B41,'DADOS BRUTOS'!GO$3:GO$500)+IF($C41="",0,SUMIF('DADOS BRUTOS'!$A$3:$A$500,$C41,'DADOS BRUTOS'!GO$3:GO$500)))</f>
        <v/>
      </c>
      <c r="JP41" s="94">
        <f>IF(OR(JP$4="",$B41=""),0,SUMIF('DADOS BRUTOS'!$A$3:$A$500,$B41,'DADOS BRUTOS'!GP$3:GP$500)+IF($C41="",0,SUMIF('DADOS BRUTOS'!$A$3:$A$500,$C41,'DADOS BRUTOS'!GP$3:GP$500)))</f>
        <v/>
      </c>
      <c r="JQ41" s="94">
        <f>IF(OR(JQ$4="",$B41=""),0,SUMIF('DADOS BRUTOS'!$A$3:$A$500,$B41,'DADOS BRUTOS'!GQ$3:GQ$500)+IF($C41="",0,SUMIF('DADOS BRUTOS'!$A$3:$A$500,$C41,'DADOS BRUTOS'!GQ$3:GQ$500)))</f>
        <v/>
      </c>
      <c r="JR41" s="94">
        <f>IF(OR(JR$4="",$B41=""),0,SUMIF('DADOS BRUTOS'!$A$3:$A$500,$B41,'DADOS BRUTOS'!GR$3:GR$500)+IF($C41="",0,SUMIF('DADOS BRUTOS'!$A$3:$A$500,$C41,'DADOS BRUTOS'!GR$3:GR$500)))</f>
        <v/>
      </c>
      <c r="JS41" s="94">
        <f>IF(OR(JS$4="",$B41=""),0,SUMIF('DADOS BRUTOS'!$A$3:$A$500,$B41,'DADOS BRUTOS'!GS$3:GS$500)+IF($C41="",0,SUMIF('DADOS BRUTOS'!$A$3:$A$500,$C41,'DADOS BRUTOS'!GS$3:GS$500)))</f>
        <v/>
      </c>
    </row>
    <row r="42">
      <c r="A42" s="59">
        <f>'VALOR POR PL'!D48</f>
        <v/>
      </c>
      <c r="B42" s="58" t="inlineStr">
        <is>
          <t>TAXA DE ADMINISTRAÇÃO</t>
        </is>
      </c>
      <c r="C42" s="58" t="n"/>
      <c r="D42" s="53">
        <f>SUMIF($CB$4:$JS$4,"&lt;="&amp;D$4,$CB42:$JS42)</f>
        <v/>
      </c>
      <c r="E42" s="53">
        <f>SUMIF($CB$4:$JS$4,E$4,$CB42:$JS42)</f>
        <v/>
      </c>
      <c r="F42" s="53">
        <f>SUMIF($CB$4:$JS$4,F$4,$CB42:$JS42)</f>
        <v/>
      </c>
      <c r="G42" s="53">
        <f>SUMIF($CB$4:$JS$4,G$4,$CB42:$JS42)</f>
        <v/>
      </c>
      <c r="H42" s="53">
        <f>SUMIF($CB$4:$JS$4,H$4,$CB42:$JS42)</f>
        <v/>
      </c>
      <c r="I42" s="53">
        <f>SUMIF($CB$4:$JS$4,I$4,$CB42:$JS42)</f>
        <v/>
      </c>
      <c r="J42" s="53">
        <f>SUMIF($CB$4:$JS$4,J$4,$CB42:$JS42)</f>
        <v/>
      </c>
      <c r="K42" s="53">
        <f>SUMIF($CB$4:$JS$4,K$4,$CB42:$JS42)</f>
        <v/>
      </c>
      <c r="L42" s="53">
        <f>SUMIF($CB$4:$JS$4,L$4,$CB42:$JS42)</f>
        <v/>
      </c>
      <c r="M42" s="53">
        <f>SUMIF($CB$4:$JS$4,M$4,$CB42:$JS42)</f>
        <v/>
      </c>
      <c r="N42" s="53">
        <f>SUMIF($CB$4:$JS$4,N$4,$CB42:$JS42)</f>
        <v/>
      </c>
      <c r="O42" s="53">
        <f>SUMIF($CB$4:$JS$4,O$4,$CB42:$JS42)</f>
        <v/>
      </c>
      <c r="P42" s="53">
        <f>SUMIF($CB$4:$JS$4,P$4,$CB42:$JS42)</f>
        <v/>
      </c>
      <c r="Q42" s="53">
        <f>SUMIF($CB$4:$JS$4,Q$4,$CB42:$JS42)</f>
        <v/>
      </c>
      <c r="R42" s="53">
        <f>SUMIF($CB$4:$JS$4,R$4,$CB42:$JS42)</f>
        <v/>
      </c>
      <c r="S42" s="53">
        <f>SUMIF($CB$4:$JS$4,S$4,$CB42:$JS42)</f>
        <v/>
      </c>
      <c r="T42" s="53">
        <f>SUMIF($CB$4:$JS$4,T$4,$CB42:$JS42)</f>
        <v/>
      </c>
      <c r="U42" s="53">
        <f>SUMIF($CB$4:$JS$4,U$4,$CB42:$JS42)</f>
        <v/>
      </c>
      <c r="V42" s="53">
        <f>SUMIF($CB$4:$JS$4,V$4,$CB42:$JS42)</f>
        <v/>
      </c>
      <c r="W42" s="53">
        <f>SUMIF($CB$4:$JS$4,W$4,$CB42:$JS42)</f>
        <v/>
      </c>
      <c r="X42" s="53">
        <f>SUMIF($CB$4:$JS$4,X$4,$CB42:$JS42)</f>
        <v/>
      </c>
      <c r="Y42" s="53">
        <f>SUMIF($CB$4:$JS$4,Y$4,$CB42:$JS42)</f>
        <v/>
      </c>
      <c r="Z42" s="53">
        <f>SUMIF($CB$4:$JS$4,Z$4,$CB42:$JS42)</f>
        <v/>
      </c>
      <c r="AA42" s="53">
        <f>SUMIF($CB$4:$JS$4,AA$4,$CB42:$JS42)</f>
        <v/>
      </c>
      <c r="AB42" s="53">
        <f>SUMIF($CB$4:$JS$4,AB$4,$CB42:$JS42)</f>
        <v/>
      </c>
      <c r="AC42" s="53">
        <f>SUMIF($CB$4:$JS$4,AC$4,$CB42:$JS42)</f>
        <v/>
      </c>
      <c r="AD42" s="53">
        <f>SUMIF($CB$4:$JS$4,AD$4,$CB42:$JS42)</f>
        <v/>
      </c>
      <c r="AE42" s="53">
        <f>SUMIF($CB$4:$JS$4,AE$4,$CB42:$JS42)</f>
        <v/>
      </c>
      <c r="AF42" s="53">
        <f>SUMIF($CB$4:$JS$4,AF$4,$CB42:$JS42)</f>
        <v/>
      </c>
      <c r="AG42" s="53">
        <f>SUMIF($CB$4:$JS$4,AG$4,$CB42:$JS42)</f>
        <v/>
      </c>
      <c r="AH42" s="53">
        <f>SUMIF($CB$4:$JS$4,AH$4,$CB42:$JS42)</f>
        <v/>
      </c>
      <c r="AI42" s="53">
        <f>SUMIF($CB$4:$JS$4,AI$4,$CB42:$JS42)</f>
        <v/>
      </c>
      <c r="AJ42" s="53">
        <f>SUMIF($CB$4:$JS$4,AJ$4,$CB42:$JS42)</f>
        <v/>
      </c>
      <c r="AK42" s="53">
        <f>SUMIF($CB$4:$JS$4,AK$4,$CB42:$JS42)</f>
        <v/>
      </c>
      <c r="AL42" s="53">
        <f>SUMIF($CB$4:$JS$4,AL$4,$CB42:$JS42)</f>
        <v/>
      </c>
      <c r="AM42" s="53">
        <f>SUMIF($CB$4:$JS$4,AM$4,$CB42:$JS42)</f>
        <v/>
      </c>
      <c r="AN42" s="53">
        <f>SUMIF($CB$4:$JS$4,AN$4,$CB42:$JS42)</f>
        <v/>
      </c>
      <c r="AO42" s="53">
        <f>SUMIF($CB$4:$JS$4,AO$4,$CB42:$JS42)</f>
        <v/>
      </c>
      <c r="AP42" s="53">
        <f>SUMIF($CB$4:$JS$4,AP$4,$CB42:$JS42)</f>
        <v/>
      </c>
      <c r="AQ42" s="53">
        <f>SUMIF($CB$4:$JS$4,AQ$4,$CB42:$JS42)</f>
        <v/>
      </c>
      <c r="AR42" s="53">
        <f>SUMIF($CB$4:$JS$4,AR$4,$CB42:$JS42)</f>
        <v/>
      </c>
      <c r="AS42" s="53">
        <f>SUMIF($CB$4:$JS$4,AS$4,$CB42:$JS42)</f>
        <v/>
      </c>
      <c r="AT42" s="53">
        <f>SUMIF($CB$4:$JS$4,AT$4,$CB42:$JS42)</f>
        <v/>
      </c>
      <c r="AU42" s="53">
        <f>SUMIF($CB$4:$JS$4,AU$4,$CB42:$JS42)</f>
        <v/>
      </c>
      <c r="AV42" s="53">
        <f>SUMIF($CB$4:$JS$4,AV$4,$CB42:$JS42)</f>
        <v/>
      </c>
      <c r="AW42" s="53">
        <f>SUMIF($CB$4:$JS$4,AW$4,$CB42:$JS42)</f>
        <v/>
      </c>
      <c r="AX42" s="53">
        <f>SUMIF($CB$4:$JS$4,AX$4,$CB42:$JS42)</f>
        <v/>
      </c>
      <c r="AY42" s="53">
        <f>SUMIF($CB$4:$JS$4,AY$4,$CB42:$JS42)</f>
        <v/>
      </c>
      <c r="AZ42" s="53">
        <f>SUMIF($CB$4:$JS$4,AZ$4,$CB42:$JS42)</f>
        <v/>
      </c>
      <c r="BA42" s="53">
        <f>SUMIF($CB$4:$JS$4,BA$4,$CB42:$JS42)</f>
        <v/>
      </c>
      <c r="BB42" s="53">
        <f>SUMIF($CB$4:$JS$4,BB$4,$CB42:$JS42)</f>
        <v/>
      </c>
      <c r="BC42" s="53">
        <f>SUMIF($CB$4:$JS$4,BC$4,$CB42:$JS42)</f>
        <v/>
      </c>
      <c r="BD42" s="53">
        <f>SUMIF($CB$4:$JS$4,BD$4,$CB42:$JS42)</f>
        <v/>
      </c>
      <c r="BE42" s="53">
        <f>SUMIF($CB$4:$JS$4,BE$4,$CB42:$JS42)</f>
        <v/>
      </c>
      <c r="BF42" s="53">
        <f>SUMIF($CB$4:$JS$4,BF$4,$CB42:$JS42)</f>
        <v/>
      </c>
      <c r="BG42" s="53">
        <f>SUMIF($CB$4:$JS$4,BG$4,$CB42:$JS42)</f>
        <v/>
      </c>
      <c r="BH42" s="53">
        <f>SUMIF($CB$4:$JS$4,BH$4,$CB42:$JS42)</f>
        <v/>
      </c>
      <c r="BI42" s="53">
        <f>SUMIF($CB$4:$JS$4,BI$4,$CB42:$JS42)</f>
        <v/>
      </c>
      <c r="BJ42" s="53">
        <f>SUMIF($CB$4:$JS$4,BJ$4,$CB42:$JS42)</f>
        <v/>
      </c>
      <c r="BK42" s="53">
        <f>SUMIF($CB$4:$JS$4,BK$4,$CB42:$JS42)</f>
        <v/>
      </c>
      <c r="BL42" s="53">
        <f>SUMIF($CB$4:$JS$4,BL$4,$CB42:$JS42)</f>
        <v/>
      </c>
      <c r="BM42" s="53">
        <f>SUMIF($CB$4:$JS$4,BM$4,$CB42:$JS42)</f>
        <v/>
      </c>
      <c r="BN42" s="53">
        <f>SUMIF($CB$4:$JS$4,BN$4,$CB42:$JS42)</f>
        <v/>
      </c>
      <c r="BO42" s="53">
        <f>SUMIF($CB$4:$JS$4,BO$4,$CB42:$JS42)</f>
        <v/>
      </c>
      <c r="BP42" s="53">
        <f>SUMIF($CB$4:$JS$4,BP$4,$CB42:$JS42)</f>
        <v/>
      </c>
      <c r="BQ42" s="53">
        <f>SUMIF($CB$4:$JS$4,BQ$4,$CB42:$JS42)</f>
        <v/>
      </c>
      <c r="BR42" s="53">
        <f>SUMIF($CB$4:$JS$4,BR$4,$CB42:$JS42)</f>
        <v/>
      </c>
      <c r="BS42" s="53">
        <f>SUMIF($CB$4:$JS$4,BS$4,$CB42:$JS42)</f>
        <v/>
      </c>
      <c r="BT42" s="53">
        <f>SUMIF($CB$4:$JS$4,BT$4,$CB42:$JS42)</f>
        <v/>
      </c>
      <c r="BU42" s="53">
        <f>SUMIF($CB$4:$JS$4,BU$4,$CB42:$JS42)</f>
        <v/>
      </c>
      <c r="BV42" s="53">
        <f>SUMIF($CB$4:$JS$4,BV$4,$CB42:$JS42)</f>
        <v/>
      </c>
      <c r="BW42" s="53">
        <f>SUMIF($CB$4:$JS$4,BW$4,$CB42:$JS42)</f>
        <v/>
      </c>
      <c r="BX42" s="53">
        <f>SUMIF($CB$4:$JS$4,"&gt;"&amp;'VALOR POR PL'!$P$8,$CB42:$JS42)</f>
        <v/>
      </c>
      <c r="BY42" s="53">
        <f>SUM($CB42:$JS42)</f>
        <v/>
      </c>
      <c r="CB42" s="94">
        <f>IF(OR(CB$4="",$B42=""),0,SUMIF('DADOS BRUTOS'!$A$3:$A$500,$B42,'DADOS BRUTOS'!B$3:B$500)+IF($C42="",0,SUMIF('DADOS BRUTOS'!$A$3:$A$500,$C42,'DADOS BRUTOS'!B$3:B$500)))</f>
        <v/>
      </c>
      <c r="CC42" s="94">
        <f>IF(OR(CC$4="",$B42=""),0,SUMIF('DADOS BRUTOS'!$A$3:$A$500,$B42,'DADOS BRUTOS'!C$3:C$500)+IF($C42="",0,SUMIF('DADOS BRUTOS'!$A$3:$A$500,$C42,'DADOS BRUTOS'!C$3:C$500)))</f>
        <v/>
      </c>
      <c r="CD42" s="94">
        <f>IF(OR(CD$4="",$B42=""),0,SUMIF('DADOS BRUTOS'!$A$3:$A$500,$B42,'DADOS BRUTOS'!D$3:D$500)+IF($C42="",0,SUMIF('DADOS BRUTOS'!$A$3:$A$500,$C42,'DADOS BRUTOS'!D$3:D$500)))</f>
        <v/>
      </c>
      <c r="CE42" s="94">
        <f>IF(OR(CE$4="",$B42=""),0,SUMIF('DADOS BRUTOS'!$A$3:$A$500,$B42,'DADOS BRUTOS'!E$3:E$500)+IF($C42="",0,SUMIF('DADOS BRUTOS'!$A$3:$A$500,$C42,'DADOS BRUTOS'!E$3:E$500)))</f>
        <v/>
      </c>
      <c r="CF42" s="94">
        <f>IF(OR(CF$4="",$B42=""),0,SUMIF('DADOS BRUTOS'!$A$3:$A$500,$B42,'DADOS BRUTOS'!F$3:F$500)+IF($C42="",0,SUMIF('DADOS BRUTOS'!$A$3:$A$500,$C42,'DADOS BRUTOS'!F$3:F$500)))</f>
        <v/>
      </c>
      <c r="CG42" s="94">
        <f>IF(OR(CG$4="",$B42=""),0,SUMIF('DADOS BRUTOS'!$A$3:$A$500,$B42,'DADOS BRUTOS'!G$3:G$500)+IF($C42="",0,SUMIF('DADOS BRUTOS'!$A$3:$A$500,$C42,'DADOS BRUTOS'!G$3:G$500)))</f>
        <v/>
      </c>
      <c r="CH42" s="94">
        <f>IF(OR(CH$4="",$B42=""),0,SUMIF('DADOS BRUTOS'!$A$3:$A$500,$B42,'DADOS BRUTOS'!H$3:H$500)+IF($C42="",0,SUMIF('DADOS BRUTOS'!$A$3:$A$500,$C42,'DADOS BRUTOS'!H$3:H$500)))</f>
        <v/>
      </c>
      <c r="CI42" s="94">
        <f>IF(OR(CI$4="",$B42=""),0,SUMIF('DADOS BRUTOS'!$A$3:$A$500,$B42,'DADOS BRUTOS'!I$3:I$500)+IF($C42="",0,SUMIF('DADOS BRUTOS'!$A$3:$A$500,$C42,'DADOS BRUTOS'!I$3:I$500)))</f>
        <v/>
      </c>
      <c r="CJ42" s="94">
        <f>IF(OR(CJ$4="",$B42=""),0,SUMIF('DADOS BRUTOS'!$A$3:$A$500,$B42,'DADOS BRUTOS'!J$3:J$500)+IF($C42="",0,SUMIF('DADOS BRUTOS'!$A$3:$A$500,$C42,'DADOS BRUTOS'!J$3:J$500)))</f>
        <v/>
      </c>
      <c r="CK42" s="94">
        <f>IF(OR(CK$4="",$B42=""),0,SUMIF('DADOS BRUTOS'!$A$3:$A$500,$B42,'DADOS BRUTOS'!K$3:K$500)+IF($C42="",0,SUMIF('DADOS BRUTOS'!$A$3:$A$500,$C42,'DADOS BRUTOS'!K$3:K$500)))</f>
        <v/>
      </c>
      <c r="CL42" s="94">
        <f>IF(OR(CL$4="",$B42=""),0,SUMIF('DADOS BRUTOS'!$A$3:$A$500,$B42,'DADOS BRUTOS'!L$3:L$500)+IF($C42="",0,SUMIF('DADOS BRUTOS'!$A$3:$A$500,$C42,'DADOS BRUTOS'!L$3:L$500)))</f>
        <v/>
      </c>
      <c r="CM42" s="94">
        <f>IF(OR(CM$4="",$B42=""),0,SUMIF('DADOS BRUTOS'!$A$3:$A$500,$B42,'DADOS BRUTOS'!M$3:M$500)+IF($C42="",0,SUMIF('DADOS BRUTOS'!$A$3:$A$500,$C42,'DADOS BRUTOS'!M$3:M$500)))</f>
        <v/>
      </c>
      <c r="CN42" s="94">
        <f>IF(OR(CN$4="",$B42=""),0,SUMIF('DADOS BRUTOS'!$A$3:$A$500,$B42,'DADOS BRUTOS'!N$3:N$500)+IF($C42="",0,SUMIF('DADOS BRUTOS'!$A$3:$A$500,$C42,'DADOS BRUTOS'!N$3:N$500)))</f>
        <v/>
      </c>
      <c r="CO42" s="94">
        <f>IF(OR(CO$4="",$B42=""),0,SUMIF('DADOS BRUTOS'!$A$3:$A$500,$B42,'DADOS BRUTOS'!O$3:O$500)+IF($C42="",0,SUMIF('DADOS BRUTOS'!$A$3:$A$500,$C42,'DADOS BRUTOS'!O$3:O$500)))</f>
        <v/>
      </c>
      <c r="CP42" s="94">
        <f>IF(OR(CP$4="",$B42=""),0,SUMIF('DADOS BRUTOS'!$A$3:$A$500,$B42,'DADOS BRUTOS'!P$3:P$500)+IF($C42="",0,SUMIF('DADOS BRUTOS'!$A$3:$A$500,$C42,'DADOS BRUTOS'!P$3:P$500)))</f>
        <v/>
      </c>
      <c r="CQ42" s="94">
        <f>IF(OR(CQ$4="",$B42=""),0,SUMIF('DADOS BRUTOS'!$A$3:$A$500,$B42,'DADOS BRUTOS'!Q$3:Q$500)+IF($C42="",0,SUMIF('DADOS BRUTOS'!$A$3:$A$500,$C42,'DADOS BRUTOS'!Q$3:Q$500)))</f>
        <v/>
      </c>
      <c r="CR42" s="94">
        <f>IF(OR(CR$4="",$B42=""),0,SUMIF('DADOS BRUTOS'!$A$3:$A$500,$B42,'DADOS BRUTOS'!R$3:R$500)+IF($C42="",0,SUMIF('DADOS BRUTOS'!$A$3:$A$500,$C42,'DADOS BRUTOS'!R$3:R$500)))</f>
        <v/>
      </c>
      <c r="CS42" s="94">
        <f>IF(OR(CS$4="",$B42=""),0,SUMIF('DADOS BRUTOS'!$A$3:$A$500,$B42,'DADOS BRUTOS'!S$3:S$500)+IF($C42="",0,SUMIF('DADOS BRUTOS'!$A$3:$A$500,$C42,'DADOS BRUTOS'!S$3:S$500)))</f>
        <v/>
      </c>
      <c r="CT42" s="94">
        <f>IF(OR(CT$4="",$B42=""),0,SUMIF('DADOS BRUTOS'!$A$3:$A$500,$B42,'DADOS BRUTOS'!T$3:T$500)+IF($C42="",0,SUMIF('DADOS BRUTOS'!$A$3:$A$500,$C42,'DADOS BRUTOS'!T$3:T$500)))</f>
        <v/>
      </c>
      <c r="CU42" s="94">
        <f>IF(OR(CU$4="",$B42=""),0,SUMIF('DADOS BRUTOS'!$A$3:$A$500,$B42,'DADOS BRUTOS'!U$3:U$500)+IF($C42="",0,SUMIF('DADOS BRUTOS'!$A$3:$A$500,$C42,'DADOS BRUTOS'!U$3:U$500)))</f>
        <v/>
      </c>
      <c r="CV42" s="94">
        <f>IF(OR(CV$4="",$B42=""),0,SUMIF('DADOS BRUTOS'!$A$3:$A$500,$B42,'DADOS BRUTOS'!V$3:V$500)+IF($C42="",0,SUMIF('DADOS BRUTOS'!$A$3:$A$500,$C42,'DADOS BRUTOS'!V$3:V$500)))</f>
        <v/>
      </c>
      <c r="CW42" s="94">
        <f>IF(OR(CW$4="",$B42=""),0,SUMIF('DADOS BRUTOS'!$A$3:$A$500,$B42,'DADOS BRUTOS'!W$3:W$500)+IF($C42="",0,SUMIF('DADOS BRUTOS'!$A$3:$A$500,$C42,'DADOS BRUTOS'!W$3:W$500)))</f>
        <v/>
      </c>
      <c r="CX42" s="94">
        <f>IF(OR(CX$4="",$B42=""),0,SUMIF('DADOS BRUTOS'!$A$3:$A$500,$B42,'DADOS BRUTOS'!X$3:X$500)+IF($C42="",0,SUMIF('DADOS BRUTOS'!$A$3:$A$500,$C42,'DADOS BRUTOS'!X$3:X$500)))</f>
        <v/>
      </c>
      <c r="CY42" s="94">
        <f>IF(OR(CY$4="",$B42=""),0,SUMIF('DADOS BRUTOS'!$A$3:$A$500,$B42,'DADOS BRUTOS'!Y$3:Y$500)+IF($C42="",0,SUMIF('DADOS BRUTOS'!$A$3:$A$500,$C42,'DADOS BRUTOS'!Y$3:Y$500)))</f>
        <v/>
      </c>
      <c r="CZ42" s="94">
        <f>IF(OR(CZ$4="",$B42=""),0,SUMIF('DADOS BRUTOS'!$A$3:$A$500,$B42,'DADOS BRUTOS'!Z$3:Z$500)+IF($C42="",0,SUMIF('DADOS BRUTOS'!$A$3:$A$500,$C42,'DADOS BRUTOS'!Z$3:Z$500)))</f>
        <v/>
      </c>
      <c r="DA42" s="94">
        <f>IF(OR(DA$4="",$B42=""),0,SUMIF('DADOS BRUTOS'!$A$3:$A$500,$B42,'DADOS BRUTOS'!AA$3:AA$500)+IF($C42="",0,SUMIF('DADOS BRUTOS'!$A$3:$A$500,$C42,'DADOS BRUTOS'!AA$3:AA$500)))</f>
        <v/>
      </c>
      <c r="DB42" s="94">
        <f>IF(OR(DB$4="",$B42=""),0,SUMIF('DADOS BRUTOS'!$A$3:$A$500,$B42,'DADOS BRUTOS'!AB$3:AB$500)+IF($C42="",0,SUMIF('DADOS BRUTOS'!$A$3:$A$500,$C42,'DADOS BRUTOS'!AB$3:AB$500)))</f>
        <v/>
      </c>
      <c r="DC42" s="94">
        <f>IF(OR(DC$4="",$B42=""),0,SUMIF('DADOS BRUTOS'!$A$3:$A$500,$B42,'DADOS BRUTOS'!AC$3:AC$500)+IF($C42="",0,SUMIF('DADOS BRUTOS'!$A$3:$A$500,$C42,'DADOS BRUTOS'!AC$3:AC$500)))</f>
        <v/>
      </c>
      <c r="DD42" s="94">
        <f>IF(OR(DD$4="",$B42=""),0,SUMIF('DADOS BRUTOS'!$A$3:$A$500,$B42,'DADOS BRUTOS'!AD$3:AD$500)+IF($C42="",0,SUMIF('DADOS BRUTOS'!$A$3:$A$500,$C42,'DADOS BRUTOS'!AD$3:AD$500)))</f>
        <v/>
      </c>
      <c r="DE42" s="94">
        <f>IF(OR(DE$4="",$B42=""),0,SUMIF('DADOS BRUTOS'!$A$3:$A$500,$B42,'DADOS BRUTOS'!AE$3:AE$500)+IF($C42="",0,SUMIF('DADOS BRUTOS'!$A$3:$A$500,$C42,'DADOS BRUTOS'!AE$3:AE$500)))</f>
        <v/>
      </c>
      <c r="DF42" s="94">
        <f>IF(OR(DF$4="",$B42=""),0,SUMIF('DADOS BRUTOS'!$A$3:$A$500,$B42,'DADOS BRUTOS'!AF$3:AF$500)+IF($C42="",0,SUMIF('DADOS BRUTOS'!$A$3:$A$500,$C42,'DADOS BRUTOS'!AF$3:AF$500)))</f>
        <v/>
      </c>
      <c r="DG42" s="94">
        <f>IF(OR(DG$4="",$B42=""),0,SUMIF('DADOS BRUTOS'!$A$3:$A$500,$B42,'DADOS BRUTOS'!AG$3:AG$500)+IF($C42="",0,SUMIF('DADOS BRUTOS'!$A$3:$A$500,$C42,'DADOS BRUTOS'!AG$3:AG$500)))</f>
        <v/>
      </c>
      <c r="DH42" s="94">
        <f>IF(OR(DH$4="",$B42=""),0,SUMIF('DADOS BRUTOS'!$A$3:$A$500,$B42,'DADOS BRUTOS'!AH$3:AH$500)+IF($C42="",0,SUMIF('DADOS BRUTOS'!$A$3:$A$500,$C42,'DADOS BRUTOS'!AH$3:AH$500)))</f>
        <v/>
      </c>
      <c r="DI42" s="94">
        <f>IF(OR(DI$4="",$B42=""),0,SUMIF('DADOS BRUTOS'!$A$3:$A$500,$B42,'DADOS BRUTOS'!AI$3:AI$500)+IF($C42="",0,SUMIF('DADOS BRUTOS'!$A$3:$A$500,$C42,'DADOS BRUTOS'!AI$3:AI$500)))</f>
        <v/>
      </c>
      <c r="DJ42" s="94">
        <f>IF(OR(DJ$4="",$B42=""),0,SUMIF('DADOS BRUTOS'!$A$3:$A$500,$B42,'DADOS BRUTOS'!AJ$3:AJ$500)+IF($C42="",0,SUMIF('DADOS BRUTOS'!$A$3:$A$500,$C42,'DADOS BRUTOS'!AJ$3:AJ$500)))</f>
        <v/>
      </c>
      <c r="DK42" s="94">
        <f>IF(OR(DK$4="",$B42=""),0,SUMIF('DADOS BRUTOS'!$A$3:$A$500,$B42,'DADOS BRUTOS'!AK$3:AK$500)+IF($C42="",0,SUMIF('DADOS BRUTOS'!$A$3:$A$500,$C42,'DADOS BRUTOS'!AK$3:AK$500)))</f>
        <v/>
      </c>
      <c r="DL42" s="94">
        <f>IF(OR(DL$4="",$B42=""),0,SUMIF('DADOS BRUTOS'!$A$3:$A$500,$B42,'DADOS BRUTOS'!AL$3:AL$500)+IF($C42="",0,SUMIF('DADOS BRUTOS'!$A$3:$A$500,$C42,'DADOS BRUTOS'!AL$3:AL$500)))</f>
        <v/>
      </c>
      <c r="DM42" s="94">
        <f>IF(OR(DM$4="",$B42=""),0,SUMIF('DADOS BRUTOS'!$A$3:$A$500,$B42,'DADOS BRUTOS'!AM$3:AM$500)+IF($C42="",0,SUMIF('DADOS BRUTOS'!$A$3:$A$500,$C42,'DADOS BRUTOS'!AM$3:AM$500)))</f>
        <v/>
      </c>
      <c r="DN42" s="94">
        <f>IF(OR(DN$4="",$B42=""),0,SUMIF('DADOS BRUTOS'!$A$3:$A$500,$B42,'DADOS BRUTOS'!AN$3:AN$500)+IF($C42="",0,SUMIF('DADOS BRUTOS'!$A$3:$A$500,$C42,'DADOS BRUTOS'!AN$3:AN$500)))</f>
        <v/>
      </c>
      <c r="DO42" s="94">
        <f>IF(OR(DO$4="",$B42=""),0,SUMIF('DADOS BRUTOS'!$A$3:$A$500,$B42,'DADOS BRUTOS'!AO$3:AO$500)+IF($C42="",0,SUMIF('DADOS BRUTOS'!$A$3:$A$500,$C42,'DADOS BRUTOS'!AO$3:AO$500)))</f>
        <v/>
      </c>
      <c r="DP42" s="94">
        <f>IF(OR(DP$4="",$B42=""),0,SUMIF('DADOS BRUTOS'!$A$3:$A$500,$B42,'DADOS BRUTOS'!AP$3:AP$500)+IF($C42="",0,SUMIF('DADOS BRUTOS'!$A$3:$A$500,$C42,'DADOS BRUTOS'!AP$3:AP$500)))</f>
        <v/>
      </c>
      <c r="DQ42" s="94">
        <f>IF(OR(DQ$4="",$B42=""),0,SUMIF('DADOS BRUTOS'!$A$3:$A$500,$B42,'DADOS BRUTOS'!AQ$3:AQ$500)+IF($C42="",0,SUMIF('DADOS BRUTOS'!$A$3:$A$500,$C42,'DADOS BRUTOS'!AQ$3:AQ$500)))</f>
        <v/>
      </c>
      <c r="DR42" s="94">
        <f>IF(OR(DR$4="",$B42=""),0,SUMIF('DADOS BRUTOS'!$A$3:$A$500,$B42,'DADOS BRUTOS'!AR$3:AR$500)+IF($C42="",0,SUMIF('DADOS BRUTOS'!$A$3:$A$500,$C42,'DADOS BRUTOS'!AR$3:AR$500)))</f>
        <v/>
      </c>
      <c r="DS42" s="94">
        <f>IF(OR(DS$4="",$B42=""),0,SUMIF('DADOS BRUTOS'!$A$3:$A$500,$B42,'DADOS BRUTOS'!AS$3:AS$500)+IF($C42="",0,SUMIF('DADOS BRUTOS'!$A$3:$A$500,$C42,'DADOS BRUTOS'!AS$3:AS$500)))</f>
        <v/>
      </c>
      <c r="DT42" s="94">
        <f>IF(OR(DT$4="",$B42=""),0,SUMIF('DADOS BRUTOS'!$A$3:$A$500,$B42,'DADOS BRUTOS'!AT$3:AT$500)+IF($C42="",0,SUMIF('DADOS BRUTOS'!$A$3:$A$500,$C42,'DADOS BRUTOS'!AT$3:AT$500)))</f>
        <v/>
      </c>
      <c r="DU42" s="94">
        <f>IF(OR(DU$4="",$B42=""),0,SUMIF('DADOS BRUTOS'!$A$3:$A$500,$B42,'DADOS BRUTOS'!AU$3:AU$500)+IF($C42="",0,SUMIF('DADOS BRUTOS'!$A$3:$A$500,$C42,'DADOS BRUTOS'!AU$3:AU$500)))</f>
        <v/>
      </c>
      <c r="DV42" s="94">
        <f>IF(OR(DV$4="",$B42=""),0,SUMIF('DADOS BRUTOS'!$A$3:$A$500,$B42,'DADOS BRUTOS'!AV$3:AV$500)+IF($C42="",0,SUMIF('DADOS BRUTOS'!$A$3:$A$500,$C42,'DADOS BRUTOS'!AV$3:AV$500)))</f>
        <v/>
      </c>
      <c r="DW42" s="94">
        <f>IF(OR(DW$4="",$B42=""),0,SUMIF('DADOS BRUTOS'!$A$3:$A$500,$B42,'DADOS BRUTOS'!AW$3:AW$500)+IF($C42="",0,SUMIF('DADOS BRUTOS'!$A$3:$A$500,$C42,'DADOS BRUTOS'!AW$3:AW$500)))</f>
        <v/>
      </c>
      <c r="DX42" s="94">
        <f>IF(OR(DX$4="",$B42=""),0,SUMIF('DADOS BRUTOS'!$A$3:$A$500,$B42,'DADOS BRUTOS'!AX$3:AX$500)+IF($C42="",0,SUMIF('DADOS BRUTOS'!$A$3:$A$500,$C42,'DADOS BRUTOS'!AX$3:AX$500)))</f>
        <v/>
      </c>
      <c r="DY42" s="94">
        <f>IF(OR(DY$4="",$B42=""),0,SUMIF('DADOS BRUTOS'!$A$3:$A$500,$B42,'DADOS BRUTOS'!AY$3:AY$500)+IF($C42="",0,SUMIF('DADOS BRUTOS'!$A$3:$A$500,$C42,'DADOS BRUTOS'!AY$3:AY$500)))</f>
        <v/>
      </c>
      <c r="DZ42" s="94">
        <f>IF(OR(DZ$4="",$B42=""),0,SUMIF('DADOS BRUTOS'!$A$3:$A$500,$B42,'DADOS BRUTOS'!AZ$3:AZ$500)+IF($C42="",0,SUMIF('DADOS BRUTOS'!$A$3:$A$500,$C42,'DADOS BRUTOS'!AZ$3:AZ$500)))</f>
        <v/>
      </c>
      <c r="EA42" s="94">
        <f>IF(OR(EA$4="",$B42=""),0,SUMIF('DADOS BRUTOS'!$A$3:$A$500,$B42,'DADOS BRUTOS'!BA$3:BA$500)+IF($C42="",0,SUMIF('DADOS BRUTOS'!$A$3:$A$500,$C42,'DADOS BRUTOS'!BA$3:BA$500)))</f>
        <v/>
      </c>
      <c r="EB42" s="94">
        <f>IF(OR(EB$4="",$B42=""),0,SUMIF('DADOS BRUTOS'!$A$3:$A$500,$B42,'DADOS BRUTOS'!BB$3:BB$500)+IF($C42="",0,SUMIF('DADOS BRUTOS'!$A$3:$A$500,$C42,'DADOS BRUTOS'!BB$3:BB$500)))</f>
        <v/>
      </c>
      <c r="EC42" s="94">
        <f>IF(OR(EC$4="",$B42=""),0,SUMIF('DADOS BRUTOS'!$A$3:$A$500,$B42,'DADOS BRUTOS'!BC$3:BC$500)+IF($C42="",0,SUMIF('DADOS BRUTOS'!$A$3:$A$500,$C42,'DADOS BRUTOS'!BC$3:BC$500)))</f>
        <v/>
      </c>
      <c r="ED42" s="94">
        <f>IF(OR(ED$4="",$B42=""),0,SUMIF('DADOS BRUTOS'!$A$3:$A$500,$B42,'DADOS BRUTOS'!BD$3:BD$500)+IF($C42="",0,SUMIF('DADOS BRUTOS'!$A$3:$A$500,$C42,'DADOS BRUTOS'!BD$3:BD$500)))</f>
        <v/>
      </c>
      <c r="EE42" s="94">
        <f>IF(OR(EE$4="",$B42=""),0,SUMIF('DADOS BRUTOS'!$A$3:$A$500,$B42,'DADOS BRUTOS'!BE$3:BE$500)+IF($C42="",0,SUMIF('DADOS BRUTOS'!$A$3:$A$500,$C42,'DADOS BRUTOS'!BE$3:BE$500)))</f>
        <v/>
      </c>
      <c r="EF42" s="94">
        <f>IF(OR(EF$4="",$B42=""),0,SUMIF('DADOS BRUTOS'!$A$3:$A$500,$B42,'DADOS BRUTOS'!BF$3:BF$500)+IF($C42="",0,SUMIF('DADOS BRUTOS'!$A$3:$A$500,$C42,'DADOS BRUTOS'!BF$3:BF$500)))</f>
        <v/>
      </c>
      <c r="EG42" s="94">
        <f>IF(OR(EG$4="",$B42=""),0,SUMIF('DADOS BRUTOS'!$A$3:$A$500,$B42,'DADOS BRUTOS'!BG$3:BG$500)+IF($C42="",0,SUMIF('DADOS BRUTOS'!$A$3:$A$500,$C42,'DADOS BRUTOS'!BG$3:BG$500)))</f>
        <v/>
      </c>
      <c r="EH42" s="94">
        <f>IF(OR(EH$4="",$B42=""),0,SUMIF('DADOS BRUTOS'!$A$3:$A$500,$B42,'DADOS BRUTOS'!BH$3:BH$500)+IF($C42="",0,SUMIF('DADOS BRUTOS'!$A$3:$A$500,$C42,'DADOS BRUTOS'!BH$3:BH$500)))</f>
        <v/>
      </c>
      <c r="EI42" s="94">
        <f>IF(OR(EI$4="",$B42=""),0,SUMIF('DADOS BRUTOS'!$A$3:$A$500,$B42,'DADOS BRUTOS'!BI$3:BI$500)+IF($C42="",0,SUMIF('DADOS BRUTOS'!$A$3:$A$500,$C42,'DADOS BRUTOS'!BI$3:BI$500)))</f>
        <v/>
      </c>
      <c r="EJ42" s="94">
        <f>IF(OR(EJ$4="",$B42=""),0,SUMIF('DADOS BRUTOS'!$A$3:$A$500,$B42,'DADOS BRUTOS'!BJ$3:BJ$500)+IF($C42="",0,SUMIF('DADOS BRUTOS'!$A$3:$A$500,$C42,'DADOS BRUTOS'!BJ$3:BJ$500)))</f>
        <v/>
      </c>
      <c r="EK42" s="94">
        <f>IF(OR(EK$4="",$B42=""),0,SUMIF('DADOS BRUTOS'!$A$3:$A$500,$B42,'DADOS BRUTOS'!BK$3:BK$500)+IF($C42="",0,SUMIF('DADOS BRUTOS'!$A$3:$A$500,$C42,'DADOS BRUTOS'!BK$3:BK$500)))</f>
        <v/>
      </c>
      <c r="EL42" s="94">
        <f>IF(OR(EL$4="",$B42=""),0,SUMIF('DADOS BRUTOS'!$A$3:$A$500,$B42,'DADOS BRUTOS'!BL$3:BL$500)+IF($C42="",0,SUMIF('DADOS BRUTOS'!$A$3:$A$500,$C42,'DADOS BRUTOS'!BL$3:BL$500)))</f>
        <v/>
      </c>
      <c r="EM42" s="94">
        <f>IF(OR(EM$4="",$B42=""),0,SUMIF('DADOS BRUTOS'!$A$3:$A$500,$B42,'DADOS BRUTOS'!BM$3:BM$500)+IF($C42="",0,SUMIF('DADOS BRUTOS'!$A$3:$A$500,$C42,'DADOS BRUTOS'!BM$3:BM$500)))</f>
        <v/>
      </c>
      <c r="EN42" s="94">
        <f>IF(OR(EN$4="",$B42=""),0,SUMIF('DADOS BRUTOS'!$A$3:$A$500,$B42,'DADOS BRUTOS'!BN$3:BN$500)+IF($C42="",0,SUMIF('DADOS BRUTOS'!$A$3:$A$500,$C42,'DADOS BRUTOS'!BN$3:BN$500)))</f>
        <v/>
      </c>
      <c r="EO42" s="94">
        <f>IF(OR(EO$4="",$B42=""),0,SUMIF('DADOS BRUTOS'!$A$3:$A$500,$B42,'DADOS BRUTOS'!BO$3:BO$500)+IF($C42="",0,SUMIF('DADOS BRUTOS'!$A$3:$A$500,$C42,'DADOS BRUTOS'!BO$3:BO$500)))</f>
        <v/>
      </c>
      <c r="EP42" s="94">
        <f>IF(OR(EP$4="",$B42=""),0,SUMIF('DADOS BRUTOS'!$A$3:$A$500,$B42,'DADOS BRUTOS'!BP$3:BP$500)+IF($C42="",0,SUMIF('DADOS BRUTOS'!$A$3:$A$500,$C42,'DADOS BRUTOS'!BP$3:BP$500)))</f>
        <v/>
      </c>
      <c r="EQ42" s="94">
        <f>IF(OR(EQ$4="",$B42=""),0,SUMIF('DADOS BRUTOS'!$A$3:$A$500,$B42,'DADOS BRUTOS'!BQ$3:BQ$500)+IF($C42="",0,SUMIF('DADOS BRUTOS'!$A$3:$A$500,$C42,'DADOS BRUTOS'!BQ$3:BQ$500)))</f>
        <v/>
      </c>
      <c r="ER42" s="94">
        <f>IF(OR(ER$4="",$B42=""),0,SUMIF('DADOS BRUTOS'!$A$3:$A$500,$B42,'DADOS BRUTOS'!BR$3:BR$500)+IF($C42="",0,SUMIF('DADOS BRUTOS'!$A$3:$A$500,$C42,'DADOS BRUTOS'!BR$3:BR$500)))</f>
        <v/>
      </c>
      <c r="ES42" s="94">
        <f>IF(OR(ES$4="",$B42=""),0,SUMIF('DADOS BRUTOS'!$A$3:$A$500,$B42,'DADOS BRUTOS'!BS$3:BS$500)+IF($C42="",0,SUMIF('DADOS BRUTOS'!$A$3:$A$500,$C42,'DADOS BRUTOS'!BS$3:BS$500)))</f>
        <v/>
      </c>
      <c r="ET42" s="94">
        <f>IF(OR(ET$4="",$B42=""),0,SUMIF('DADOS BRUTOS'!$A$3:$A$500,$B42,'DADOS BRUTOS'!BT$3:BT$500)+IF($C42="",0,SUMIF('DADOS BRUTOS'!$A$3:$A$500,$C42,'DADOS BRUTOS'!BT$3:BT$500)))</f>
        <v/>
      </c>
      <c r="EU42" s="94">
        <f>IF(OR(EU$4="",$B42=""),0,SUMIF('DADOS BRUTOS'!$A$3:$A$500,$B42,'DADOS BRUTOS'!BU$3:BU$500)+IF($C42="",0,SUMIF('DADOS BRUTOS'!$A$3:$A$500,$C42,'DADOS BRUTOS'!BU$3:BU$500)))</f>
        <v/>
      </c>
      <c r="EV42" s="94">
        <f>IF(OR(EV$4="",$B42=""),0,SUMIF('DADOS BRUTOS'!$A$3:$A$500,$B42,'DADOS BRUTOS'!BV$3:BV$500)+IF($C42="",0,SUMIF('DADOS BRUTOS'!$A$3:$A$500,$C42,'DADOS BRUTOS'!BV$3:BV$500)))</f>
        <v/>
      </c>
      <c r="EW42" s="94">
        <f>IF(OR(EW$4="",$B42=""),0,SUMIF('DADOS BRUTOS'!$A$3:$A$500,$B42,'DADOS BRUTOS'!BW$3:BW$500)+IF($C42="",0,SUMIF('DADOS BRUTOS'!$A$3:$A$500,$C42,'DADOS BRUTOS'!BW$3:BW$500)))</f>
        <v/>
      </c>
      <c r="EX42" s="94">
        <f>IF(OR(EX$4="",$B42=""),0,SUMIF('DADOS BRUTOS'!$A$3:$A$500,$B42,'DADOS BRUTOS'!BX$3:BX$500)+IF($C42="",0,SUMIF('DADOS BRUTOS'!$A$3:$A$500,$C42,'DADOS BRUTOS'!BX$3:BX$500)))</f>
        <v/>
      </c>
      <c r="EY42" s="94">
        <f>IF(OR(EY$4="",$B42=""),0,SUMIF('DADOS BRUTOS'!$A$3:$A$500,$B42,'DADOS BRUTOS'!BY$3:BY$500)+IF($C42="",0,SUMIF('DADOS BRUTOS'!$A$3:$A$500,$C42,'DADOS BRUTOS'!BY$3:BY$500)))</f>
        <v/>
      </c>
      <c r="EZ42" s="94">
        <f>IF(OR(EZ$4="",$B42=""),0,SUMIF('DADOS BRUTOS'!$A$3:$A$500,$B42,'DADOS BRUTOS'!BZ$3:BZ$500)+IF($C42="",0,SUMIF('DADOS BRUTOS'!$A$3:$A$500,$C42,'DADOS BRUTOS'!BZ$3:BZ$500)))</f>
        <v/>
      </c>
      <c r="FA42" s="94">
        <f>IF(OR(FA$4="",$B42=""),0,SUMIF('DADOS BRUTOS'!$A$3:$A$500,$B42,'DADOS BRUTOS'!CA$3:CA$500)+IF($C42="",0,SUMIF('DADOS BRUTOS'!$A$3:$A$500,$C42,'DADOS BRUTOS'!CA$3:CA$500)))</f>
        <v/>
      </c>
      <c r="FB42" s="94">
        <f>IF(OR(FB$4="",$B42=""),0,SUMIF('DADOS BRUTOS'!$A$3:$A$500,$B42,'DADOS BRUTOS'!CB$3:CB$500)+IF($C42="",0,SUMIF('DADOS BRUTOS'!$A$3:$A$500,$C42,'DADOS BRUTOS'!CB$3:CB$500)))</f>
        <v/>
      </c>
      <c r="FC42" s="94">
        <f>IF(OR(FC$4="",$B42=""),0,SUMIF('DADOS BRUTOS'!$A$3:$A$500,$B42,'DADOS BRUTOS'!CC$3:CC$500)+IF($C42="",0,SUMIF('DADOS BRUTOS'!$A$3:$A$500,$C42,'DADOS BRUTOS'!CC$3:CC$500)))</f>
        <v/>
      </c>
      <c r="FD42" s="94">
        <f>IF(OR(FD$4="",$B42=""),0,SUMIF('DADOS BRUTOS'!$A$3:$A$500,$B42,'DADOS BRUTOS'!CD$3:CD$500)+IF($C42="",0,SUMIF('DADOS BRUTOS'!$A$3:$A$500,$C42,'DADOS BRUTOS'!CD$3:CD$500)))</f>
        <v/>
      </c>
      <c r="FE42" s="94">
        <f>IF(OR(FE$4="",$B42=""),0,SUMIF('DADOS BRUTOS'!$A$3:$A$500,$B42,'DADOS BRUTOS'!CE$3:CE$500)+IF($C42="",0,SUMIF('DADOS BRUTOS'!$A$3:$A$500,$C42,'DADOS BRUTOS'!CE$3:CE$500)))</f>
        <v/>
      </c>
      <c r="FF42" s="94">
        <f>IF(OR(FF$4="",$B42=""),0,SUMIF('DADOS BRUTOS'!$A$3:$A$500,$B42,'DADOS BRUTOS'!CF$3:CF$500)+IF($C42="",0,SUMIF('DADOS BRUTOS'!$A$3:$A$500,$C42,'DADOS BRUTOS'!CF$3:CF$500)))</f>
        <v/>
      </c>
      <c r="FG42" s="94">
        <f>IF(OR(FG$4="",$B42=""),0,SUMIF('DADOS BRUTOS'!$A$3:$A$500,$B42,'DADOS BRUTOS'!CG$3:CG$500)+IF($C42="",0,SUMIF('DADOS BRUTOS'!$A$3:$A$500,$C42,'DADOS BRUTOS'!CG$3:CG$500)))</f>
        <v/>
      </c>
      <c r="FH42" s="94">
        <f>IF(OR(FH$4="",$B42=""),0,SUMIF('DADOS BRUTOS'!$A$3:$A$500,$B42,'DADOS BRUTOS'!CH$3:CH$500)+IF($C42="",0,SUMIF('DADOS BRUTOS'!$A$3:$A$500,$C42,'DADOS BRUTOS'!CH$3:CH$500)))</f>
        <v/>
      </c>
      <c r="FI42" s="94">
        <f>IF(OR(FI$4="",$B42=""),0,SUMIF('DADOS BRUTOS'!$A$3:$A$500,$B42,'DADOS BRUTOS'!CI$3:CI$500)+IF($C42="",0,SUMIF('DADOS BRUTOS'!$A$3:$A$500,$C42,'DADOS BRUTOS'!CI$3:CI$500)))</f>
        <v/>
      </c>
      <c r="FJ42" s="94">
        <f>IF(OR(FJ$4="",$B42=""),0,SUMIF('DADOS BRUTOS'!$A$3:$A$500,$B42,'DADOS BRUTOS'!CJ$3:CJ$500)+IF($C42="",0,SUMIF('DADOS BRUTOS'!$A$3:$A$500,$C42,'DADOS BRUTOS'!CJ$3:CJ$500)))</f>
        <v/>
      </c>
      <c r="FK42" s="94">
        <f>IF(OR(FK$4="",$B42=""),0,SUMIF('DADOS BRUTOS'!$A$3:$A$500,$B42,'DADOS BRUTOS'!CK$3:CK$500)+IF($C42="",0,SUMIF('DADOS BRUTOS'!$A$3:$A$500,$C42,'DADOS BRUTOS'!CK$3:CK$500)))</f>
        <v/>
      </c>
      <c r="FL42" s="94">
        <f>IF(OR(FL$4="",$B42=""),0,SUMIF('DADOS BRUTOS'!$A$3:$A$500,$B42,'DADOS BRUTOS'!CL$3:CL$500)+IF($C42="",0,SUMIF('DADOS BRUTOS'!$A$3:$A$500,$C42,'DADOS BRUTOS'!CL$3:CL$500)))</f>
        <v/>
      </c>
      <c r="FM42" s="94">
        <f>IF(OR(FM$4="",$B42=""),0,SUMIF('DADOS BRUTOS'!$A$3:$A$500,$B42,'DADOS BRUTOS'!CM$3:CM$500)+IF($C42="",0,SUMIF('DADOS BRUTOS'!$A$3:$A$500,$C42,'DADOS BRUTOS'!CM$3:CM$500)))</f>
        <v/>
      </c>
      <c r="FN42" s="94">
        <f>IF(OR(FN$4="",$B42=""),0,SUMIF('DADOS BRUTOS'!$A$3:$A$500,$B42,'DADOS BRUTOS'!CN$3:CN$500)+IF($C42="",0,SUMIF('DADOS BRUTOS'!$A$3:$A$500,$C42,'DADOS BRUTOS'!CN$3:CN$500)))</f>
        <v/>
      </c>
      <c r="FO42" s="94">
        <f>IF(OR(FO$4="",$B42=""),0,SUMIF('DADOS BRUTOS'!$A$3:$A$500,$B42,'DADOS BRUTOS'!CO$3:CO$500)+IF($C42="",0,SUMIF('DADOS BRUTOS'!$A$3:$A$500,$C42,'DADOS BRUTOS'!CO$3:CO$500)))</f>
        <v/>
      </c>
      <c r="FP42" s="94">
        <f>IF(OR(FP$4="",$B42=""),0,SUMIF('DADOS BRUTOS'!$A$3:$A$500,$B42,'DADOS BRUTOS'!CP$3:CP$500)+IF($C42="",0,SUMIF('DADOS BRUTOS'!$A$3:$A$500,$C42,'DADOS BRUTOS'!CP$3:CP$500)))</f>
        <v/>
      </c>
      <c r="FQ42" s="94">
        <f>IF(OR(FQ$4="",$B42=""),0,SUMIF('DADOS BRUTOS'!$A$3:$A$500,$B42,'DADOS BRUTOS'!CQ$3:CQ$500)+IF($C42="",0,SUMIF('DADOS BRUTOS'!$A$3:$A$500,$C42,'DADOS BRUTOS'!CQ$3:CQ$500)))</f>
        <v/>
      </c>
      <c r="FR42" s="94">
        <f>IF(OR(FR$4="",$B42=""),0,SUMIF('DADOS BRUTOS'!$A$3:$A$500,$B42,'DADOS BRUTOS'!CR$3:CR$500)+IF($C42="",0,SUMIF('DADOS BRUTOS'!$A$3:$A$500,$C42,'DADOS BRUTOS'!CR$3:CR$500)))</f>
        <v/>
      </c>
      <c r="FS42" s="94">
        <f>IF(OR(FS$4="",$B42=""),0,SUMIF('DADOS BRUTOS'!$A$3:$A$500,$B42,'DADOS BRUTOS'!CS$3:CS$500)+IF($C42="",0,SUMIF('DADOS BRUTOS'!$A$3:$A$500,$C42,'DADOS BRUTOS'!CS$3:CS$500)))</f>
        <v/>
      </c>
      <c r="FT42" s="94">
        <f>IF(OR(FT$4="",$B42=""),0,SUMIF('DADOS BRUTOS'!$A$3:$A$500,$B42,'DADOS BRUTOS'!CT$3:CT$500)+IF($C42="",0,SUMIF('DADOS BRUTOS'!$A$3:$A$500,$C42,'DADOS BRUTOS'!CT$3:CT$500)))</f>
        <v/>
      </c>
      <c r="FU42" s="94">
        <f>IF(OR(FU$4="",$B42=""),0,SUMIF('DADOS BRUTOS'!$A$3:$A$500,$B42,'DADOS BRUTOS'!CU$3:CU$500)+IF($C42="",0,SUMIF('DADOS BRUTOS'!$A$3:$A$500,$C42,'DADOS BRUTOS'!CU$3:CU$500)))</f>
        <v/>
      </c>
      <c r="FV42" s="94">
        <f>IF(OR(FV$4="",$B42=""),0,SUMIF('DADOS BRUTOS'!$A$3:$A$500,$B42,'DADOS BRUTOS'!CV$3:CV$500)+IF($C42="",0,SUMIF('DADOS BRUTOS'!$A$3:$A$500,$C42,'DADOS BRUTOS'!CV$3:CV$500)))</f>
        <v/>
      </c>
      <c r="FW42" s="94">
        <f>IF(OR(FW$4="",$B42=""),0,SUMIF('DADOS BRUTOS'!$A$3:$A$500,$B42,'DADOS BRUTOS'!CW$3:CW$500)+IF($C42="",0,SUMIF('DADOS BRUTOS'!$A$3:$A$500,$C42,'DADOS BRUTOS'!CW$3:CW$500)))</f>
        <v/>
      </c>
      <c r="FX42" s="94">
        <f>IF(OR(FX$4="",$B42=""),0,SUMIF('DADOS BRUTOS'!$A$3:$A$500,$B42,'DADOS BRUTOS'!CX$3:CX$500)+IF($C42="",0,SUMIF('DADOS BRUTOS'!$A$3:$A$500,$C42,'DADOS BRUTOS'!CX$3:CX$500)))</f>
        <v/>
      </c>
      <c r="FY42" s="94">
        <f>IF(OR(FY$4="",$B42=""),0,SUMIF('DADOS BRUTOS'!$A$3:$A$500,$B42,'DADOS BRUTOS'!CY$3:CY$500)+IF($C42="",0,SUMIF('DADOS BRUTOS'!$A$3:$A$500,$C42,'DADOS BRUTOS'!CY$3:CY$500)))</f>
        <v/>
      </c>
      <c r="FZ42" s="94">
        <f>IF(OR(FZ$4="",$B42=""),0,SUMIF('DADOS BRUTOS'!$A$3:$A$500,$B42,'DADOS BRUTOS'!CZ$3:CZ$500)+IF($C42="",0,SUMIF('DADOS BRUTOS'!$A$3:$A$500,$C42,'DADOS BRUTOS'!CZ$3:CZ$500)))</f>
        <v/>
      </c>
      <c r="GA42" s="94">
        <f>IF(OR(GA$4="",$B42=""),0,SUMIF('DADOS BRUTOS'!$A$3:$A$500,$B42,'DADOS BRUTOS'!DA$3:DA$500)+IF($C42="",0,SUMIF('DADOS BRUTOS'!$A$3:$A$500,$C42,'DADOS BRUTOS'!DA$3:DA$500)))</f>
        <v/>
      </c>
      <c r="GB42" s="94">
        <f>IF(OR(GB$4="",$B42=""),0,SUMIF('DADOS BRUTOS'!$A$3:$A$500,$B42,'DADOS BRUTOS'!DB$3:DB$500)+IF($C42="",0,SUMIF('DADOS BRUTOS'!$A$3:$A$500,$C42,'DADOS BRUTOS'!DB$3:DB$500)))</f>
        <v/>
      </c>
      <c r="GC42" s="94">
        <f>IF(OR(GC$4="",$B42=""),0,SUMIF('DADOS BRUTOS'!$A$3:$A$500,$B42,'DADOS BRUTOS'!DC$3:DC$500)+IF($C42="",0,SUMIF('DADOS BRUTOS'!$A$3:$A$500,$C42,'DADOS BRUTOS'!DC$3:DC$500)))</f>
        <v/>
      </c>
      <c r="GD42" s="94">
        <f>IF(OR(GD$4="",$B42=""),0,SUMIF('DADOS BRUTOS'!$A$3:$A$500,$B42,'DADOS BRUTOS'!DD$3:DD$500)+IF($C42="",0,SUMIF('DADOS BRUTOS'!$A$3:$A$500,$C42,'DADOS BRUTOS'!DD$3:DD$500)))</f>
        <v/>
      </c>
      <c r="GE42" s="94">
        <f>IF(OR(GE$4="",$B42=""),0,SUMIF('DADOS BRUTOS'!$A$3:$A$500,$B42,'DADOS BRUTOS'!DE$3:DE$500)+IF($C42="",0,SUMIF('DADOS BRUTOS'!$A$3:$A$500,$C42,'DADOS BRUTOS'!DE$3:DE$500)))</f>
        <v/>
      </c>
      <c r="GF42" s="94">
        <f>IF(OR(GF$4="",$B42=""),0,SUMIF('DADOS BRUTOS'!$A$3:$A$500,$B42,'DADOS BRUTOS'!DF$3:DF$500)+IF($C42="",0,SUMIF('DADOS BRUTOS'!$A$3:$A$500,$C42,'DADOS BRUTOS'!DF$3:DF$500)))</f>
        <v/>
      </c>
      <c r="GG42" s="94">
        <f>IF(OR(GG$4="",$B42=""),0,SUMIF('DADOS BRUTOS'!$A$3:$A$500,$B42,'DADOS BRUTOS'!DG$3:DG$500)+IF($C42="",0,SUMIF('DADOS BRUTOS'!$A$3:$A$500,$C42,'DADOS BRUTOS'!DG$3:DG$500)))</f>
        <v/>
      </c>
      <c r="GH42" s="94">
        <f>IF(OR(GH$4="",$B42=""),0,SUMIF('DADOS BRUTOS'!$A$3:$A$500,$B42,'DADOS BRUTOS'!DH$3:DH$500)+IF($C42="",0,SUMIF('DADOS BRUTOS'!$A$3:$A$500,$C42,'DADOS BRUTOS'!DH$3:DH$500)))</f>
        <v/>
      </c>
      <c r="GI42" s="94">
        <f>IF(OR(GI$4="",$B42=""),0,SUMIF('DADOS BRUTOS'!$A$3:$A$500,$B42,'DADOS BRUTOS'!DI$3:DI$500)+IF($C42="",0,SUMIF('DADOS BRUTOS'!$A$3:$A$500,$C42,'DADOS BRUTOS'!DI$3:DI$500)))</f>
        <v/>
      </c>
      <c r="GJ42" s="94">
        <f>IF(OR(GJ$4="",$B42=""),0,SUMIF('DADOS BRUTOS'!$A$3:$A$500,$B42,'DADOS BRUTOS'!DJ$3:DJ$500)+IF($C42="",0,SUMIF('DADOS BRUTOS'!$A$3:$A$500,$C42,'DADOS BRUTOS'!DJ$3:DJ$500)))</f>
        <v/>
      </c>
      <c r="GK42" s="94">
        <f>IF(OR(GK$4="",$B42=""),0,SUMIF('DADOS BRUTOS'!$A$3:$A$500,$B42,'DADOS BRUTOS'!DK$3:DK$500)+IF($C42="",0,SUMIF('DADOS BRUTOS'!$A$3:$A$500,$C42,'DADOS BRUTOS'!DK$3:DK$500)))</f>
        <v/>
      </c>
      <c r="GL42" s="94">
        <f>IF(OR(GL$4="",$B42=""),0,SUMIF('DADOS BRUTOS'!$A$3:$A$500,$B42,'DADOS BRUTOS'!DL$3:DL$500)+IF($C42="",0,SUMIF('DADOS BRUTOS'!$A$3:$A$500,$C42,'DADOS BRUTOS'!DL$3:DL$500)))</f>
        <v/>
      </c>
      <c r="GM42" s="94">
        <f>IF(OR(GM$4="",$B42=""),0,SUMIF('DADOS BRUTOS'!$A$3:$A$500,$B42,'DADOS BRUTOS'!DM$3:DM$500)+IF($C42="",0,SUMIF('DADOS BRUTOS'!$A$3:$A$500,$C42,'DADOS BRUTOS'!DM$3:DM$500)))</f>
        <v/>
      </c>
      <c r="GN42" s="94">
        <f>IF(OR(GN$4="",$B42=""),0,SUMIF('DADOS BRUTOS'!$A$3:$A$500,$B42,'DADOS BRUTOS'!DN$3:DN$500)+IF($C42="",0,SUMIF('DADOS BRUTOS'!$A$3:$A$500,$C42,'DADOS BRUTOS'!DN$3:DN$500)))</f>
        <v/>
      </c>
      <c r="GO42" s="94">
        <f>IF(OR(GO$4="",$B42=""),0,SUMIF('DADOS BRUTOS'!$A$3:$A$500,$B42,'DADOS BRUTOS'!DO$3:DO$500)+IF($C42="",0,SUMIF('DADOS BRUTOS'!$A$3:$A$500,$C42,'DADOS BRUTOS'!DO$3:DO$500)))</f>
        <v/>
      </c>
      <c r="GP42" s="94">
        <f>IF(OR(GP$4="",$B42=""),0,SUMIF('DADOS BRUTOS'!$A$3:$A$500,$B42,'DADOS BRUTOS'!DP$3:DP$500)+IF($C42="",0,SUMIF('DADOS BRUTOS'!$A$3:$A$500,$C42,'DADOS BRUTOS'!DP$3:DP$500)))</f>
        <v/>
      </c>
      <c r="GQ42" s="94">
        <f>IF(OR(GQ$4="",$B42=""),0,SUMIF('DADOS BRUTOS'!$A$3:$A$500,$B42,'DADOS BRUTOS'!DQ$3:DQ$500)+IF($C42="",0,SUMIF('DADOS BRUTOS'!$A$3:$A$500,$C42,'DADOS BRUTOS'!DQ$3:DQ$500)))</f>
        <v/>
      </c>
      <c r="GR42" s="94">
        <f>IF(OR(GR$4="",$B42=""),0,SUMIF('DADOS BRUTOS'!$A$3:$A$500,$B42,'DADOS BRUTOS'!DR$3:DR$500)+IF($C42="",0,SUMIF('DADOS BRUTOS'!$A$3:$A$500,$C42,'DADOS BRUTOS'!DR$3:DR$500)))</f>
        <v/>
      </c>
      <c r="GS42" s="94">
        <f>IF(OR(GS$4="",$B42=""),0,SUMIF('DADOS BRUTOS'!$A$3:$A$500,$B42,'DADOS BRUTOS'!DS$3:DS$500)+IF($C42="",0,SUMIF('DADOS BRUTOS'!$A$3:$A$500,$C42,'DADOS BRUTOS'!DS$3:DS$500)))</f>
        <v/>
      </c>
      <c r="GT42" s="94">
        <f>IF(OR(GT$4="",$B42=""),0,SUMIF('DADOS BRUTOS'!$A$3:$A$500,$B42,'DADOS BRUTOS'!DT$3:DT$500)+IF($C42="",0,SUMIF('DADOS BRUTOS'!$A$3:$A$500,$C42,'DADOS BRUTOS'!DT$3:DT$500)))</f>
        <v/>
      </c>
      <c r="GU42" s="94">
        <f>IF(OR(GU$4="",$B42=""),0,SUMIF('DADOS BRUTOS'!$A$3:$A$500,$B42,'DADOS BRUTOS'!DU$3:DU$500)+IF($C42="",0,SUMIF('DADOS BRUTOS'!$A$3:$A$500,$C42,'DADOS BRUTOS'!DU$3:DU$500)))</f>
        <v/>
      </c>
      <c r="GV42" s="94">
        <f>IF(OR(GV$4="",$B42=""),0,SUMIF('DADOS BRUTOS'!$A$3:$A$500,$B42,'DADOS BRUTOS'!DV$3:DV$500)+IF($C42="",0,SUMIF('DADOS BRUTOS'!$A$3:$A$500,$C42,'DADOS BRUTOS'!DV$3:DV$500)))</f>
        <v/>
      </c>
      <c r="GW42" s="94">
        <f>IF(OR(GW$4="",$B42=""),0,SUMIF('DADOS BRUTOS'!$A$3:$A$500,$B42,'DADOS BRUTOS'!DW$3:DW$500)+IF($C42="",0,SUMIF('DADOS BRUTOS'!$A$3:$A$500,$C42,'DADOS BRUTOS'!DW$3:DW$500)))</f>
        <v/>
      </c>
      <c r="GX42" s="94">
        <f>IF(OR(GX$4="",$B42=""),0,SUMIF('DADOS BRUTOS'!$A$3:$A$500,$B42,'DADOS BRUTOS'!DX$3:DX$500)+IF($C42="",0,SUMIF('DADOS BRUTOS'!$A$3:$A$500,$C42,'DADOS BRUTOS'!DX$3:DX$500)))</f>
        <v/>
      </c>
      <c r="GY42" s="94">
        <f>IF(OR(GY$4="",$B42=""),0,SUMIF('DADOS BRUTOS'!$A$3:$A$500,$B42,'DADOS BRUTOS'!DY$3:DY$500)+IF($C42="",0,SUMIF('DADOS BRUTOS'!$A$3:$A$500,$C42,'DADOS BRUTOS'!DY$3:DY$500)))</f>
        <v/>
      </c>
      <c r="GZ42" s="94">
        <f>IF(OR(GZ$4="",$B42=""),0,SUMIF('DADOS BRUTOS'!$A$3:$A$500,$B42,'DADOS BRUTOS'!DZ$3:DZ$500)+IF($C42="",0,SUMIF('DADOS BRUTOS'!$A$3:$A$500,$C42,'DADOS BRUTOS'!DZ$3:DZ$500)))</f>
        <v/>
      </c>
      <c r="HA42" s="94">
        <f>IF(OR(HA$4="",$B42=""),0,SUMIF('DADOS BRUTOS'!$A$3:$A$500,$B42,'DADOS BRUTOS'!EA$3:EA$500)+IF($C42="",0,SUMIF('DADOS BRUTOS'!$A$3:$A$500,$C42,'DADOS BRUTOS'!EA$3:EA$500)))</f>
        <v/>
      </c>
      <c r="HB42" s="94">
        <f>IF(OR(HB$4="",$B42=""),0,SUMIF('DADOS BRUTOS'!$A$3:$A$500,$B42,'DADOS BRUTOS'!EB$3:EB$500)+IF($C42="",0,SUMIF('DADOS BRUTOS'!$A$3:$A$500,$C42,'DADOS BRUTOS'!EB$3:EB$500)))</f>
        <v/>
      </c>
      <c r="HC42" s="94">
        <f>IF(OR(HC$4="",$B42=""),0,SUMIF('DADOS BRUTOS'!$A$3:$A$500,$B42,'DADOS BRUTOS'!EC$3:EC$500)+IF($C42="",0,SUMIF('DADOS BRUTOS'!$A$3:$A$500,$C42,'DADOS BRUTOS'!EC$3:EC$500)))</f>
        <v/>
      </c>
      <c r="HD42" s="94">
        <f>IF(OR(HD$4="",$B42=""),0,SUMIF('DADOS BRUTOS'!$A$3:$A$500,$B42,'DADOS BRUTOS'!ED$3:ED$500)+IF($C42="",0,SUMIF('DADOS BRUTOS'!$A$3:$A$500,$C42,'DADOS BRUTOS'!ED$3:ED$500)))</f>
        <v/>
      </c>
      <c r="HE42" s="94">
        <f>IF(OR(HE$4="",$B42=""),0,SUMIF('DADOS BRUTOS'!$A$3:$A$500,$B42,'DADOS BRUTOS'!EE$3:EE$500)+IF($C42="",0,SUMIF('DADOS BRUTOS'!$A$3:$A$500,$C42,'DADOS BRUTOS'!EE$3:EE$500)))</f>
        <v/>
      </c>
      <c r="HF42" s="94">
        <f>IF(OR(HF$4="",$B42=""),0,SUMIF('DADOS BRUTOS'!$A$3:$A$500,$B42,'DADOS BRUTOS'!EF$3:EF$500)+IF($C42="",0,SUMIF('DADOS BRUTOS'!$A$3:$A$500,$C42,'DADOS BRUTOS'!EF$3:EF$500)))</f>
        <v/>
      </c>
      <c r="HG42" s="94">
        <f>IF(OR(HG$4="",$B42=""),0,SUMIF('DADOS BRUTOS'!$A$3:$A$500,$B42,'DADOS BRUTOS'!EG$3:EG$500)+IF($C42="",0,SUMIF('DADOS BRUTOS'!$A$3:$A$500,$C42,'DADOS BRUTOS'!EG$3:EG$500)))</f>
        <v/>
      </c>
      <c r="HH42" s="94">
        <f>IF(OR(HH$4="",$B42=""),0,SUMIF('DADOS BRUTOS'!$A$3:$A$500,$B42,'DADOS BRUTOS'!EH$3:EH$500)+IF($C42="",0,SUMIF('DADOS BRUTOS'!$A$3:$A$500,$C42,'DADOS BRUTOS'!EH$3:EH$500)))</f>
        <v/>
      </c>
      <c r="HI42" s="94">
        <f>IF(OR(HI$4="",$B42=""),0,SUMIF('DADOS BRUTOS'!$A$3:$A$500,$B42,'DADOS BRUTOS'!EI$3:EI$500)+IF($C42="",0,SUMIF('DADOS BRUTOS'!$A$3:$A$500,$C42,'DADOS BRUTOS'!EI$3:EI$500)))</f>
        <v/>
      </c>
      <c r="HJ42" s="94">
        <f>IF(OR(HJ$4="",$B42=""),0,SUMIF('DADOS BRUTOS'!$A$3:$A$500,$B42,'DADOS BRUTOS'!EJ$3:EJ$500)+IF($C42="",0,SUMIF('DADOS BRUTOS'!$A$3:$A$500,$C42,'DADOS BRUTOS'!EJ$3:EJ$500)))</f>
        <v/>
      </c>
      <c r="HK42" s="94">
        <f>IF(OR(HK$4="",$B42=""),0,SUMIF('DADOS BRUTOS'!$A$3:$A$500,$B42,'DADOS BRUTOS'!EK$3:EK$500)+IF($C42="",0,SUMIF('DADOS BRUTOS'!$A$3:$A$500,$C42,'DADOS BRUTOS'!EK$3:EK$500)))</f>
        <v/>
      </c>
      <c r="HL42" s="94">
        <f>IF(OR(HL$4="",$B42=""),0,SUMIF('DADOS BRUTOS'!$A$3:$A$500,$B42,'DADOS BRUTOS'!EL$3:EL$500)+IF($C42="",0,SUMIF('DADOS BRUTOS'!$A$3:$A$500,$C42,'DADOS BRUTOS'!EL$3:EL$500)))</f>
        <v/>
      </c>
      <c r="HM42" s="94">
        <f>IF(OR(HM$4="",$B42=""),0,SUMIF('DADOS BRUTOS'!$A$3:$A$500,$B42,'DADOS BRUTOS'!EM$3:EM$500)+IF($C42="",0,SUMIF('DADOS BRUTOS'!$A$3:$A$500,$C42,'DADOS BRUTOS'!EM$3:EM$500)))</f>
        <v/>
      </c>
      <c r="HN42" s="94">
        <f>IF(OR(HN$4="",$B42=""),0,SUMIF('DADOS BRUTOS'!$A$3:$A$500,$B42,'DADOS BRUTOS'!EN$3:EN$500)+IF($C42="",0,SUMIF('DADOS BRUTOS'!$A$3:$A$500,$C42,'DADOS BRUTOS'!EN$3:EN$500)))</f>
        <v/>
      </c>
      <c r="HO42" s="94">
        <f>IF(OR(HO$4="",$B42=""),0,SUMIF('DADOS BRUTOS'!$A$3:$A$500,$B42,'DADOS BRUTOS'!EO$3:EO$500)+IF($C42="",0,SUMIF('DADOS BRUTOS'!$A$3:$A$500,$C42,'DADOS BRUTOS'!EO$3:EO$500)))</f>
        <v/>
      </c>
      <c r="HP42" s="94">
        <f>IF(OR(HP$4="",$B42=""),0,SUMIF('DADOS BRUTOS'!$A$3:$A$500,$B42,'DADOS BRUTOS'!EP$3:EP$500)+IF($C42="",0,SUMIF('DADOS BRUTOS'!$A$3:$A$500,$C42,'DADOS BRUTOS'!EP$3:EP$500)))</f>
        <v/>
      </c>
      <c r="HQ42" s="94">
        <f>IF(OR(HQ$4="",$B42=""),0,SUMIF('DADOS BRUTOS'!$A$3:$A$500,$B42,'DADOS BRUTOS'!EQ$3:EQ$500)+IF($C42="",0,SUMIF('DADOS BRUTOS'!$A$3:$A$500,$C42,'DADOS BRUTOS'!EQ$3:EQ$500)))</f>
        <v/>
      </c>
      <c r="HR42" s="94">
        <f>IF(OR(HR$4="",$B42=""),0,SUMIF('DADOS BRUTOS'!$A$3:$A$500,$B42,'DADOS BRUTOS'!ER$3:ER$500)+IF($C42="",0,SUMIF('DADOS BRUTOS'!$A$3:$A$500,$C42,'DADOS BRUTOS'!ER$3:ER$500)))</f>
        <v/>
      </c>
      <c r="HS42" s="94">
        <f>IF(OR(HS$4="",$B42=""),0,SUMIF('DADOS BRUTOS'!$A$3:$A$500,$B42,'DADOS BRUTOS'!ES$3:ES$500)+IF($C42="",0,SUMIF('DADOS BRUTOS'!$A$3:$A$500,$C42,'DADOS BRUTOS'!ES$3:ES$500)))</f>
        <v/>
      </c>
      <c r="HT42" s="94">
        <f>IF(OR(HT$4="",$B42=""),0,SUMIF('DADOS BRUTOS'!$A$3:$A$500,$B42,'DADOS BRUTOS'!ET$3:ET$500)+IF($C42="",0,SUMIF('DADOS BRUTOS'!$A$3:$A$500,$C42,'DADOS BRUTOS'!ET$3:ET$500)))</f>
        <v/>
      </c>
      <c r="HU42" s="94">
        <f>IF(OR(HU$4="",$B42=""),0,SUMIF('DADOS BRUTOS'!$A$3:$A$500,$B42,'DADOS BRUTOS'!EU$3:EU$500)+IF($C42="",0,SUMIF('DADOS BRUTOS'!$A$3:$A$500,$C42,'DADOS BRUTOS'!EU$3:EU$500)))</f>
        <v/>
      </c>
      <c r="HV42" s="94">
        <f>IF(OR(HV$4="",$B42=""),0,SUMIF('DADOS BRUTOS'!$A$3:$A$500,$B42,'DADOS BRUTOS'!EV$3:EV$500)+IF($C42="",0,SUMIF('DADOS BRUTOS'!$A$3:$A$500,$C42,'DADOS BRUTOS'!EV$3:EV$500)))</f>
        <v/>
      </c>
      <c r="HW42" s="94">
        <f>IF(OR(HW$4="",$B42=""),0,SUMIF('DADOS BRUTOS'!$A$3:$A$500,$B42,'DADOS BRUTOS'!EW$3:EW$500)+IF($C42="",0,SUMIF('DADOS BRUTOS'!$A$3:$A$500,$C42,'DADOS BRUTOS'!EW$3:EW$500)))</f>
        <v/>
      </c>
      <c r="HX42" s="94">
        <f>IF(OR(HX$4="",$B42=""),0,SUMIF('DADOS BRUTOS'!$A$3:$A$500,$B42,'DADOS BRUTOS'!EX$3:EX$500)+IF($C42="",0,SUMIF('DADOS BRUTOS'!$A$3:$A$500,$C42,'DADOS BRUTOS'!EX$3:EX$500)))</f>
        <v/>
      </c>
      <c r="HY42" s="94">
        <f>IF(OR(HY$4="",$B42=""),0,SUMIF('DADOS BRUTOS'!$A$3:$A$500,$B42,'DADOS BRUTOS'!EY$3:EY$500)+IF($C42="",0,SUMIF('DADOS BRUTOS'!$A$3:$A$500,$C42,'DADOS BRUTOS'!EY$3:EY$500)))</f>
        <v/>
      </c>
      <c r="HZ42" s="94">
        <f>IF(OR(HZ$4="",$B42=""),0,SUMIF('DADOS BRUTOS'!$A$3:$A$500,$B42,'DADOS BRUTOS'!EZ$3:EZ$500)+IF($C42="",0,SUMIF('DADOS BRUTOS'!$A$3:$A$500,$C42,'DADOS BRUTOS'!EZ$3:EZ$500)))</f>
        <v/>
      </c>
      <c r="IA42" s="94">
        <f>IF(OR(IA$4="",$B42=""),0,SUMIF('DADOS BRUTOS'!$A$3:$A$500,$B42,'DADOS BRUTOS'!FA$3:FA$500)+IF($C42="",0,SUMIF('DADOS BRUTOS'!$A$3:$A$500,$C42,'DADOS BRUTOS'!FA$3:FA$500)))</f>
        <v/>
      </c>
      <c r="IB42" s="94">
        <f>IF(OR(IB$4="",$B42=""),0,SUMIF('DADOS BRUTOS'!$A$3:$A$500,$B42,'DADOS BRUTOS'!FB$3:FB$500)+IF($C42="",0,SUMIF('DADOS BRUTOS'!$A$3:$A$500,$C42,'DADOS BRUTOS'!FB$3:FB$500)))</f>
        <v/>
      </c>
      <c r="IC42" s="94">
        <f>IF(OR(IC$4="",$B42=""),0,SUMIF('DADOS BRUTOS'!$A$3:$A$500,$B42,'DADOS BRUTOS'!FC$3:FC$500)+IF($C42="",0,SUMIF('DADOS BRUTOS'!$A$3:$A$500,$C42,'DADOS BRUTOS'!FC$3:FC$500)))</f>
        <v/>
      </c>
      <c r="ID42" s="94">
        <f>IF(OR(ID$4="",$B42=""),0,SUMIF('DADOS BRUTOS'!$A$3:$A$500,$B42,'DADOS BRUTOS'!FD$3:FD$500)+IF($C42="",0,SUMIF('DADOS BRUTOS'!$A$3:$A$500,$C42,'DADOS BRUTOS'!FD$3:FD$500)))</f>
        <v/>
      </c>
      <c r="IE42" s="94">
        <f>IF(OR(IE$4="",$B42=""),0,SUMIF('DADOS BRUTOS'!$A$3:$A$500,$B42,'DADOS BRUTOS'!FE$3:FE$500)+IF($C42="",0,SUMIF('DADOS BRUTOS'!$A$3:$A$500,$C42,'DADOS BRUTOS'!FE$3:FE$500)))</f>
        <v/>
      </c>
      <c r="IF42" s="94">
        <f>IF(OR(IF$4="",$B42=""),0,SUMIF('DADOS BRUTOS'!$A$3:$A$500,$B42,'DADOS BRUTOS'!FF$3:FF$500)+IF($C42="",0,SUMIF('DADOS BRUTOS'!$A$3:$A$500,$C42,'DADOS BRUTOS'!FF$3:FF$500)))</f>
        <v/>
      </c>
      <c r="IG42" s="94">
        <f>IF(OR(IG$4="",$B42=""),0,SUMIF('DADOS BRUTOS'!$A$3:$A$500,$B42,'DADOS BRUTOS'!FG$3:FG$500)+IF($C42="",0,SUMIF('DADOS BRUTOS'!$A$3:$A$500,$C42,'DADOS BRUTOS'!FG$3:FG$500)))</f>
        <v/>
      </c>
      <c r="IH42" s="94">
        <f>IF(OR(IH$4="",$B42=""),0,SUMIF('DADOS BRUTOS'!$A$3:$A$500,$B42,'DADOS BRUTOS'!FH$3:FH$500)+IF($C42="",0,SUMIF('DADOS BRUTOS'!$A$3:$A$500,$C42,'DADOS BRUTOS'!FH$3:FH$500)))</f>
        <v/>
      </c>
      <c r="II42" s="94">
        <f>IF(OR(II$4="",$B42=""),0,SUMIF('DADOS BRUTOS'!$A$3:$A$500,$B42,'DADOS BRUTOS'!FI$3:FI$500)+IF($C42="",0,SUMIF('DADOS BRUTOS'!$A$3:$A$500,$C42,'DADOS BRUTOS'!FI$3:FI$500)))</f>
        <v/>
      </c>
      <c r="IJ42" s="94">
        <f>IF(OR(IJ$4="",$B42=""),0,SUMIF('DADOS BRUTOS'!$A$3:$A$500,$B42,'DADOS BRUTOS'!FJ$3:FJ$500)+IF($C42="",0,SUMIF('DADOS BRUTOS'!$A$3:$A$500,$C42,'DADOS BRUTOS'!FJ$3:FJ$500)))</f>
        <v/>
      </c>
      <c r="IK42" s="94">
        <f>IF(OR(IK$4="",$B42=""),0,SUMIF('DADOS BRUTOS'!$A$3:$A$500,$B42,'DADOS BRUTOS'!FK$3:FK$500)+IF($C42="",0,SUMIF('DADOS BRUTOS'!$A$3:$A$500,$C42,'DADOS BRUTOS'!FK$3:FK$500)))</f>
        <v/>
      </c>
      <c r="IL42" s="94">
        <f>IF(OR(IL$4="",$B42=""),0,SUMIF('DADOS BRUTOS'!$A$3:$A$500,$B42,'DADOS BRUTOS'!FL$3:FL$500)+IF($C42="",0,SUMIF('DADOS BRUTOS'!$A$3:$A$500,$C42,'DADOS BRUTOS'!FL$3:FL$500)))</f>
        <v/>
      </c>
      <c r="IM42" s="94">
        <f>IF(OR(IM$4="",$B42=""),0,SUMIF('DADOS BRUTOS'!$A$3:$A$500,$B42,'DADOS BRUTOS'!FM$3:FM$500)+IF($C42="",0,SUMIF('DADOS BRUTOS'!$A$3:$A$500,$C42,'DADOS BRUTOS'!FM$3:FM$500)))</f>
        <v/>
      </c>
      <c r="IN42" s="94">
        <f>IF(OR(IN$4="",$B42=""),0,SUMIF('DADOS BRUTOS'!$A$3:$A$500,$B42,'DADOS BRUTOS'!FN$3:FN$500)+IF($C42="",0,SUMIF('DADOS BRUTOS'!$A$3:$A$500,$C42,'DADOS BRUTOS'!FN$3:FN$500)))</f>
        <v/>
      </c>
      <c r="IO42" s="94">
        <f>IF(OR(IO$4="",$B42=""),0,SUMIF('DADOS BRUTOS'!$A$3:$A$500,$B42,'DADOS BRUTOS'!FO$3:FO$500)+IF($C42="",0,SUMIF('DADOS BRUTOS'!$A$3:$A$500,$C42,'DADOS BRUTOS'!FO$3:FO$500)))</f>
        <v/>
      </c>
      <c r="IP42" s="94">
        <f>IF(OR(IP$4="",$B42=""),0,SUMIF('DADOS BRUTOS'!$A$3:$A$500,$B42,'DADOS BRUTOS'!FP$3:FP$500)+IF($C42="",0,SUMIF('DADOS BRUTOS'!$A$3:$A$500,$C42,'DADOS BRUTOS'!FP$3:FP$500)))</f>
        <v/>
      </c>
      <c r="IQ42" s="94">
        <f>IF(OR(IQ$4="",$B42=""),0,SUMIF('DADOS BRUTOS'!$A$3:$A$500,$B42,'DADOS BRUTOS'!FQ$3:FQ$500)+IF($C42="",0,SUMIF('DADOS BRUTOS'!$A$3:$A$500,$C42,'DADOS BRUTOS'!FQ$3:FQ$500)))</f>
        <v/>
      </c>
      <c r="IR42" s="94">
        <f>IF(OR(IR$4="",$B42=""),0,SUMIF('DADOS BRUTOS'!$A$3:$A$500,$B42,'DADOS BRUTOS'!FR$3:FR$500)+IF($C42="",0,SUMIF('DADOS BRUTOS'!$A$3:$A$500,$C42,'DADOS BRUTOS'!FR$3:FR$500)))</f>
        <v/>
      </c>
      <c r="IS42" s="94">
        <f>IF(OR(IS$4="",$B42=""),0,SUMIF('DADOS BRUTOS'!$A$3:$A$500,$B42,'DADOS BRUTOS'!FS$3:FS$500)+IF($C42="",0,SUMIF('DADOS BRUTOS'!$A$3:$A$500,$C42,'DADOS BRUTOS'!FS$3:FS$500)))</f>
        <v/>
      </c>
      <c r="IT42" s="94">
        <f>IF(OR(IT$4="",$B42=""),0,SUMIF('DADOS BRUTOS'!$A$3:$A$500,$B42,'DADOS BRUTOS'!FT$3:FT$500)+IF($C42="",0,SUMIF('DADOS BRUTOS'!$A$3:$A$500,$C42,'DADOS BRUTOS'!FT$3:FT$500)))</f>
        <v/>
      </c>
      <c r="IU42" s="94">
        <f>IF(OR(IU$4="",$B42=""),0,SUMIF('DADOS BRUTOS'!$A$3:$A$500,$B42,'DADOS BRUTOS'!FU$3:FU$500)+IF($C42="",0,SUMIF('DADOS BRUTOS'!$A$3:$A$500,$C42,'DADOS BRUTOS'!FU$3:FU$500)))</f>
        <v/>
      </c>
      <c r="IV42" s="94">
        <f>IF(OR(IV$4="",$B42=""),0,SUMIF('DADOS BRUTOS'!$A$3:$A$500,$B42,'DADOS BRUTOS'!FV$3:FV$500)+IF($C42="",0,SUMIF('DADOS BRUTOS'!$A$3:$A$500,$C42,'DADOS BRUTOS'!FV$3:FV$500)))</f>
        <v/>
      </c>
      <c r="IW42" s="94">
        <f>IF(OR(IW$4="",$B42=""),0,SUMIF('DADOS BRUTOS'!$A$3:$A$500,$B42,'DADOS BRUTOS'!FW$3:FW$500)+IF($C42="",0,SUMIF('DADOS BRUTOS'!$A$3:$A$500,$C42,'DADOS BRUTOS'!FW$3:FW$500)))</f>
        <v/>
      </c>
      <c r="IX42" s="94">
        <f>IF(OR(IX$4="",$B42=""),0,SUMIF('DADOS BRUTOS'!$A$3:$A$500,$B42,'DADOS BRUTOS'!FX$3:FX$500)+IF($C42="",0,SUMIF('DADOS BRUTOS'!$A$3:$A$500,$C42,'DADOS BRUTOS'!FX$3:FX$500)))</f>
        <v/>
      </c>
      <c r="IY42" s="94">
        <f>IF(OR(IY$4="",$B42=""),0,SUMIF('DADOS BRUTOS'!$A$3:$A$500,$B42,'DADOS BRUTOS'!FY$3:FY$500)+IF($C42="",0,SUMIF('DADOS BRUTOS'!$A$3:$A$500,$C42,'DADOS BRUTOS'!FY$3:FY$500)))</f>
        <v/>
      </c>
      <c r="IZ42" s="94">
        <f>IF(OR(IZ$4="",$B42=""),0,SUMIF('DADOS BRUTOS'!$A$3:$A$500,$B42,'DADOS BRUTOS'!FZ$3:FZ$500)+IF($C42="",0,SUMIF('DADOS BRUTOS'!$A$3:$A$500,$C42,'DADOS BRUTOS'!FZ$3:FZ$500)))</f>
        <v/>
      </c>
      <c r="JA42" s="94">
        <f>IF(OR(JA$4="",$B42=""),0,SUMIF('DADOS BRUTOS'!$A$3:$A$500,$B42,'DADOS BRUTOS'!GA$3:GA$500)+IF($C42="",0,SUMIF('DADOS BRUTOS'!$A$3:$A$500,$C42,'DADOS BRUTOS'!GA$3:GA$500)))</f>
        <v/>
      </c>
      <c r="JB42" s="94">
        <f>IF(OR(JB$4="",$B42=""),0,SUMIF('DADOS BRUTOS'!$A$3:$A$500,$B42,'DADOS BRUTOS'!GB$3:GB$500)+IF($C42="",0,SUMIF('DADOS BRUTOS'!$A$3:$A$500,$C42,'DADOS BRUTOS'!GB$3:GB$500)))</f>
        <v/>
      </c>
      <c r="JC42" s="94">
        <f>IF(OR(JC$4="",$B42=""),0,SUMIF('DADOS BRUTOS'!$A$3:$A$500,$B42,'DADOS BRUTOS'!GC$3:GC$500)+IF($C42="",0,SUMIF('DADOS BRUTOS'!$A$3:$A$500,$C42,'DADOS BRUTOS'!GC$3:GC$500)))</f>
        <v/>
      </c>
      <c r="JD42" s="94">
        <f>IF(OR(JD$4="",$B42=""),0,SUMIF('DADOS BRUTOS'!$A$3:$A$500,$B42,'DADOS BRUTOS'!GD$3:GD$500)+IF($C42="",0,SUMIF('DADOS BRUTOS'!$A$3:$A$500,$C42,'DADOS BRUTOS'!GD$3:GD$500)))</f>
        <v/>
      </c>
      <c r="JE42" s="94">
        <f>IF(OR(JE$4="",$B42=""),0,SUMIF('DADOS BRUTOS'!$A$3:$A$500,$B42,'DADOS BRUTOS'!GE$3:GE$500)+IF($C42="",0,SUMIF('DADOS BRUTOS'!$A$3:$A$500,$C42,'DADOS BRUTOS'!GE$3:GE$500)))</f>
        <v/>
      </c>
      <c r="JF42" s="94">
        <f>IF(OR(JF$4="",$B42=""),0,SUMIF('DADOS BRUTOS'!$A$3:$A$500,$B42,'DADOS BRUTOS'!GF$3:GF$500)+IF($C42="",0,SUMIF('DADOS BRUTOS'!$A$3:$A$500,$C42,'DADOS BRUTOS'!GF$3:GF$500)))</f>
        <v/>
      </c>
      <c r="JG42" s="94">
        <f>IF(OR(JG$4="",$B42=""),0,SUMIF('DADOS BRUTOS'!$A$3:$A$500,$B42,'DADOS BRUTOS'!GG$3:GG$500)+IF($C42="",0,SUMIF('DADOS BRUTOS'!$A$3:$A$500,$C42,'DADOS BRUTOS'!GG$3:GG$500)))</f>
        <v/>
      </c>
      <c r="JH42" s="94">
        <f>IF(OR(JH$4="",$B42=""),0,SUMIF('DADOS BRUTOS'!$A$3:$A$500,$B42,'DADOS BRUTOS'!GH$3:GH$500)+IF($C42="",0,SUMIF('DADOS BRUTOS'!$A$3:$A$500,$C42,'DADOS BRUTOS'!GH$3:GH$500)))</f>
        <v/>
      </c>
      <c r="JI42" s="94">
        <f>IF(OR(JI$4="",$B42=""),0,SUMIF('DADOS BRUTOS'!$A$3:$A$500,$B42,'DADOS BRUTOS'!GI$3:GI$500)+IF($C42="",0,SUMIF('DADOS BRUTOS'!$A$3:$A$500,$C42,'DADOS BRUTOS'!GI$3:GI$500)))</f>
        <v/>
      </c>
      <c r="JJ42" s="94">
        <f>IF(OR(JJ$4="",$B42=""),0,SUMIF('DADOS BRUTOS'!$A$3:$A$500,$B42,'DADOS BRUTOS'!GJ$3:GJ$500)+IF($C42="",0,SUMIF('DADOS BRUTOS'!$A$3:$A$500,$C42,'DADOS BRUTOS'!GJ$3:GJ$500)))</f>
        <v/>
      </c>
      <c r="JK42" s="94">
        <f>IF(OR(JK$4="",$B42=""),0,SUMIF('DADOS BRUTOS'!$A$3:$A$500,$B42,'DADOS BRUTOS'!GK$3:GK$500)+IF($C42="",0,SUMIF('DADOS BRUTOS'!$A$3:$A$500,$C42,'DADOS BRUTOS'!GK$3:GK$500)))</f>
        <v/>
      </c>
      <c r="JL42" s="94">
        <f>IF(OR(JL$4="",$B42=""),0,SUMIF('DADOS BRUTOS'!$A$3:$A$500,$B42,'DADOS BRUTOS'!GL$3:GL$500)+IF($C42="",0,SUMIF('DADOS BRUTOS'!$A$3:$A$500,$C42,'DADOS BRUTOS'!GL$3:GL$500)))</f>
        <v/>
      </c>
      <c r="JM42" s="94">
        <f>IF(OR(JM$4="",$B42=""),0,SUMIF('DADOS BRUTOS'!$A$3:$A$500,$B42,'DADOS BRUTOS'!GM$3:GM$500)+IF($C42="",0,SUMIF('DADOS BRUTOS'!$A$3:$A$500,$C42,'DADOS BRUTOS'!GM$3:GM$500)))</f>
        <v/>
      </c>
      <c r="JN42" s="94">
        <f>IF(OR(JN$4="",$B42=""),0,SUMIF('DADOS BRUTOS'!$A$3:$A$500,$B42,'DADOS BRUTOS'!GN$3:GN$500)+IF($C42="",0,SUMIF('DADOS BRUTOS'!$A$3:$A$500,$C42,'DADOS BRUTOS'!GN$3:GN$500)))</f>
        <v/>
      </c>
      <c r="JO42" s="94">
        <f>IF(OR(JO$4="",$B42=""),0,SUMIF('DADOS BRUTOS'!$A$3:$A$500,$B42,'DADOS BRUTOS'!GO$3:GO$500)+IF($C42="",0,SUMIF('DADOS BRUTOS'!$A$3:$A$500,$C42,'DADOS BRUTOS'!GO$3:GO$500)))</f>
        <v/>
      </c>
      <c r="JP42" s="94">
        <f>IF(OR(JP$4="",$B42=""),0,SUMIF('DADOS BRUTOS'!$A$3:$A$500,$B42,'DADOS BRUTOS'!GP$3:GP$500)+IF($C42="",0,SUMIF('DADOS BRUTOS'!$A$3:$A$500,$C42,'DADOS BRUTOS'!GP$3:GP$500)))</f>
        <v/>
      </c>
      <c r="JQ42" s="94">
        <f>IF(OR(JQ$4="",$B42=""),0,SUMIF('DADOS BRUTOS'!$A$3:$A$500,$B42,'DADOS BRUTOS'!GQ$3:GQ$500)+IF($C42="",0,SUMIF('DADOS BRUTOS'!$A$3:$A$500,$C42,'DADOS BRUTOS'!GQ$3:GQ$500)))</f>
        <v/>
      </c>
      <c r="JR42" s="94">
        <f>IF(OR(JR$4="",$B42=""),0,SUMIF('DADOS BRUTOS'!$A$3:$A$500,$B42,'DADOS BRUTOS'!GR$3:GR$500)+IF($C42="",0,SUMIF('DADOS BRUTOS'!$A$3:$A$500,$C42,'DADOS BRUTOS'!GR$3:GR$500)))</f>
        <v/>
      </c>
      <c r="JS42" s="94">
        <f>IF(OR(JS$4="",$B42=""),0,SUMIF('DADOS BRUTOS'!$A$3:$A$500,$B42,'DADOS BRUTOS'!GS$3:GS$500)+IF($C42="",0,SUMIF('DADOS BRUTOS'!$A$3:$A$500,$C42,'DADOS BRUTOS'!GS$3:GS$500)))</f>
        <v/>
      </c>
    </row>
    <row r="44">
      <c r="A44" s="45" t="inlineStr">
        <is>
          <t>TOTAL</t>
        </is>
      </c>
      <c r="D44" s="95">
        <f>SUM(D5:D42)</f>
        <v/>
      </c>
      <c r="E44" s="95">
        <f>SUM(E5:E42)</f>
        <v/>
      </c>
      <c r="F44" s="95">
        <f>SUM(F5:F42)</f>
        <v/>
      </c>
      <c r="G44" s="95">
        <f>SUM(G5:G42)</f>
        <v/>
      </c>
      <c r="H44" s="95">
        <f>SUM(H5:H42)</f>
        <v/>
      </c>
      <c r="I44" s="95">
        <f>SUM(I5:I42)</f>
        <v/>
      </c>
      <c r="J44" s="95">
        <f>SUM(J5:J42)</f>
        <v/>
      </c>
      <c r="K44" s="95">
        <f>SUM(K5:K42)</f>
        <v/>
      </c>
      <c r="L44" s="95">
        <f>SUM(L5:L42)</f>
        <v/>
      </c>
      <c r="M44" s="95">
        <f>SUM(M5:M42)</f>
        <v/>
      </c>
      <c r="N44" s="95">
        <f>SUM(N5:N42)</f>
        <v/>
      </c>
      <c r="O44" s="95">
        <f>SUM(O5:O42)</f>
        <v/>
      </c>
      <c r="P44" s="95">
        <f>SUM(P5:P42)</f>
        <v/>
      </c>
      <c r="Q44" s="95">
        <f>SUM(Q5:Q42)</f>
        <v/>
      </c>
      <c r="R44" s="95">
        <f>SUM(R5:R42)</f>
        <v/>
      </c>
      <c r="S44" s="95">
        <f>SUM(S5:S42)</f>
        <v/>
      </c>
      <c r="T44" s="95">
        <f>SUM(T5:T42)</f>
        <v/>
      </c>
      <c r="U44" s="95">
        <f>SUM(U5:U42)</f>
        <v/>
      </c>
      <c r="V44" s="95">
        <f>SUM(V5:V42)</f>
        <v/>
      </c>
      <c r="W44" s="95">
        <f>SUM(W5:W42)</f>
        <v/>
      </c>
      <c r="X44" s="95">
        <f>SUM(X5:X42)</f>
        <v/>
      </c>
      <c r="Y44" s="95">
        <f>SUM(Y5:Y42)</f>
        <v/>
      </c>
      <c r="Z44" s="95">
        <f>SUM(Z5:Z42)</f>
        <v/>
      </c>
      <c r="AA44" s="95">
        <f>SUM(AA5:AA42)</f>
        <v/>
      </c>
      <c r="AB44" s="95">
        <f>SUM(AB5:AB42)</f>
        <v/>
      </c>
      <c r="AC44" s="95">
        <f>SUM(AC5:AC42)</f>
        <v/>
      </c>
      <c r="AD44" s="95">
        <f>SUM(AD5:AD42)</f>
        <v/>
      </c>
      <c r="AE44" s="95">
        <f>SUM(AE5:AE42)</f>
        <v/>
      </c>
      <c r="AF44" s="95">
        <f>SUM(AF5:AF42)</f>
        <v/>
      </c>
      <c r="AG44" s="95">
        <f>SUM(AG5:AG42)</f>
        <v/>
      </c>
      <c r="AH44" s="95">
        <f>SUM(AH5:AH42)</f>
        <v/>
      </c>
      <c r="AI44" s="95">
        <f>SUM(AI5:AI42)</f>
        <v/>
      </c>
      <c r="AJ44" s="95">
        <f>SUM(AJ5:AJ42)</f>
        <v/>
      </c>
      <c r="AK44" s="95">
        <f>SUM(AK5:AK42)</f>
        <v/>
      </c>
      <c r="AL44" s="95">
        <f>SUM(AL5:AL42)</f>
        <v/>
      </c>
      <c r="AM44" s="95">
        <f>SUM(AM5:AM42)</f>
        <v/>
      </c>
      <c r="AN44" s="95">
        <f>SUM(AN5:AN42)</f>
        <v/>
      </c>
      <c r="AO44" s="95">
        <f>SUM(AO5:AO42)</f>
        <v/>
      </c>
      <c r="AP44" s="95">
        <f>SUM(AP5:AP42)</f>
        <v/>
      </c>
      <c r="AQ44" s="95">
        <f>SUM(AQ5:AQ42)</f>
        <v/>
      </c>
      <c r="AR44" s="95">
        <f>SUM(AR5:AR42)</f>
        <v/>
      </c>
      <c r="AS44" s="95">
        <f>SUM(AS5:AS42)</f>
        <v/>
      </c>
      <c r="AT44" s="95">
        <f>SUM(AT5:AT42)</f>
        <v/>
      </c>
      <c r="AU44" s="95">
        <f>SUM(AU5:AU42)</f>
        <v/>
      </c>
      <c r="AV44" s="95">
        <f>SUM(AV5:AV42)</f>
        <v/>
      </c>
      <c r="AW44" s="95">
        <f>SUM(AW5:AW42)</f>
        <v/>
      </c>
      <c r="AX44" s="95">
        <f>SUM(AX5:AX42)</f>
        <v/>
      </c>
      <c r="AY44" s="95">
        <f>SUM(AY5:AY42)</f>
        <v/>
      </c>
      <c r="AZ44" s="95">
        <f>SUM(AZ5:AZ42)</f>
        <v/>
      </c>
      <c r="BA44" s="95">
        <f>SUM(BA5:BA42)</f>
        <v/>
      </c>
      <c r="BB44" s="95">
        <f>SUM(BB5:BB42)</f>
        <v/>
      </c>
      <c r="BC44" s="95">
        <f>SUM(BC5:BC42)</f>
        <v/>
      </c>
      <c r="BD44" s="95">
        <f>SUM(BD5:BD42)</f>
        <v/>
      </c>
      <c r="BE44" s="95">
        <f>SUM(BE5:BE42)</f>
        <v/>
      </c>
      <c r="BF44" s="95">
        <f>SUM(BF5:BF42)</f>
        <v/>
      </c>
      <c r="BG44" s="95">
        <f>SUM(BG5:BG42)</f>
        <v/>
      </c>
      <c r="BH44" s="95">
        <f>SUM(BH5:BH42)</f>
        <v/>
      </c>
      <c r="BI44" s="95">
        <f>SUM(BI5:BI42)</f>
        <v/>
      </c>
      <c r="BJ44" s="95">
        <f>SUM(BJ5:BJ42)</f>
        <v/>
      </c>
      <c r="BK44" s="95">
        <f>SUM(BK5:BK42)</f>
        <v/>
      </c>
      <c r="BL44" s="95">
        <f>SUM(BL5:BL42)</f>
        <v/>
      </c>
      <c r="BM44" s="95">
        <f>SUM(BM5:BM42)</f>
        <v/>
      </c>
      <c r="BN44" s="95">
        <f>SUM(BN5:BN42)</f>
        <v/>
      </c>
      <c r="BO44" s="95">
        <f>SUM(BO5:BO42)</f>
        <v/>
      </c>
      <c r="BP44" s="95">
        <f>SUM(BP5:BP42)</f>
        <v/>
      </c>
      <c r="BQ44" s="95">
        <f>SUM(BQ5:BQ42)</f>
        <v/>
      </c>
      <c r="BR44" s="95">
        <f>SUM(BR5:BR42)</f>
        <v/>
      </c>
      <c r="BS44" s="95">
        <f>SUM(BS5:BS42)</f>
        <v/>
      </c>
      <c r="BT44" s="95">
        <f>SUM(BT5:BT42)</f>
        <v/>
      </c>
      <c r="BU44" s="95">
        <f>SUM(BU5:BU42)</f>
        <v/>
      </c>
      <c r="BV44" s="95">
        <f>SUM(BV5:BV42)</f>
        <v/>
      </c>
      <c r="BW44" s="95">
        <f>SUM(BW5:BW42)</f>
        <v/>
      </c>
      <c r="BX44" s="95">
        <f>SUM(BX5:BX42)</f>
        <v/>
      </c>
      <c r="BY44" s="95">
        <f>SUM(BY5:BY42)</f>
        <v/>
      </c>
    </row>
    <row r="45">
      <c r="A45" s="45" t="inlineStr">
        <is>
          <t>TOTAL ACUMULADO</t>
        </is>
      </c>
      <c r="D45" s="82">
        <f>D44</f>
        <v/>
      </c>
      <c r="E45" s="82">
        <f>D45+E44</f>
        <v/>
      </c>
      <c r="F45" s="82">
        <f>E45+F44</f>
        <v/>
      </c>
      <c r="G45" s="82">
        <f>F45+G44</f>
        <v/>
      </c>
      <c r="H45" s="82">
        <f>G45+H44</f>
        <v/>
      </c>
      <c r="I45" s="82">
        <f>H45+I44</f>
        <v/>
      </c>
      <c r="J45" s="82">
        <f>I45+J44</f>
        <v/>
      </c>
      <c r="K45" s="82">
        <f>J45+K44</f>
        <v/>
      </c>
      <c r="L45" s="82">
        <f>K45+L44</f>
        <v/>
      </c>
      <c r="M45" s="82">
        <f>L45+M44</f>
        <v/>
      </c>
      <c r="N45" s="82">
        <f>M45+N44</f>
        <v/>
      </c>
      <c r="O45" s="82">
        <f>N45+O44</f>
        <v/>
      </c>
      <c r="P45" s="82">
        <f>O45+P44</f>
        <v/>
      </c>
      <c r="Q45" s="82">
        <f>P45+Q44</f>
        <v/>
      </c>
      <c r="R45" s="82">
        <f>Q45+R44</f>
        <v/>
      </c>
      <c r="S45" s="82">
        <f>R45+S44</f>
        <v/>
      </c>
      <c r="T45" s="82">
        <f>S45+T44</f>
        <v/>
      </c>
      <c r="U45" s="82">
        <f>T45+U44</f>
        <v/>
      </c>
      <c r="V45" s="82">
        <f>U45+V44</f>
        <v/>
      </c>
      <c r="W45" s="82">
        <f>V45+W44</f>
        <v/>
      </c>
      <c r="X45" s="82">
        <f>W45+X44</f>
        <v/>
      </c>
      <c r="Y45" s="82">
        <f>X45+Y44</f>
        <v/>
      </c>
      <c r="Z45" s="82">
        <f>Y45+Z44</f>
        <v/>
      </c>
      <c r="AA45" s="82">
        <f>Z45+AA44</f>
        <v/>
      </c>
      <c r="AB45" s="82">
        <f>AA45+AB44</f>
        <v/>
      </c>
      <c r="AC45" s="82">
        <f>AB45+AC44</f>
        <v/>
      </c>
      <c r="AD45" s="82">
        <f>AC45+AD44</f>
        <v/>
      </c>
      <c r="AE45" s="82">
        <f>AD45+AE44</f>
        <v/>
      </c>
      <c r="AF45" s="82">
        <f>AE45+AF44</f>
        <v/>
      </c>
      <c r="AG45" s="82">
        <f>AF45+AG44</f>
        <v/>
      </c>
      <c r="AH45" s="82">
        <f>AG45+AH44</f>
        <v/>
      </c>
      <c r="AI45" s="82">
        <f>AH45+AI44</f>
        <v/>
      </c>
      <c r="AJ45" s="82">
        <f>AI45+AJ44</f>
        <v/>
      </c>
      <c r="AK45" s="82">
        <f>AJ45+AK44</f>
        <v/>
      </c>
      <c r="AL45" s="82">
        <f>AK45+AL44</f>
        <v/>
      </c>
      <c r="AM45" s="82">
        <f>AL45+AM44</f>
        <v/>
      </c>
      <c r="AN45" s="82">
        <f>AM45+AN44</f>
        <v/>
      </c>
      <c r="AO45" s="82">
        <f>AN45+AO44</f>
        <v/>
      </c>
      <c r="AP45" s="82">
        <f>AO45+AP44</f>
        <v/>
      </c>
      <c r="AQ45" s="82">
        <f>AP45+AQ44</f>
        <v/>
      </c>
      <c r="AR45" s="82">
        <f>AQ45+AR44</f>
        <v/>
      </c>
      <c r="AS45" s="82">
        <f>AR45+AS44</f>
        <v/>
      </c>
      <c r="AT45" s="82">
        <f>AS45+AT44</f>
        <v/>
      </c>
      <c r="AU45" s="82">
        <f>AT45+AU44</f>
        <v/>
      </c>
      <c r="AV45" s="82">
        <f>AU45+AV44</f>
        <v/>
      </c>
      <c r="AW45" s="82">
        <f>AV45+AW44</f>
        <v/>
      </c>
      <c r="AX45" s="82">
        <f>AW45+AX44</f>
        <v/>
      </c>
      <c r="AY45" s="82">
        <f>AX45+AY44</f>
        <v/>
      </c>
      <c r="AZ45" s="82">
        <f>AY45+AZ44</f>
        <v/>
      </c>
      <c r="BA45" s="82">
        <f>AZ45+BA44</f>
        <v/>
      </c>
      <c r="BB45" s="82">
        <f>BA45+BB44</f>
        <v/>
      </c>
      <c r="BC45" s="82">
        <f>BB45+BC44</f>
        <v/>
      </c>
      <c r="BD45" s="82">
        <f>BC45+BD44</f>
        <v/>
      </c>
      <c r="BE45" s="82">
        <f>BD45+BE44</f>
        <v/>
      </c>
      <c r="BF45" s="82">
        <f>BE45+BF44</f>
        <v/>
      </c>
      <c r="BG45" s="82">
        <f>BF45+BG44</f>
        <v/>
      </c>
      <c r="BH45" s="82">
        <f>BG45+BH44</f>
        <v/>
      </c>
      <c r="BI45" s="82">
        <f>BH45+BI44</f>
        <v/>
      </c>
      <c r="BJ45" s="82">
        <f>BI45+BJ44</f>
        <v/>
      </c>
      <c r="BK45" s="82">
        <f>BJ45+BK44</f>
        <v/>
      </c>
      <c r="BL45" s="82">
        <f>BK45+BL44</f>
        <v/>
      </c>
      <c r="BM45" s="82">
        <f>BL45+BM44</f>
        <v/>
      </c>
      <c r="BN45" s="82">
        <f>BM45+BN44</f>
        <v/>
      </c>
      <c r="BO45" s="82">
        <f>BN45+BO44</f>
        <v/>
      </c>
      <c r="BP45" s="82">
        <f>BO45+BP44</f>
        <v/>
      </c>
      <c r="BQ45" s="82">
        <f>BP45+BQ44</f>
        <v/>
      </c>
      <c r="BR45" s="82">
        <f>BQ45+BR44</f>
        <v/>
      </c>
      <c r="BS45" s="82">
        <f>BR45+BS44</f>
        <v/>
      </c>
      <c r="BT45" s="82">
        <f>BS45+BT44</f>
        <v/>
      </c>
      <c r="BU45" s="82">
        <f>BT45+BU44</f>
        <v/>
      </c>
      <c r="BV45" s="82">
        <f>BU45+BV44</f>
        <v/>
      </c>
      <c r="BW45" s="82">
        <f>BV45+BW44</f>
        <v/>
      </c>
    </row>
    <row r="49">
      <c r="A49" s="63" t="inlineStr">
        <is>
          <t>NOMES DO ERP A IGNORAR (títulos, subtotais, grupos fora do orçamento)</t>
        </is>
      </c>
      <c r="B49" s="64" t="n"/>
      <c r="C49" s="65" t="n"/>
    </row>
    <row r="50">
      <c r="A50" s="58" t="inlineStr">
        <is>
          <t>APORTES</t>
        </is>
      </c>
    </row>
    <row r="51">
      <c r="A51" s="58" t="inlineStr">
        <is>
          <t>CUSTOS COM OBRAS</t>
        </is>
      </c>
    </row>
    <row r="52">
      <c r="A52" s="58" t="inlineStr">
        <is>
          <t>MATERIAIS E SERVIÇOS PRESTADOS</t>
        </is>
      </c>
    </row>
    <row r="53">
      <c r="A53" s="58" t="inlineStr">
        <is>
          <t>Total Geral</t>
        </is>
      </c>
    </row>
    <row r="54">
      <c r="A54" s="58" t="inlineStr">
        <is>
          <t>REEMBOLSO MATERIAIS E SERVIÇOS</t>
        </is>
      </c>
    </row>
    <row r="55">
      <c r="A55" s="58" t="n"/>
    </row>
    <row r="56">
      <c r="A56" s="58" t="n"/>
    </row>
    <row r="57">
      <c r="A57" s="58" t="n"/>
    </row>
    <row r="58">
      <c r="A58" s="58" t="n"/>
    </row>
    <row r="59">
      <c r="A59" s="58" t="n"/>
    </row>
    <row r="60">
      <c r="A60" s="58" t="n"/>
    </row>
    <row r="61">
      <c r="A61" s="58" t="n"/>
    </row>
    <row r="62">
      <c r="A62" s="58" t="n"/>
    </row>
    <row r="63">
      <c r="A63" s="58" t="n"/>
    </row>
    <row r="64">
      <c r="A64" s="58" t="n"/>
    </row>
    <row r="65">
      <c r="A65" s="58" t="n"/>
    </row>
    <row r="66">
      <c r="A66" s="58" t="n"/>
    </row>
    <row r="67">
      <c r="A67" s="58" t="n"/>
    </row>
    <row r="68">
      <c r="A68" s="58" t="n"/>
    </row>
    <row r="69">
      <c r="A69" s="58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96" t="n">
        <v>45047</v>
      </c>
      <c r="C2" s="96" t="n">
        <v>45078</v>
      </c>
      <c r="D2" s="96" t="n">
        <v>45108</v>
      </c>
      <c r="E2" s="96" t="n">
        <v>45139</v>
      </c>
      <c r="F2" s="96" t="n">
        <v>45170</v>
      </c>
      <c r="G2" s="96" t="n">
        <v>45200</v>
      </c>
      <c r="H2" s="96" t="n">
        <v>45231</v>
      </c>
      <c r="I2" s="96" t="n">
        <v>45261</v>
      </c>
      <c r="J2" s="96" t="n">
        <v>45292</v>
      </c>
      <c r="K2" s="96" t="n">
        <v>45323</v>
      </c>
      <c r="L2" s="96" t="n">
        <v>45352</v>
      </c>
      <c r="M2" s="96" t="n">
        <v>45383</v>
      </c>
      <c r="N2" s="96" t="n">
        <v>45413</v>
      </c>
      <c r="O2" s="96" t="n">
        <v>45444</v>
      </c>
      <c r="P2" s="96" t="n">
        <v>45474</v>
      </c>
      <c r="Q2" s="96" t="n">
        <v>45505</v>
      </c>
      <c r="R2" s="96" t="n">
        <v>45536</v>
      </c>
      <c r="S2" s="96" t="n">
        <v>45566</v>
      </c>
      <c r="T2" s="96" t="n">
        <v>45597</v>
      </c>
      <c r="U2" s="96" t="n">
        <v>45627</v>
      </c>
      <c r="V2" s="96" t="n">
        <v>45658</v>
      </c>
      <c r="W2" s="96" t="n">
        <v>45689</v>
      </c>
      <c r="X2" s="96" t="n">
        <v>45717</v>
      </c>
      <c r="Y2" s="96" t="n">
        <v>45748</v>
      </c>
      <c r="Z2" s="96" t="n">
        <v>45778</v>
      </c>
      <c r="AA2" s="96" t="n">
        <v>45809</v>
      </c>
      <c r="AB2" s="96" t="n">
        <v>45839</v>
      </c>
      <c r="AC2" s="96" t="n">
        <v>45870</v>
      </c>
      <c r="AD2" s="96" t="n">
        <v>45901</v>
      </c>
      <c r="AE2" s="96" t="n">
        <v>45931</v>
      </c>
      <c r="AF2" s="96" t="n">
        <v>45962</v>
      </c>
      <c r="AG2" s="96" t="n">
        <v>45992</v>
      </c>
      <c r="AH2" s="96" t="n">
        <v>46023</v>
      </c>
      <c r="AI2" s="96" t="n">
        <v>46054</v>
      </c>
      <c r="AJ2" s="96" t="n">
        <v>46082</v>
      </c>
      <c r="AK2" s="96" t="n">
        <v>46113</v>
      </c>
      <c r="AL2" s="96" t="n">
        <v>46143</v>
      </c>
      <c r="AM2" s="96" t="n">
        <v>46174</v>
      </c>
      <c r="AN2" s="96" t="n">
        <v>46204</v>
      </c>
      <c r="AO2" s="96" t="n">
        <v>46235</v>
      </c>
      <c r="AP2" s="96" t="n">
        <v>46266</v>
      </c>
      <c r="AQ2" s="96" t="n">
        <v>46296</v>
      </c>
      <c r="AR2" s="96" t="n">
        <v>46327</v>
      </c>
      <c r="AS2" s="96" t="n">
        <v>46357</v>
      </c>
      <c r="AT2" s="96" t="n">
        <v>46388</v>
      </c>
      <c r="AU2" s="96" t="n">
        <v>46419</v>
      </c>
      <c r="AV2" s="96" t="n">
        <v>46447</v>
      </c>
      <c r="AW2" s="96" t="n">
        <v>46478</v>
      </c>
      <c r="AX2" s="96" t="n">
        <v>46508</v>
      </c>
      <c r="AY2" s="96" t="n">
        <v>46539</v>
      </c>
      <c r="AZ2" s="96" t="n">
        <v>46569</v>
      </c>
      <c r="BA2" s="96" t="n">
        <v>46600</v>
      </c>
      <c r="BB2" s="96" t="n">
        <v>46631</v>
      </c>
      <c r="BC2" s="96" t="n">
        <v>46661</v>
      </c>
      <c r="BD2" s="96" t="n">
        <v>46692</v>
      </c>
      <c r="BE2" s="96" t="n">
        <v>46722</v>
      </c>
      <c r="BF2" s="96" t="n">
        <v>46753</v>
      </c>
      <c r="BG2" s="96" t="n">
        <v>46784</v>
      </c>
      <c r="BH2" s="96" t="n">
        <v>46813</v>
      </c>
      <c r="BI2" s="96" t="n">
        <v>46844</v>
      </c>
      <c r="BJ2" s="96" t="n">
        <v>46874</v>
      </c>
      <c r="BK2" s="96" t="n">
        <v>46905</v>
      </c>
      <c r="BL2" s="96" t="n">
        <v>46935</v>
      </c>
      <c r="BM2" s="96" t="n">
        <v>46966</v>
      </c>
      <c r="BN2" s="96" t="n">
        <v>46997</v>
      </c>
      <c r="BO2" s="96" t="n">
        <v>47027</v>
      </c>
      <c r="BP2" s="96" t="n">
        <v>47058</v>
      </c>
      <c r="BQ2" s="96" t="n">
        <v>47088</v>
      </c>
      <c r="BR2" s="96" t="n">
        <v>47119</v>
      </c>
      <c r="BS2" s="96" t="n">
        <v>47150</v>
      </c>
      <c r="BT2" s="96" t="n">
        <v>47178</v>
      </c>
      <c r="BU2" s="96" t="n">
        <v>47209</v>
      </c>
      <c r="BV2" s="96" t="n">
        <v>47239</v>
      </c>
      <c r="BW2" s="96" t="n">
        <v>47270</v>
      </c>
      <c r="BX2" s="96" t="n">
        <v>47300</v>
      </c>
      <c r="BY2" s="96" t="n">
        <v>47331</v>
      </c>
      <c r="BZ2" s="96" t="n">
        <v>47362</v>
      </c>
      <c r="CA2" s="96" t="n">
        <v>47392</v>
      </c>
      <c r="CB2" s="96" t="n">
        <v>47423</v>
      </c>
      <c r="CC2" s="96" t="n">
        <v>47453</v>
      </c>
      <c r="CD2" s="96" t="n">
        <v>47484</v>
      </c>
      <c r="CE2" s="96" t="n">
        <v>47515</v>
      </c>
      <c r="CF2" s="96" t="n">
        <v>54789</v>
      </c>
      <c r="CG2" s="96" t="n">
        <v>47818</v>
      </c>
      <c r="CH2" s="96" t="n">
        <v>48580</v>
      </c>
      <c r="CI2" s="96" t="n">
        <v>47788</v>
      </c>
      <c r="CJ2" s="96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97" t="n">
        <v>0.240000000223517</v>
      </c>
    </row>
    <row r="4">
      <c r="A4" s="4" t="inlineStr">
        <is>
          <t>APORTES</t>
        </is>
      </c>
      <c r="CK4" s="97" t="n">
        <v>0.240000000223517</v>
      </c>
    </row>
    <row r="5">
      <c r="A5" s="4" t="inlineStr">
        <is>
          <t>APORTES</t>
        </is>
      </c>
      <c r="CK5" s="97" t="n">
        <v>0.240000000223517</v>
      </c>
    </row>
    <row r="6">
      <c r="A6" s="4" t="inlineStr">
        <is>
          <t>CUSTOS COM OBRAS</t>
        </is>
      </c>
      <c r="CK6" s="97" t="n">
        <v>151411070.129816</v>
      </c>
    </row>
    <row r="7">
      <c r="A7" s="4" t="inlineStr">
        <is>
          <t>MATERIAIS E SERVIÇOS PRESTADOS</t>
        </is>
      </c>
      <c r="C7" s="97" t="n">
        <v>2437.9</v>
      </c>
      <c r="D7" s="97" t="n">
        <v>0</v>
      </c>
      <c r="E7" s="97" t="n">
        <v>0</v>
      </c>
      <c r="F7" s="97" t="n">
        <v>0</v>
      </c>
      <c r="G7" s="97" t="n">
        <v>0</v>
      </c>
      <c r="H7" s="97" t="n">
        <v>2253.29</v>
      </c>
      <c r="I7" s="97" t="n">
        <v>0</v>
      </c>
      <c r="J7" s="97" t="n">
        <v>0</v>
      </c>
      <c r="K7" s="97" t="n">
        <v>8527.57</v>
      </c>
      <c r="L7" s="97" t="n">
        <v>164529.3</v>
      </c>
      <c r="M7" s="97" t="n">
        <v>73951.98000000001</v>
      </c>
      <c r="N7" s="97" t="n">
        <v>86798.41</v>
      </c>
      <c r="O7" s="97" t="n">
        <v>91882.83</v>
      </c>
      <c r="P7" s="97" t="n">
        <v>150391.6</v>
      </c>
      <c r="Q7" s="97" t="n">
        <v>119483.12</v>
      </c>
      <c r="R7" s="97" t="n">
        <v>143785.1</v>
      </c>
      <c r="S7" s="97" t="n">
        <v>62913.13</v>
      </c>
      <c r="T7" s="97" t="n">
        <v>95975.70999999999</v>
      </c>
      <c r="U7" s="97" t="n">
        <v>76634.44</v>
      </c>
      <c r="V7" s="97" t="n">
        <v>54750.11</v>
      </c>
      <c r="W7" s="97" t="n">
        <v>339691.77</v>
      </c>
      <c r="X7" s="97" t="n">
        <v>270556.53</v>
      </c>
      <c r="Y7" s="97" t="n">
        <v>226944.64</v>
      </c>
      <c r="Z7" s="97" t="n">
        <v>298199.840005</v>
      </c>
      <c r="AA7" s="97" t="n">
        <v>190147.17</v>
      </c>
      <c r="AB7" s="97" t="n">
        <v>221993.72</v>
      </c>
      <c r="AC7" s="97" t="n">
        <v>395625.4</v>
      </c>
      <c r="AD7" s="97" t="n">
        <v>708213.459999</v>
      </c>
      <c r="AE7" s="97" t="n">
        <v>1253058.840001</v>
      </c>
      <c r="AF7" s="97" t="n">
        <v>2178783.130003</v>
      </c>
      <c r="AG7" s="97" t="n">
        <v>1568106.200001</v>
      </c>
      <c r="AH7" s="97" t="n">
        <v>1972982.140003</v>
      </c>
      <c r="AI7" s="97" t="n">
        <v>1105526.59</v>
      </c>
      <c r="AJ7" s="97" t="n">
        <v>1636768.819998</v>
      </c>
      <c r="AK7" s="97" t="n">
        <v>1444679.820001</v>
      </c>
      <c r="AL7" s="97" t="n">
        <v>956706.509995</v>
      </c>
      <c r="AM7" s="97" t="n">
        <v>1340691.29</v>
      </c>
      <c r="AN7" s="97" t="n">
        <v>2331705.550006</v>
      </c>
      <c r="CK7" s="97" t="n">
        <v>151411070.129816</v>
      </c>
    </row>
    <row r="8">
      <c r="A8" s="4" t="inlineStr">
        <is>
          <t>ALVENARIA</t>
        </is>
      </c>
      <c r="CK8" s="97" t="n">
        <v>5971733.45987883</v>
      </c>
    </row>
    <row r="9">
      <c r="A9" s="4" t="inlineStr">
        <is>
          <t>BARRACAO DE OBRA</t>
        </is>
      </c>
      <c r="P9" s="97" t="n">
        <v>1566.87</v>
      </c>
      <c r="Q9" s="97" t="n">
        <v>22290.15</v>
      </c>
      <c r="R9" s="97" t="n">
        <v>36188.25</v>
      </c>
      <c r="S9" s="97" t="n">
        <v>585.7</v>
      </c>
      <c r="T9" s="97" t="n">
        <v>750</v>
      </c>
      <c r="AA9" s="97" t="n">
        <v>61557.78</v>
      </c>
      <c r="AB9" s="97" t="n">
        <v>70633.03</v>
      </c>
      <c r="AC9" s="97" t="n">
        <v>66792.519999</v>
      </c>
      <c r="AD9" s="97" t="n">
        <v>71201.39999999999</v>
      </c>
      <c r="AE9" s="97" t="n">
        <v>59244.3</v>
      </c>
      <c r="AF9" s="97" t="n">
        <v>40715.62</v>
      </c>
      <c r="AG9" s="97" t="n">
        <v>51460.010504</v>
      </c>
      <c r="AH9" s="97" t="n">
        <v>22683.909495</v>
      </c>
      <c r="AI9" s="97" t="n">
        <v>17563.670001</v>
      </c>
      <c r="AJ9" s="97" t="n">
        <v>14403.47</v>
      </c>
      <c r="AK9" s="97" t="n">
        <v>13639.33</v>
      </c>
      <c r="AL9" s="97" t="n">
        <v>19885.18</v>
      </c>
      <c r="AM9" s="97" t="n">
        <v>14872.41</v>
      </c>
      <c r="AN9" s="97" t="n">
        <v>28641.880002</v>
      </c>
      <c r="AO9" s="97" t="n">
        <v>16434.13</v>
      </c>
      <c r="AP9" s="97" t="n">
        <v>18163.95</v>
      </c>
      <c r="AQ9" s="97" t="n">
        <v>1127.94</v>
      </c>
      <c r="AS9" s="97" t="n">
        <v>1880.2</v>
      </c>
      <c r="AV9" s="97" t="n">
        <v>518</v>
      </c>
      <c r="CK9" s="97" t="n">
        <v>908450.623051499</v>
      </c>
    </row>
    <row r="10">
      <c r="A10" s="4" t="inlineStr">
        <is>
          <t>CONSULTORIAS (OBRAS)</t>
        </is>
      </c>
      <c r="N10" s="97" t="n">
        <v>6616.43</v>
      </c>
      <c r="O10" s="97" t="n">
        <v>433.57</v>
      </c>
      <c r="R10" s="97" t="n">
        <v>21110.48</v>
      </c>
      <c r="S10" s="97" t="n">
        <v>14927.61</v>
      </c>
      <c r="W10" s="97" t="n">
        <v>14421.7</v>
      </c>
      <c r="X10" s="97" t="n">
        <v>608.73</v>
      </c>
      <c r="AB10" s="97" t="n">
        <v>20181.97</v>
      </c>
      <c r="AC10" s="97" t="n">
        <v>6015.91</v>
      </c>
      <c r="AD10" s="97" t="n">
        <v>9715.370000000001</v>
      </c>
      <c r="AE10" s="97" t="n">
        <v>28769</v>
      </c>
      <c r="AF10" s="97" t="n">
        <v>255492.31</v>
      </c>
      <c r="AG10" s="97" t="n">
        <v>61293.83</v>
      </c>
      <c r="AH10" s="97" t="n">
        <v>26405.03</v>
      </c>
      <c r="AI10" s="97" t="n">
        <v>27423.86</v>
      </c>
      <c r="AJ10" s="97" t="n">
        <v>42679.98</v>
      </c>
      <c r="AK10" s="97" t="n">
        <v>22203.86</v>
      </c>
      <c r="AL10" s="97" t="n">
        <v>22652.84</v>
      </c>
      <c r="AM10" s="97" t="n">
        <v>18615.9</v>
      </c>
      <c r="AN10" s="97" t="n">
        <v>42382.64</v>
      </c>
      <c r="AO10" s="97" t="n">
        <v>32608.81</v>
      </c>
      <c r="AP10" s="97" t="n">
        <v>24838.91</v>
      </c>
      <c r="AQ10" s="97" t="n">
        <v>190</v>
      </c>
      <c r="CK10" s="97" t="n">
        <v>1391958.90732964</v>
      </c>
    </row>
    <row r="11">
      <c r="A11" s="4" t="inlineStr">
        <is>
          <t>CONSUMO DE ÁGUA, ENERGIA, ETC.</t>
        </is>
      </c>
      <c r="AE11" s="97" t="n">
        <v>451.95</v>
      </c>
      <c r="AF11" s="97" t="n">
        <v>2796.26</v>
      </c>
      <c r="AG11" s="97" t="n">
        <v>159.9</v>
      </c>
      <c r="AH11" s="97" t="n">
        <v>2417.06</v>
      </c>
      <c r="AI11" s="97" t="n">
        <v>1957.61</v>
      </c>
      <c r="AJ11" s="97" t="n">
        <v>2936.03</v>
      </c>
      <c r="AK11" s="97" t="n">
        <v>1594.43</v>
      </c>
      <c r="AL11" s="97" t="n">
        <v>6339.97</v>
      </c>
      <c r="AM11" s="97" t="n">
        <v>2360.61</v>
      </c>
      <c r="AN11" s="97" t="n">
        <v>4502.73</v>
      </c>
      <c r="AO11" s="97" t="n">
        <v>10541.48</v>
      </c>
      <c r="AP11" s="97" t="n">
        <v>2742.07</v>
      </c>
      <c r="AQ11" s="97" t="n">
        <v>2339.05</v>
      </c>
      <c r="AR11" s="97" t="n">
        <v>159.9</v>
      </c>
      <c r="AS11" s="97" t="n">
        <v>159.9</v>
      </c>
      <c r="AT11" s="97" t="n">
        <v>159.9</v>
      </c>
      <c r="AU11" s="97" t="n">
        <v>159.9</v>
      </c>
      <c r="AV11" s="97" t="n">
        <v>159.9</v>
      </c>
      <c r="AW11" s="97" t="n">
        <v>159.9</v>
      </c>
      <c r="AX11" s="97" t="n">
        <v>159.9</v>
      </c>
      <c r="AY11" s="97" t="n">
        <v>159.9</v>
      </c>
      <c r="AZ11" s="97" t="n">
        <v>159.9</v>
      </c>
      <c r="BA11" s="97" t="n">
        <v>159.9</v>
      </c>
      <c r="BB11" s="97" t="n">
        <v>159.9</v>
      </c>
      <c r="BC11" s="97" t="n">
        <v>159.9</v>
      </c>
      <c r="BD11" s="97" t="n">
        <v>159.9</v>
      </c>
      <c r="BE11" s="97" t="n">
        <v>159.9</v>
      </c>
      <c r="BF11" s="97" t="n">
        <v>159.9</v>
      </c>
      <c r="BG11" s="97" t="n">
        <v>159.9</v>
      </c>
      <c r="BH11" s="97" t="n">
        <v>159.9</v>
      </c>
      <c r="BI11" s="97" t="n">
        <v>159.9</v>
      </c>
      <c r="BJ11" s="97" t="n">
        <v>159.9</v>
      </c>
      <c r="BK11" s="97" t="n">
        <v>159.9</v>
      </c>
      <c r="BL11" s="97" t="n">
        <v>159.9</v>
      </c>
      <c r="BM11" s="97" t="n">
        <v>159.9</v>
      </c>
      <c r="BN11" s="97" t="n">
        <v>159.9</v>
      </c>
      <c r="BO11" s="97" t="n">
        <v>159.9</v>
      </c>
      <c r="BP11" s="97" t="n">
        <v>159.9</v>
      </c>
      <c r="BQ11" s="97" t="n">
        <v>159.9</v>
      </c>
      <c r="BR11" s="97" t="n">
        <v>159.9</v>
      </c>
      <c r="BS11" s="97" t="n">
        <v>159.9</v>
      </c>
      <c r="BT11" s="97" t="n">
        <v>159.9</v>
      </c>
      <c r="BU11" s="97" t="n">
        <v>159.9</v>
      </c>
      <c r="BV11" s="97" t="n">
        <v>159.9</v>
      </c>
      <c r="BW11" s="97" t="n">
        <v>159.9</v>
      </c>
      <c r="CK11" s="97" t="n">
        <v>523940.498683766</v>
      </c>
    </row>
    <row r="12">
      <c r="A12" s="4" t="inlineStr">
        <is>
          <t>CONTENÇÃO</t>
        </is>
      </c>
      <c r="AB12" s="97" t="n">
        <v>12009.9</v>
      </c>
      <c r="AC12" s="97" t="n">
        <v>107813.99</v>
      </c>
      <c r="AD12" s="97" t="n">
        <v>236848.017837</v>
      </c>
      <c r="AE12" s="97" t="n">
        <v>285810.887162</v>
      </c>
      <c r="AF12" s="97" t="n">
        <v>200940.585</v>
      </c>
      <c r="AG12" s="97" t="n">
        <v>135305.991738</v>
      </c>
      <c r="AH12" s="97" t="n">
        <v>4650</v>
      </c>
      <c r="AI12" s="97" t="n">
        <v>860</v>
      </c>
      <c r="AJ12" s="97" t="n">
        <v>44181.998698</v>
      </c>
      <c r="AK12" s="97" t="n">
        <v>346.942</v>
      </c>
      <c r="AL12" s="97" t="n">
        <v>4280</v>
      </c>
      <c r="AM12" s="97" t="n">
        <v>6148</v>
      </c>
      <c r="AN12" s="97" t="n">
        <v>36106.1</v>
      </c>
      <c r="AP12" s="97" t="n">
        <v>10352.648431</v>
      </c>
      <c r="AR12" s="97" t="n">
        <v>5763.381302</v>
      </c>
      <c r="CK12" s="97" t="n">
        <v>1713139.17268981</v>
      </c>
    </row>
    <row r="13">
      <c r="A13" s="4" t="inlineStr">
        <is>
          <t>DIVERSOS</t>
        </is>
      </c>
      <c r="N13" s="97" t="n">
        <v>10.59</v>
      </c>
      <c r="P13" s="97" t="n">
        <v>823.84</v>
      </c>
      <c r="Q13" s="97" t="n">
        <v>649.99</v>
      </c>
      <c r="R13" s="97" t="n">
        <v>284.74</v>
      </c>
      <c r="S13" s="97" t="n">
        <v>1.31</v>
      </c>
      <c r="U13" s="97" t="n">
        <v>5847.44</v>
      </c>
      <c r="V13" s="97" t="n">
        <v>1467.74</v>
      </c>
      <c r="Y13" s="97" t="n">
        <v>66.59999999999999</v>
      </c>
      <c r="AD13" s="97" t="n">
        <v>850.17</v>
      </c>
      <c r="AE13" s="97" t="n">
        <v>4204.059998</v>
      </c>
      <c r="AF13" s="97" t="n">
        <v>713.41</v>
      </c>
      <c r="AG13" s="97" t="n">
        <v>1784.1</v>
      </c>
      <c r="AH13" s="97" t="n">
        <v>1122.95</v>
      </c>
      <c r="AI13" s="97" t="n">
        <v>1160.97</v>
      </c>
      <c r="AJ13" s="97" t="n">
        <v>2280.62</v>
      </c>
      <c r="AK13" s="97" t="n">
        <v>1594.82</v>
      </c>
      <c r="AL13" s="97" t="n">
        <v>1922.39</v>
      </c>
      <c r="AM13" s="97" t="n">
        <v>1559.18</v>
      </c>
      <c r="AN13" s="97" t="n">
        <v>2538.36</v>
      </c>
      <c r="AO13" s="97" t="n">
        <v>5139.730001</v>
      </c>
      <c r="AP13" s="97" t="n">
        <v>4242.44</v>
      </c>
      <c r="AQ13" s="97" t="n">
        <v>1133.72</v>
      </c>
      <c r="CK13" s="97" t="n">
        <v>132107.637163343</v>
      </c>
    </row>
    <row r="14">
      <c r="A14" s="4" t="inlineStr">
        <is>
          <t>ELEVADORES</t>
        </is>
      </c>
      <c r="CK14" s="97" t="n">
        <v>3260351.34327207</v>
      </c>
    </row>
    <row r="15">
      <c r="A15" s="4" t="inlineStr">
        <is>
          <t>EQUIPAMENTOS E FERRAMENTAS</t>
        </is>
      </c>
      <c r="AB15" s="97" t="n">
        <v>672.9</v>
      </c>
      <c r="AC15" s="97" t="n">
        <v>5281.410001</v>
      </c>
      <c r="AD15" s="97" t="n">
        <v>6232.489999</v>
      </c>
      <c r="AE15" s="97" t="n">
        <v>9500.17</v>
      </c>
      <c r="AF15" s="97" t="n">
        <v>55945.36</v>
      </c>
      <c r="AG15" s="97" t="n">
        <v>58948.929494</v>
      </c>
      <c r="AH15" s="97" t="n">
        <v>144547.580505</v>
      </c>
      <c r="AI15" s="97" t="n">
        <v>11787.59</v>
      </c>
      <c r="AJ15" s="97" t="n">
        <v>6734.81</v>
      </c>
      <c r="AK15" s="97" t="n">
        <v>2323.6</v>
      </c>
      <c r="AL15" s="97" t="n">
        <v>28516.020222</v>
      </c>
      <c r="AM15" s="97" t="n">
        <v>24451.289778</v>
      </c>
      <c r="AN15" s="97" t="n">
        <v>63176.570001</v>
      </c>
      <c r="AO15" s="97" t="n">
        <v>125548.998696</v>
      </c>
      <c r="AP15" s="97" t="n">
        <v>88811.99649</v>
      </c>
      <c r="AQ15" s="97" t="n">
        <v>9937.799999999999</v>
      </c>
      <c r="AR15" s="97" t="n">
        <v>257.38</v>
      </c>
      <c r="AU15" s="97" t="n">
        <v>1456.400001</v>
      </c>
      <c r="BL15" s="97" t="n">
        <v>1693.384812</v>
      </c>
      <c r="CK15" s="97" t="n">
        <v>6345587.82640202</v>
      </c>
    </row>
    <row r="16">
      <c r="A16" s="4" t="inlineStr">
        <is>
          <t>ESQUADRIAS</t>
        </is>
      </c>
      <c r="CK16" s="97" t="n">
        <v>11264968.6584117</v>
      </c>
    </row>
    <row r="17">
      <c r="A17" s="4" t="inlineStr">
        <is>
          <t>ESTRUTURA EM CONTRETO ARMADO</t>
        </is>
      </c>
      <c r="AL17" s="97" t="n">
        <v>22233.82</v>
      </c>
      <c r="AM17" s="97" t="n">
        <v>49774.545</v>
      </c>
      <c r="AN17" s="97" t="n">
        <v>269581.185001</v>
      </c>
      <c r="AO17" s="97" t="n">
        <v>650557.023077</v>
      </c>
      <c r="AP17" s="97" t="n">
        <v>1271174.768704</v>
      </c>
      <c r="AQ17" s="97" t="n">
        <v>222757.260003</v>
      </c>
      <c r="AR17" s="97" t="n">
        <v>565329.91</v>
      </c>
      <c r="AV17" s="97" t="n">
        <v>8355.270078</v>
      </c>
      <c r="BL17" s="97" t="n">
        <v>14261.168147</v>
      </c>
      <c r="BP17" s="97" t="n">
        <v>88.5</v>
      </c>
      <c r="BS17" s="97" t="n">
        <v>3520.13</v>
      </c>
      <c r="CK17" s="97" t="n">
        <v>25842544.009281</v>
      </c>
    </row>
    <row r="18">
      <c r="A18" s="4" t="inlineStr">
        <is>
          <t>FORRO</t>
        </is>
      </c>
      <c r="CK18" s="97" t="n">
        <v>1703159.09857732</v>
      </c>
    </row>
    <row r="19">
      <c r="A19" s="4" t="inlineStr">
        <is>
          <t>FUNDAÇÃO PROFUNDA</t>
        </is>
      </c>
      <c r="AC19" s="97" t="n">
        <v>1930</v>
      </c>
      <c r="AD19" s="97" t="n">
        <v>145877.572162</v>
      </c>
      <c r="AE19" s="97" t="n">
        <v>521095.712838</v>
      </c>
      <c r="AF19" s="97" t="n">
        <v>1121245.405</v>
      </c>
      <c r="AG19" s="97" t="n">
        <v>887025.558881</v>
      </c>
      <c r="AH19" s="97" t="n">
        <v>1371139.528051</v>
      </c>
      <c r="AI19" s="97" t="n">
        <v>644213.9018</v>
      </c>
      <c r="AJ19" s="97" t="n">
        <v>1191477.325736</v>
      </c>
      <c r="AK19" s="97" t="n">
        <v>606377.664628</v>
      </c>
      <c r="AL19" s="97" t="n">
        <v>43774.237971</v>
      </c>
      <c r="AM19" s="97" t="n">
        <v>15692.866876</v>
      </c>
      <c r="AN19" s="97" t="n">
        <v>78401.442561</v>
      </c>
      <c r="AO19" s="97" t="n">
        <v>37660.472</v>
      </c>
      <c r="AP19" s="97" t="n">
        <v>59840.33</v>
      </c>
      <c r="AQ19" s="97" t="n">
        <v>34528.89</v>
      </c>
      <c r="AR19" s="97" t="n">
        <v>6125.678698</v>
      </c>
      <c r="AS19" s="97" t="n">
        <v>5767.997438</v>
      </c>
      <c r="AU19" s="97" t="n">
        <v>2828</v>
      </c>
      <c r="AV19" s="97" t="n">
        <v>7273.76</v>
      </c>
      <c r="BL19" s="97" t="n">
        <v>2043.999145</v>
      </c>
      <c r="CK19" s="97" t="n">
        <v>6204378.30418355</v>
      </c>
    </row>
    <row r="20">
      <c r="A20" s="4" t="inlineStr">
        <is>
          <t>FUNDAÇÃO SUPERFICIAL</t>
        </is>
      </c>
      <c r="AK20" s="97" t="n">
        <v>20138.34</v>
      </c>
      <c r="AL20" s="97" t="n">
        <v>304245.223792</v>
      </c>
      <c r="AM20" s="97" t="n">
        <v>700460.709287</v>
      </c>
      <c r="AN20" s="97" t="n">
        <v>1471948.085774</v>
      </c>
      <c r="AO20" s="97" t="n">
        <v>480698.82773</v>
      </c>
      <c r="AP20" s="97" t="n">
        <v>50605.812412</v>
      </c>
      <c r="AR20" s="97" t="n">
        <v>713.975288</v>
      </c>
      <c r="AS20" s="97" t="n">
        <v>19229.109229</v>
      </c>
      <c r="AT20" s="97" t="n">
        <v>22778.610497</v>
      </c>
      <c r="AU20" s="97" t="n">
        <v>2356.48</v>
      </c>
      <c r="AV20" s="97" t="n">
        <v>2007.282321</v>
      </c>
      <c r="BL20" s="97" t="n">
        <v>3351.787896</v>
      </c>
      <c r="CK20" s="97" t="n">
        <v>3293977.3676828</v>
      </c>
    </row>
    <row r="21">
      <c r="A21" s="4" t="inlineStr">
        <is>
          <t>IMPERMEABILIZAÇÃO</t>
        </is>
      </c>
      <c r="CK21" s="97" t="n">
        <v>3957653.19496534</v>
      </c>
    </row>
    <row r="22">
      <c r="A22" s="4" t="inlineStr">
        <is>
          <t>INSTALAÇÕES COMBATE INCÊNDIO</t>
        </is>
      </c>
      <c r="CK22" s="97" t="n">
        <v>787409.539205083</v>
      </c>
    </row>
    <row r="23">
      <c r="A23" s="4" t="inlineStr">
        <is>
          <t>INSTALAÇÕES ELÉTRICAS</t>
        </is>
      </c>
      <c r="AE23" s="97" t="n">
        <v>2235.2</v>
      </c>
      <c r="AK23" s="97" t="n">
        <v>209001.57</v>
      </c>
      <c r="AL23" s="97" t="n">
        <v>3214.66</v>
      </c>
      <c r="AM23" s="97" t="n">
        <v>94109.06</v>
      </c>
      <c r="AN23" s="97" t="n">
        <v>6139.34</v>
      </c>
      <c r="AO23" s="97" t="n">
        <v>6662.65</v>
      </c>
      <c r="AP23" s="97" t="n">
        <v>4679.03</v>
      </c>
      <c r="CK23" s="97" t="n">
        <v>11284021.9782979</v>
      </c>
    </row>
    <row r="24">
      <c r="A24" s="4" t="inlineStr">
        <is>
          <t>INSTALAÇÕES ESPECIAIS</t>
        </is>
      </c>
      <c r="CK24" s="97" t="n">
        <v>2704811.89207862</v>
      </c>
    </row>
    <row r="25">
      <c r="A25" s="4" t="inlineStr">
        <is>
          <t>INSTALAÇÕES HIDROSANITÁRIAS</t>
        </is>
      </c>
      <c r="AP25" s="97" t="n">
        <v>13965</v>
      </c>
      <c r="AQ25" s="97" t="n">
        <v>13965</v>
      </c>
      <c r="CK25" s="97" t="n">
        <v>7429085.25908538</v>
      </c>
    </row>
    <row r="26">
      <c r="A26" s="4" t="inlineStr">
        <is>
          <t>LIGAÇÕES PROVISÓRIAS AGUA, ENERGIA,TELEFONIA, ESGOTO</t>
        </is>
      </c>
      <c r="AB26" s="97" t="n">
        <v>625.36</v>
      </c>
      <c r="AC26" s="97" t="n">
        <v>357.65</v>
      </c>
      <c r="AD26" s="97" t="n">
        <v>1634.25</v>
      </c>
      <c r="AE26" s="97" t="n">
        <v>14678.510002</v>
      </c>
      <c r="AF26" s="97" t="n">
        <v>8642.57</v>
      </c>
      <c r="AG26" s="97" t="n">
        <v>1681.620001</v>
      </c>
      <c r="AH26" s="97" t="n">
        <v>525.75</v>
      </c>
      <c r="AI26" s="97" t="n">
        <v>5117.4</v>
      </c>
      <c r="AK26" s="97" t="n">
        <v>6926.870001</v>
      </c>
      <c r="AL26" s="97" t="n">
        <v>18523.319999</v>
      </c>
      <c r="AM26" s="97" t="n">
        <v>20.75</v>
      </c>
      <c r="AP26" s="97" t="n">
        <v>167.05</v>
      </c>
      <c r="AQ26" s="97" t="n">
        <v>568.4</v>
      </c>
      <c r="CK26" s="97" t="n">
        <v>73157.9900814109</v>
      </c>
    </row>
    <row r="27">
      <c r="A27" s="4" t="inlineStr">
        <is>
          <t>LIMPEZA FINAL DE OBRA</t>
        </is>
      </c>
      <c r="CK27" s="97" t="n">
        <v>894384.071774206</v>
      </c>
    </row>
    <row r="28">
      <c r="A28" s="4" t="inlineStr">
        <is>
          <t>LOUÇAS SANITÁRIAS</t>
        </is>
      </c>
      <c r="CK28" s="97" t="n">
        <v>2065943.36188839</v>
      </c>
    </row>
    <row r="29">
      <c r="A29" s="4" t="inlineStr">
        <is>
          <t>MÃO DE OBRA PRÓPRIA</t>
        </is>
      </c>
      <c r="C29" s="97" t="n">
        <v>2437.9</v>
      </c>
      <c r="H29" s="97" t="n">
        <v>2253.29</v>
      </c>
      <c r="K29" s="97" t="n">
        <v>8527.57</v>
      </c>
      <c r="L29" s="97" t="n">
        <v>35000</v>
      </c>
      <c r="M29" s="97" t="n">
        <v>35655</v>
      </c>
      <c r="N29" s="97" t="n">
        <v>35655</v>
      </c>
      <c r="O29" s="97" t="n">
        <v>36678.64</v>
      </c>
      <c r="P29" s="97" t="n">
        <v>39561.28</v>
      </c>
      <c r="Q29" s="97" t="n">
        <v>39540.39</v>
      </c>
      <c r="R29" s="97" t="n">
        <v>39540.39</v>
      </c>
      <c r="S29" s="97" t="n">
        <v>39790.39</v>
      </c>
      <c r="T29" s="97" t="n">
        <v>36732</v>
      </c>
      <c r="U29" s="97" t="n">
        <v>35837</v>
      </c>
      <c r="V29" s="97" t="n">
        <v>940</v>
      </c>
      <c r="W29" s="97" t="n">
        <v>61357.36</v>
      </c>
      <c r="X29" s="97" t="n">
        <v>118973.07</v>
      </c>
      <c r="Y29" s="97" t="n">
        <v>60617.36</v>
      </c>
      <c r="Z29" s="97" t="n">
        <v>23912.84</v>
      </c>
      <c r="AA29" s="97" t="n">
        <v>27131.75</v>
      </c>
      <c r="AB29" s="97" t="n">
        <v>51487.59</v>
      </c>
      <c r="AC29" s="97" t="n">
        <v>89901.3</v>
      </c>
      <c r="AD29" s="97" t="n">
        <v>109406.480001</v>
      </c>
      <c r="AE29" s="97" t="n">
        <v>164098.290001</v>
      </c>
      <c r="AF29" s="97" t="n">
        <v>234224.100003</v>
      </c>
      <c r="AG29" s="97" t="n">
        <v>187300.458433</v>
      </c>
      <c r="AH29" s="97" t="n">
        <v>207035.090002</v>
      </c>
      <c r="AI29" s="97" t="n">
        <v>189783.71</v>
      </c>
      <c r="AJ29" s="97" t="n">
        <v>215160.729998</v>
      </c>
      <c r="AK29" s="97" t="n">
        <v>203548.11</v>
      </c>
      <c r="AL29" s="97" t="n">
        <v>207785.71</v>
      </c>
      <c r="AM29" s="97" t="n">
        <v>205254.165289</v>
      </c>
      <c r="AN29" s="97" t="n">
        <v>256382.446667</v>
      </c>
      <c r="AO29" s="97" t="n">
        <v>298850.740497</v>
      </c>
      <c r="AP29" s="97" t="n">
        <v>194858.263966</v>
      </c>
      <c r="AQ29" s="97" t="n">
        <v>82753.46000000001</v>
      </c>
      <c r="AR29" s="97" t="n">
        <v>91679.554712</v>
      </c>
      <c r="AS29" s="97" t="n">
        <v>91427.863333</v>
      </c>
      <c r="AT29" s="97" t="n">
        <v>1007.809503</v>
      </c>
      <c r="AU29" s="97" t="n">
        <v>1037.4</v>
      </c>
      <c r="AV29" s="97" t="n">
        <v>3222.967601</v>
      </c>
      <c r="BC29" s="97" t="n">
        <v>863.52</v>
      </c>
      <c r="BE29" s="97" t="n">
        <v>8451.690000000001</v>
      </c>
      <c r="CK29" s="97" t="n">
        <v>20179175.4908811</v>
      </c>
    </row>
    <row r="30">
      <c r="A30" s="4" t="inlineStr">
        <is>
          <t>MARCENARIA</t>
        </is>
      </c>
      <c r="AP30" s="97" t="n">
        <v>7000</v>
      </c>
      <c r="CK30" s="97" t="n">
        <v>2999564.91260768</v>
      </c>
    </row>
    <row r="31">
      <c r="A31" s="4" t="inlineStr">
        <is>
          <t>PAISAGISMO</t>
        </is>
      </c>
      <c r="CK31" s="97" t="n">
        <v>1125347.07654875</v>
      </c>
    </row>
    <row r="32">
      <c r="A32" s="4" t="inlineStr">
        <is>
          <t>PAVIMENTAÇÃO</t>
        </is>
      </c>
      <c r="CK32" s="97" t="n">
        <v>107710.005464064</v>
      </c>
    </row>
    <row r="33">
      <c r="A33" s="4" t="inlineStr">
        <is>
          <t>PINTURA</t>
        </is>
      </c>
      <c r="CK33" s="97" t="n">
        <v>3702958.93144738</v>
      </c>
    </row>
    <row r="34">
      <c r="A34" s="4" t="inlineStr">
        <is>
          <t>PROJETOS</t>
        </is>
      </c>
      <c r="L34" s="97" t="n">
        <v>129412.72</v>
      </c>
      <c r="M34" s="97" t="n">
        <v>38210.98</v>
      </c>
      <c r="N34" s="97" t="n">
        <v>44489.71</v>
      </c>
      <c r="O34" s="97" t="n">
        <v>9769.879999999999</v>
      </c>
      <c r="P34" s="97" t="n">
        <v>53439.61</v>
      </c>
      <c r="Q34" s="97" t="n">
        <v>56848.49</v>
      </c>
      <c r="R34" s="97" t="n">
        <v>9211.24</v>
      </c>
      <c r="S34" s="97" t="n">
        <v>7608.12</v>
      </c>
      <c r="T34" s="97" t="n">
        <v>34653.4</v>
      </c>
      <c r="U34" s="97" t="n">
        <v>34950</v>
      </c>
      <c r="V34" s="97" t="n">
        <v>10917.03</v>
      </c>
      <c r="W34" s="97" t="n">
        <v>263811.08</v>
      </c>
      <c r="X34" s="97" t="n">
        <v>95377.59</v>
      </c>
      <c r="Y34" s="97" t="n">
        <v>152105.86</v>
      </c>
      <c r="Z34" s="97" t="n">
        <v>202477.1</v>
      </c>
      <c r="AA34" s="97" t="n">
        <v>65133.61</v>
      </c>
      <c r="AB34" s="97" t="n">
        <v>46336.42</v>
      </c>
      <c r="AC34" s="97" t="n">
        <v>89390.73</v>
      </c>
      <c r="AD34" s="97" t="n">
        <v>31201.11</v>
      </c>
      <c r="AE34" s="97" t="n">
        <v>59081.79</v>
      </c>
      <c r="AF34" s="97" t="n">
        <v>118743.26</v>
      </c>
      <c r="AG34" s="97" t="n">
        <v>73812.67999999999</v>
      </c>
      <c r="AH34" s="97" t="n">
        <v>141055.81</v>
      </c>
      <c r="AI34" s="97" t="n">
        <v>93013.12</v>
      </c>
      <c r="AJ34" s="97" t="n">
        <v>46600</v>
      </c>
      <c r="AK34" s="97" t="n">
        <v>145577.73</v>
      </c>
      <c r="AL34" s="97" t="n">
        <v>925</v>
      </c>
      <c r="AM34" s="97" t="n">
        <v>925</v>
      </c>
      <c r="AN34" s="97" t="n">
        <v>17537.85</v>
      </c>
      <c r="AO34" s="97" t="n">
        <v>33676.72</v>
      </c>
      <c r="AP34" s="97" t="n">
        <v>1046.09</v>
      </c>
      <c r="CK34" s="97" t="n">
        <v>2428584.55285499</v>
      </c>
    </row>
    <row r="35">
      <c r="A35" s="4" t="inlineStr">
        <is>
          <t>REEMBOLSO MATERIAIS E SERVIÇOS</t>
        </is>
      </c>
      <c r="T35" s="97" t="n">
        <v>23840.31</v>
      </c>
      <c r="V35" s="97" t="n">
        <v>4462.26</v>
      </c>
      <c r="X35" s="97" t="n">
        <v>21548.26</v>
      </c>
      <c r="AC35" s="97" t="n">
        <v>26.25</v>
      </c>
      <c r="AE35" s="97" t="n">
        <v>196.21</v>
      </c>
      <c r="AF35" s="97" t="n">
        <v>196.21</v>
      </c>
      <c r="CK35" s="97" t="n">
        <v>50269.5</v>
      </c>
    </row>
    <row r="36">
      <c r="A36" s="4" t="inlineStr">
        <is>
          <t>REVESTIMENTO DIVERSOS   FACHADA</t>
        </is>
      </c>
      <c r="CK36" s="97" t="n">
        <v>5093370.43933275</v>
      </c>
    </row>
    <row r="37">
      <c r="A37" s="4" t="inlineStr">
        <is>
          <t>REVESTIMENTOS</t>
        </is>
      </c>
      <c r="CK37" s="97" t="n">
        <v>10480010.6955231</v>
      </c>
    </row>
    <row r="38">
      <c r="A38" s="4" t="inlineStr">
        <is>
          <t>REVESTIMENTOS DE MASSA EM PISOS</t>
        </is>
      </c>
      <c r="CK38" s="97" t="n">
        <v>1104275.7781087</v>
      </c>
    </row>
    <row r="39">
      <c r="A39" s="4" t="inlineStr">
        <is>
          <t>REVESTIMENTOS DE MASSAS EM PAREDES</t>
        </is>
      </c>
      <c r="CK39" s="97" t="n">
        <v>2536976.97745316</v>
      </c>
    </row>
    <row r="40">
      <c r="A40" s="4" t="inlineStr">
        <is>
          <t>SEGUROS</t>
        </is>
      </c>
      <c r="AD40" s="97" t="n">
        <v>29594.38</v>
      </c>
      <c r="AE40" s="97" t="n">
        <v>15763.13</v>
      </c>
      <c r="AF40" s="97" t="n">
        <v>1931.88</v>
      </c>
      <c r="AG40" s="97" t="n">
        <v>29895.53</v>
      </c>
      <c r="AH40" s="97" t="n">
        <v>16064.28</v>
      </c>
      <c r="AI40" s="97" t="n">
        <v>2233.03</v>
      </c>
      <c r="AJ40" s="97" t="n">
        <v>29895.47</v>
      </c>
      <c r="AK40" s="97" t="n">
        <v>2232.98</v>
      </c>
      <c r="AL40" s="97" t="n">
        <v>301.15</v>
      </c>
      <c r="CK40" s="97" t="n">
        <v>141604.26332499</v>
      </c>
    </row>
    <row r="41">
      <c r="A41" s="4" t="inlineStr">
        <is>
          <t>SERRALHERIA</t>
        </is>
      </c>
      <c r="CK41" s="97" t="n">
        <v>486392.741187442</v>
      </c>
    </row>
    <row r="42">
      <c r="A42" s="4" t="inlineStr">
        <is>
          <t>SERVIÇOS INICIAIS</t>
        </is>
      </c>
      <c r="AA42" s="97" t="n">
        <v>29688.12</v>
      </c>
      <c r="AB42" s="97" t="n">
        <v>5465.88</v>
      </c>
      <c r="AD42" s="97" t="n">
        <v>15003.12</v>
      </c>
      <c r="AE42" s="97" t="n">
        <v>8525.879999999999</v>
      </c>
      <c r="AF42" s="97" t="n">
        <v>9755.940000000001</v>
      </c>
      <c r="AG42" s="97" t="n">
        <v>13712.62</v>
      </c>
      <c r="AH42" s="97" t="n">
        <v>9641.440000000001</v>
      </c>
      <c r="AI42" s="97" t="n">
        <v>1604.07</v>
      </c>
      <c r="AJ42" s="97" t="n">
        <v>10302.97</v>
      </c>
      <c r="AK42" s="97" t="n">
        <v>3859.6</v>
      </c>
      <c r="AL42" s="97" t="n">
        <v>140.4</v>
      </c>
      <c r="AM42" s="97" t="n">
        <v>665</v>
      </c>
      <c r="AP42" s="97" t="n">
        <v>3402</v>
      </c>
      <c r="AR42" s="97" t="n">
        <v>399</v>
      </c>
      <c r="BE42" s="97" t="n">
        <v>2905</v>
      </c>
      <c r="CK42" s="97" t="n">
        <v>180397.526415536</v>
      </c>
    </row>
    <row r="43">
      <c r="A43" s="4" t="inlineStr">
        <is>
          <t>TAXA DE ADMINISTRAÇÃO</t>
        </is>
      </c>
      <c r="O43" s="97" t="n">
        <v>45000</v>
      </c>
      <c r="P43" s="97" t="n">
        <v>55000</v>
      </c>
      <c r="R43" s="97" t="n">
        <v>37450</v>
      </c>
      <c r="V43" s="97" t="n">
        <v>36922.46</v>
      </c>
      <c r="X43" s="97" t="n">
        <v>34045.51</v>
      </c>
      <c r="Y43" s="97" t="n">
        <v>14154.82</v>
      </c>
      <c r="Z43" s="97" t="n">
        <v>71756.69</v>
      </c>
      <c r="AA43" s="97" t="n">
        <v>6521.51</v>
      </c>
      <c r="AB43" s="97" t="n">
        <v>13570.62</v>
      </c>
      <c r="AC43" s="97" t="n">
        <v>26242.32</v>
      </c>
      <c r="AD43" s="97" t="n">
        <v>34986.5</v>
      </c>
      <c r="AE43" s="97" t="n">
        <v>70987.17</v>
      </c>
      <c r="AF43" s="97" t="n">
        <v>119467.69</v>
      </c>
      <c r="CK43" s="97" t="n">
        <v>566105.29</v>
      </c>
    </row>
    <row r="44">
      <c r="A44" s="4" t="inlineStr">
        <is>
          <t>TAXAS DIVERSAS</t>
        </is>
      </c>
      <c r="Q44" s="97" t="n">
        <v>154.1</v>
      </c>
      <c r="V44" s="97" t="n">
        <v>40.62</v>
      </c>
      <c r="AA44" s="97" t="n">
        <v>64.23999999999999</v>
      </c>
      <c r="AF44" s="97" t="n">
        <v>103.03</v>
      </c>
      <c r="AO44" s="97" t="n">
        <v>5543.2</v>
      </c>
      <c r="CK44" s="97" t="n">
        <v>150778.454896953</v>
      </c>
    </row>
    <row r="45">
      <c r="A45" s="4" t="inlineStr">
        <is>
          <t>TERRAPLENAGEM</t>
        </is>
      </c>
      <c r="AF45" s="97" t="n">
        <v>3866</v>
      </c>
      <c r="AG45" s="97" t="n">
        <v>58166.5</v>
      </c>
      <c r="AH45" s="97" t="n">
        <v>21398.48</v>
      </c>
      <c r="AI45" s="97" t="n">
        <v>104829.659999</v>
      </c>
      <c r="AJ45" s="97" t="n">
        <v>21701.4925</v>
      </c>
      <c r="AK45" s="97" t="n">
        <v>203306.373205</v>
      </c>
      <c r="AL45" s="97" t="n">
        <v>269416.539511</v>
      </c>
      <c r="AM45" s="97" t="n">
        <v>202541.18027</v>
      </c>
      <c r="AN45" s="97" t="n">
        <v>53252.58</v>
      </c>
      <c r="AP45" s="97" t="n">
        <v>100529.63</v>
      </c>
      <c r="AV45" s="97" t="n">
        <v>2100</v>
      </c>
      <c r="AW45" s="97" t="n">
        <v>1023.88</v>
      </c>
      <c r="CK45" s="97" t="n">
        <v>1303192.81691756</v>
      </c>
    </row>
    <row r="46">
      <c r="A46" s="4" t="inlineStr">
        <is>
          <t>TRANSPORTES</t>
        </is>
      </c>
      <c r="L46" s="97" t="n">
        <v>116.58</v>
      </c>
      <c r="M46" s="97" t="n">
        <v>86</v>
      </c>
      <c r="N46" s="97" t="n">
        <v>26.68</v>
      </c>
      <c r="O46" s="97" t="n">
        <v>0.74</v>
      </c>
      <c r="W46" s="97" t="n">
        <v>101.63</v>
      </c>
      <c r="X46" s="97" t="n">
        <v>3.37</v>
      </c>
      <c r="Z46" s="97" t="n">
        <v>53.210005</v>
      </c>
      <c r="AA46" s="97" t="n">
        <v>50.16</v>
      </c>
      <c r="AB46" s="97" t="n">
        <v>1010.05</v>
      </c>
      <c r="AC46" s="97" t="n">
        <v>1873.32</v>
      </c>
      <c r="AD46" s="97" t="n">
        <v>15662.6</v>
      </c>
      <c r="AE46" s="97" t="n">
        <v>8416.58</v>
      </c>
      <c r="AF46" s="97" t="n">
        <v>4003.5</v>
      </c>
      <c r="AG46" s="97" t="n">
        <v>7558.47095</v>
      </c>
      <c r="AH46" s="97" t="n">
        <v>4295.23195</v>
      </c>
      <c r="AI46" s="97" t="n">
        <v>3977.9982</v>
      </c>
      <c r="AJ46" s="97" t="n">
        <v>8413.923065999999</v>
      </c>
      <c r="AK46" s="97" t="n">
        <v>2007.600167</v>
      </c>
      <c r="AL46" s="97" t="n">
        <v>2550.0485</v>
      </c>
      <c r="AM46" s="97" t="n">
        <v>3240.6235</v>
      </c>
      <c r="AN46" s="97" t="n">
        <v>1114.34</v>
      </c>
      <c r="AO46" s="97" t="n">
        <v>5722.118</v>
      </c>
      <c r="AP46" s="97" t="n">
        <v>1969.59</v>
      </c>
      <c r="AQ46" s="97" t="n">
        <v>47.77</v>
      </c>
      <c r="CK46" s="97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PL'!D11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HISTORICOS'!D5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PL'!F11</f>
        <v/>
      </c>
      <c r="K5" s="75">
        <f>'VALOR POR PL'!G11</f>
        <v/>
      </c>
      <c r="M5" s="100">
        <f>'CP RESUMO'!D5</f>
        <v/>
      </c>
      <c r="N5" s="101" t="n">
        <v>0</v>
      </c>
      <c r="O5" s="100">
        <f>IF(B5&lt;='VALOR POR PL'!$P$5,'CP RESUMO'!D47,"")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HISTORICOS'!E5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RESUMO'!E5</f>
        <v/>
      </c>
      <c r="N6" s="101">
        <f>MAX(0,M6-M5)</f>
        <v/>
      </c>
      <c r="O6" s="100">
        <f>IF(B6&lt;='VALOR POR PL'!$P$5,'CP RESUMO'!E47,"")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HISTORICOS'!F5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PL'!L11</f>
        <v/>
      </c>
      <c r="M7" s="100">
        <f>'CP RESUMO'!F5</f>
        <v/>
      </c>
      <c r="N7" s="101">
        <f>MAX(0,M7-M6)</f>
        <v/>
      </c>
      <c r="O7" s="100">
        <f>IF(B7&lt;='VALOR POR PL'!$P$5,'CP RESUMO'!F47,"")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HISTORICOS'!G5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RESUMO'!G5</f>
        <v/>
      </c>
      <c r="N8" s="101">
        <f>MAX(0,M8-M7)</f>
        <v/>
      </c>
      <c r="O8" s="100">
        <f>IF(B8&lt;='VALOR POR PL'!$P$5,'CP RESUMO'!G47,"")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HISTORICOS'!H5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RESUMO'!H5</f>
        <v/>
      </c>
      <c r="N9" s="101">
        <f>MAX(0,M9-M8)</f>
        <v/>
      </c>
      <c r="O9" s="100">
        <f>IF(B9&lt;='VALOR POR PL'!$P$5,'CP RESUMO'!H47,"")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HISTORICOS'!I5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RESUMO'!I5</f>
        <v/>
      </c>
      <c r="N10" s="101">
        <f>MAX(0,M10-M9)</f>
        <v/>
      </c>
      <c r="O10" s="100">
        <f>IF(B10&lt;='VALOR POR PL'!$P$5,'CP RESUMO'!I47,"")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HISTORICOS'!J5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RESUMO'!J5</f>
        <v/>
      </c>
      <c r="N11" s="101">
        <f>MAX(0,M11-M10)</f>
        <v/>
      </c>
      <c r="O11" s="100">
        <f>IF(B11&lt;='VALOR POR PL'!$P$5,'CP RESUMO'!J47,"")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HISTORICOS'!K5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RESUMO'!K5</f>
        <v/>
      </c>
      <c r="N12" s="101">
        <f>MAX(0,M12-M11)</f>
        <v/>
      </c>
      <c r="O12" s="100">
        <f>IF(B12&lt;='VALOR POR PL'!$P$5,'CP RESUMO'!K47,"")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HISTORICOS'!L5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PL'!I11</f>
        <v/>
      </c>
      <c r="M13" s="100">
        <f>'CP RESUMO'!L5</f>
        <v/>
      </c>
      <c r="N13" s="101">
        <f>MAX(0,M13-M12)</f>
        <v/>
      </c>
      <c r="O13" s="100">
        <f>IF(B13&lt;='VALOR POR PL'!$P$5,'CP RESUMO'!L47,"")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HISTORICOS'!M5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RESUMO'!$D$47:$BW$47,MATCH('VALOR POR PL'!$P$5,'CP RESUMO'!$D$4:$BW$4,0))/100,0)</f>
        <v/>
      </c>
      <c r="M14" s="100">
        <f>'CP RESUMO'!M5</f>
        <v/>
      </c>
      <c r="N14" s="101">
        <f>MAX(0,M14-M13)</f>
        <v/>
      </c>
      <c r="O14" s="100">
        <f>IF(B14&lt;='VALOR POR PL'!$P$5,'CP RESUMO'!M47,"")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HISTORICOS'!N5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RESUMO'!N5</f>
        <v/>
      </c>
      <c r="N15" s="101">
        <f>MAX(0,M15-M14)</f>
        <v/>
      </c>
      <c r="O15" s="100">
        <f>IF(B15&lt;='VALOR POR PL'!$P$5,'CP RESUMO'!N47,"")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HISTORICOS'!O5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RESUMO'!O5</f>
        <v/>
      </c>
      <c r="N16" s="101">
        <f>MAX(0,M16-M15)</f>
        <v/>
      </c>
      <c r="O16" s="100">
        <f>IF(B16&lt;='VALOR POR PL'!$P$5,'CP RESUMO'!O47,"")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HISTORICOS'!P5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RESUMO'!P5</f>
        <v/>
      </c>
      <c r="N17" s="101">
        <f>MAX(0,M17-M16)</f>
        <v/>
      </c>
      <c r="O17" s="100">
        <f>IF(B17&lt;='VALOR POR PL'!$P$5,'CP RESUMO'!P47,"")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HISTORICOS'!Q5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RESUMO'!Q5</f>
        <v/>
      </c>
      <c r="N18" s="101">
        <f>MAX(0,M18-M17)</f>
        <v/>
      </c>
      <c r="O18" s="100">
        <f>IF(B18&lt;='VALOR POR PL'!$P$5,'CP RESUMO'!Q47,"")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HISTORICOS'!R5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RESUMO'!R5</f>
        <v/>
      </c>
      <c r="N19" s="101">
        <f>MAX(0,M19-M18)</f>
        <v/>
      </c>
      <c r="O19" s="100">
        <f>IF(B19&lt;='VALOR POR PL'!$P$5,'CP RESUMO'!R47,"")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HISTORICOS'!S5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RESUMO'!S5</f>
        <v/>
      </c>
      <c r="N20" s="101">
        <f>MAX(0,M20-M19)</f>
        <v/>
      </c>
      <c r="O20" s="100">
        <f>IF(B20&lt;='VALOR POR PL'!$P$5,'CP RESUMO'!S47,"")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HISTORICOS'!T5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RESUMO'!T5</f>
        <v/>
      </c>
      <c r="N21" s="101">
        <f>MAX(0,M21-M20)</f>
        <v/>
      </c>
      <c r="O21" s="100">
        <f>IF(B21&lt;='VALOR POR PL'!$P$5,'CP RESUMO'!T47,"")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HISTORICOS'!U5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RESUMO'!U5</f>
        <v/>
      </c>
      <c r="N22" s="101">
        <f>MAX(0,M22-M21)</f>
        <v/>
      </c>
      <c r="O22" s="100">
        <f>IF(B22&lt;='VALOR POR PL'!$P$5,'CP RESUMO'!U47,"")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HISTORICOS'!V5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RESUMO'!V5</f>
        <v/>
      </c>
      <c r="N23" s="101">
        <f>MAX(0,M23-M22)</f>
        <v/>
      </c>
      <c r="O23" s="100">
        <f>IF(B23&lt;='VALOR POR PL'!$P$5,'CP RESUMO'!V47,"")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HISTORICOS'!W5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RESUMO'!W5</f>
        <v/>
      </c>
      <c r="N24" s="101">
        <f>MAX(0,M24-M23)</f>
        <v/>
      </c>
      <c r="O24" s="100">
        <f>IF(B24&lt;='VALOR POR PL'!$P$5,'CP RESUMO'!W47,"")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HISTORICOS'!X5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RESUMO'!X5</f>
        <v/>
      </c>
      <c r="N25" s="101">
        <f>MAX(0,M25-M24)</f>
        <v/>
      </c>
      <c r="O25" s="100">
        <f>IF(B25&lt;='VALOR POR PL'!$P$5,'CP RESUMO'!X47,"")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HISTORICOS'!Y5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14833</v>
      </c>
      <c r="M26" s="100">
        <f>'CP RESUMO'!Y5</f>
        <v/>
      </c>
      <c r="N26" s="101">
        <f>MAX(0,M26-M25)</f>
        <v/>
      </c>
      <c r="O26" s="100">
        <f>IF(B26&lt;='VALOR POR PL'!$P$5,'CP RESUMO'!Y47,"")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HISTORICOS'!Z5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100000</v>
      </c>
      <c r="M27" s="100">
        <f>'CP RESUMO'!Z5</f>
        <v/>
      </c>
      <c r="N27" s="101">
        <f>MAX(0,M27-M26)</f>
        <v/>
      </c>
      <c r="O27" s="100">
        <f>IF(B27&lt;='VALOR POR PL'!$P$5,'CP RESUMO'!Z47,"")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HISTORICOS'!AA5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100000</v>
      </c>
      <c r="M28" s="100">
        <f>'CP RESUMO'!AA5</f>
        <v/>
      </c>
      <c r="N28" s="101">
        <f>MAX(0,M28-M27)</f>
        <v/>
      </c>
      <c r="O28" s="100">
        <f>IF(B28&lt;='VALOR POR PL'!$P$5,'CP RESUMO'!AA47,"")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HISTORICOS'!AB5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14833</v>
      </c>
      <c r="M29" s="100">
        <f>'CP RESUMO'!AB5</f>
        <v/>
      </c>
      <c r="N29" s="101">
        <f>MAX(0,M29-M28)</f>
        <v/>
      </c>
      <c r="O29" s="100">
        <f>IF(B29&lt;='VALOR POR PL'!$P$5,'CP RESUMO'!AB47,"")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HISTORICOS'!AC5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14833</v>
      </c>
      <c r="M30" s="100">
        <f>'CP RESUMO'!AC5</f>
        <v/>
      </c>
      <c r="N30" s="101">
        <f>MAX(0,M30-M29)</f>
        <v/>
      </c>
      <c r="O30" s="100">
        <f>IF(B30&lt;='VALOR POR PL'!$P$5,'CP RESUMO'!AC47,"")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HISTORICOS'!AD5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1100</v>
      </c>
      <c r="M31" s="100">
        <f>'CP RESUMO'!AD5</f>
        <v/>
      </c>
      <c r="N31" s="101">
        <f>MAX(0,M31-M30)</f>
        <v/>
      </c>
      <c r="O31" s="100">
        <f>IF(B31&lt;='VALOR POR PL'!$P$5,'CP RESUMO'!AD47,"")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HISTORICOS'!AE5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1100</v>
      </c>
      <c r="M32" s="100">
        <f>'CP RESUMO'!AE5</f>
        <v/>
      </c>
      <c r="N32" s="101">
        <f>MAX(0,M32-M31)</f>
        <v/>
      </c>
      <c r="O32" s="100">
        <f>IF(B32&lt;='VALOR POR PL'!$P$5,'CP RESUMO'!AE47,"")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HISTORICOS'!AF5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1100</v>
      </c>
      <c r="M33" s="100">
        <f>'CP RESUMO'!AF5</f>
        <v/>
      </c>
      <c r="N33" s="101">
        <f>MAX(0,M33-M32)</f>
        <v/>
      </c>
      <c r="O33" s="100">
        <f>IF(B33&lt;='VALOR POR PL'!$P$5,'CP RESUMO'!AF47,"")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HISTORICOS'!AG5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1100</v>
      </c>
      <c r="M34" s="100">
        <f>'CP RESUMO'!AG5</f>
        <v/>
      </c>
      <c r="N34" s="101">
        <f>MAX(0,M34-M33)</f>
        <v/>
      </c>
      <c r="O34" s="100">
        <f>IF(B34&lt;='VALOR POR PL'!$P$5,'CP RESUMO'!AG47,"")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HISTORICOS'!AH5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1100</v>
      </c>
      <c r="M35" s="100">
        <f>'CP RESUMO'!AH5</f>
        <v/>
      </c>
      <c r="N35" s="101">
        <f>MAX(0,M35-M34)</f>
        <v/>
      </c>
      <c r="O35" s="100">
        <f>IF(B35&lt;='VALOR POR PL'!$P$5,'CP RESUMO'!AH47,"")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HISTORICOS'!AI5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1100</v>
      </c>
      <c r="M36" s="100">
        <f>'CP RESUMO'!AI5</f>
        <v/>
      </c>
      <c r="N36" s="101">
        <f>MAX(0,M36-M35)</f>
        <v/>
      </c>
      <c r="O36" s="100">
        <f>IF(B36&lt;='VALOR POR PL'!$P$5,'CP RESUMO'!AI47,"")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HISTORICOS'!AJ5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1100</v>
      </c>
      <c r="M37" s="100">
        <f>'CP RESUMO'!AJ5</f>
        <v/>
      </c>
      <c r="N37" s="101">
        <f>MAX(0,M37-M36)</f>
        <v/>
      </c>
      <c r="O37" s="100">
        <f>IF(B37&lt;='VALOR POR PL'!$P$5,'CP RESUMO'!AJ47,"")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HISTORICOS'!AK5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1100</v>
      </c>
      <c r="M38" s="100">
        <f>'CP RESUMO'!AK5</f>
        <v/>
      </c>
      <c r="N38" s="101">
        <f>MAX(0,M38-M37)</f>
        <v/>
      </c>
      <c r="O38" s="100">
        <f>IF(B38&lt;='VALOR POR PL'!$P$5,'CP RESUMO'!AK47,"")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HISTORICOS'!AL5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1100</v>
      </c>
      <c r="M39" s="100">
        <f>'CP RESUMO'!AL5</f>
        <v/>
      </c>
      <c r="N39" s="101">
        <f>MAX(0,M39-M38)</f>
        <v/>
      </c>
      <c r="O39" s="100">
        <f>IF(B39&lt;='VALOR POR PL'!$P$5,'CP RESUMO'!AL47,"")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HISTORICOS'!AM5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1100</v>
      </c>
      <c r="M40" s="100">
        <f>'CP RESUMO'!AM5</f>
        <v/>
      </c>
      <c r="N40" s="101">
        <f>MAX(0,M40-M39)</f>
        <v/>
      </c>
      <c r="O40" s="100">
        <f>IF(B40&lt;='VALOR POR PL'!$P$5,'CP RESUMO'!AM47,"")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HISTORICOS'!AN5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1100</v>
      </c>
      <c r="M41" s="100">
        <f>'CP RESUMO'!AN5</f>
        <v/>
      </c>
      <c r="N41" s="101">
        <f>MAX(0,M41-M40)</f>
        <v/>
      </c>
      <c r="O41" s="100">
        <f>IF(B41&lt;='VALOR POR PL'!$P$5,'CP RESUMO'!AN47,"")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HISTORICOS'!AO5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1100</v>
      </c>
      <c r="M42" s="100">
        <f>'CP RESUMO'!AO5</f>
        <v/>
      </c>
      <c r="N42" s="101">
        <f>MAX(0,M42-M41)</f>
        <v/>
      </c>
      <c r="O42" s="100">
        <f>IF(B42&lt;='VALOR POR PL'!$P$5,'CP RESUMO'!AO47,"")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HISTORICOS'!AP5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1100</v>
      </c>
      <c r="M43" s="100">
        <f>'CP RESUMO'!AP5</f>
        <v/>
      </c>
      <c r="N43" s="101">
        <f>MAX(0,M43-M42)</f>
        <v/>
      </c>
      <c r="O43" s="100">
        <f>IF(B43&lt;='VALOR POR PL'!$P$5,'CP RESUMO'!AP47,"")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HISTORICOS'!AQ5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1100</v>
      </c>
      <c r="M44" s="100">
        <f>'CP RESUMO'!AQ5</f>
        <v/>
      </c>
      <c r="N44" s="101">
        <f>MAX(0,M44-M43)</f>
        <v/>
      </c>
      <c r="O44" s="100">
        <f>IF(B44&lt;='VALOR POR PL'!$P$5,'CP RESUMO'!AQ47,"")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HISTORICOS'!AR5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1100</v>
      </c>
      <c r="M45" s="100">
        <f>'CP RESUMO'!AR5</f>
        <v/>
      </c>
      <c r="N45" s="101">
        <f>MAX(0,M45-M44)</f>
        <v/>
      </c>
      <c r="O45" s="100">
        <f>IF(B45&lt;='VALOR POR PL'!$P$5,'CP RESUMO'!AR47,"")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HISTORICOS'!AS5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1100</v>
      </c>
      <c r="M46" s="100">
        <f>'CP RESUMO'!AS5</f>
        <v/>
      </c>
      <c r="N46" s="101">
        <f>MAX(0,M46-M45)</f>
        <v/>
      </c>
      <c r="O46" s="100">
        <f>IF(B46&lt;='VALOR POR PL'!$P$5,'CP RESUMO'!AS47,"")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HISTORICOS'!AT5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1100</v>
      </c>
      <c r="M47" s="100">
        <f>'CP RESUMO'!AT5</f>
        <v/>
      </c>
      <c r="N47" s="101">
        <f>MAX(0,M47-M46)</f>
        <v/>
      </c>
      <c r="O47" s="100">
        <f>IF(B47&lt;='VALOR POR PL'!$P$5,'CP RESUMO'!AT47,"")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HISTORICOS'!AU5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1100</v>
      </c>
      <c r="M48" s="100">
        <f>'CP RESUMO'!AU5</f>
        <v/>
      </c>
      <c r="N48" s="101">
        <f>MAX(0,M48-M47)</f>
        <v/>
      </c>
      <c r="O48" s="100">
        <f>IF(B48&lt;='VALOR POR PL'!$P$5,'CP RESUMO'!AU47,"")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HISTORICOS'!AV5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1100</v>
      </c>
      <c r="M49" s="100">
        <f>'CP RESUMO'!AV5</f>
        <v/>
      </c>
      <c r="N49" s="101">
        <f>MAX(0,M49-M48)</f>
        <v/>
      </c>
      <c r="O49" s="100">
        <f>IF(B49&lt;='VALOR POR PL'!$P$5,'CP RESUMO'!AV47,"")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HISTORICOS'!AW5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1100</v>
      </c>
      <c r="M50" s="100">
        <f>'CP RESUMO'!AW5</f>
        <v/>
      </c>
      <c r="N50" s="101">
        <f>MAX(0,M50-M49)</f>
        <v/>
      </c>
      <c r="O50" s="100">
        <f>IF(B50&lt;='VALOR POR PL'!$P$5,'CP RESUMO'!AW47,"")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HISTORICOS'!AX5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1100</v>
      </c>
      <c r="M51" s="100">
        <f>'CP RESUMO'!AX5</f>
        <v/>
      </c>
      <c r="N51" s="101">
        <f>MAX(0,M51-M50)</f>
        <v/>
      </c>
      <c r="O51" s="100">
        <f>IF(B51&lt;='VALOR POR PL'!$P$5,'CP RESUMO'!AX47,"")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HISTORICOS'!AY5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264616.27</v>
      </c>
      <c r="M52" s="100">
        <f>'CP RESUMO'!AY5</f>
        <v/>
      </c>
      <c r="N52" s="101">
        <f>MAX(0,M52-M51)</f>
        <v/>
      </c>
      <c r="O52" s="100">
        <f>IF(B52&lt;='VALOR POR PL'!$P$5,'CP RESUMO'!AY47,"")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HISTORICOS'!AZ5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1100</v>
      </c>
      <c r="M53" s="100">
        <f>'CP RESUMO'!AZ5</f>
        <v/>
      </c>
      <c r="N53" s="101">
        <f>MAX(0,M53-M52)</f>
        <v/>
      </c>
      <c r="O53" s="100">
        <f>IF(B53&lt;='VALOR POR PL'!$P$5,'CP RESUMO'!AZ47,"")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HISTORICOS'!BA5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RESUMO'!BA5</f>
        <v/>
      </c>
      <c r="N54" s="101">
        <f>MAX(0,M54-M53)</f>
        <v/>
      </c>
      <c r="O54" s="100">
        <f>IF(B54&lt;='VALOR POR PL'!$P$5,'CP RESUMO'!BA47,"")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HISTORICOS'!BB5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RESUMO'!BB5</f>
        <v/>
      </c>
      <c r="N55" s="101">
        <f>MAX(0,M55-M54)</f>
        <v/>
      </c>
      <c r="O55" s="100">
        <f>IF(B55&lt;='VALOR POR PL'!$P$5,'CP RESUMO'!BB47,"")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HISTORICOS'!BC5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RESUMO'!BC5</f>
        <v/>
      </c>
      <c r="N56" s="101">
        <f>MAX(0,M56-M55)</f>
        <v/>
      </c>
      <c r="O56" s="100">
        <f>IF(B56&lt;='VALOR POR PL'!$P$5,'CP RESUMO'!BC47,"")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HISTORICOS'!BD5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RESUMO'!BD5</f>
        <v/>
      </c>
      <c r="N57" s="101">
        <f>MAX(0,M57-M56)</f>
        <v/>
      </c>
      <c r="O57" s="100">
        <f>IF(B57&lt;='VALOR POR PL'!$P$5,'CP RESUMO'!BD47,"")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HISTORICOS'!BE5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RESUMO'!BE5</f>
        <v/>
      </c>
      <c r="N58" s="101">
        <f>MAX(0,M58-M57)</f>
        <v/>
      </c>
      <c r="O58" s="100">
        <f>IF(B58&lt;='VALOR POR PL'!$P$5,'CP RESUMO'!BE47,"")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HISTORICOS'!BF5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RESUMO'!BF5</f>
        <v/>
      </c>
      <c r="N59" s="101">
        <f>MAX(0,M59-M58)</f>
        <v/>
      </c>
      <c r="O59" s="100">
        <f>IF(B59&lt;='VALOR POR PL'!$P$5,'CP RESUMO'!BF47,"")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HISTORICOS'!BG5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RESUMO'!BG5</f>
        <v/>
      </c>
      <c r="N60" s="101">
        <f>MAX(0,M60-M59)</f>
        <v/>
      </c>
      <c r="O60" s="100">
        <f>IF(B60&lt;='VALOR POR PL'!$P$5,'CP RESUMO'!BG47,"")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HISTORICOS'!BH5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RESUMO'!BH5</f>
        <v/>
      </c>
      <c r="N61" s="101">
        <f>MAX(0,M61-M60)</f>
        <v/>
      </c>
      <c r="O61" s="100">
        <f>IF(B61&lt;='VALOR POR PL'!$P$5,'CP RESUMO'!BH47,"")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HISTORICOS'!BI5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RESUMO'!BI5</f>
        <v/>
      </c>
      <c r="N62" s="101">
        <f>MAX(0,M62-M61)</f>
        <v/>
      </c>
      <c r="O62" s="100">
        <f>IF(B62&lt;='VALOR POR PL'!$P$5,'CP RESUMO'!BI47,"")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HISTORICOS'!BJ5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RESUMO'!BJ5</f>
        <v/>
      </c>
      <c r="N63" s="101">
        <f>MAX(0,M63-M62)</f>
        <v/>
      </c>
      <c r="O63" s="100">
        <f>IF(B63&lt;='VALOR POR PL'!$P$5,'CP RESUMO'!BJ47,"")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HISTORICOS'!BK5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RESUMO'!BK5</f>
        <v/>
      </c>
      <c r="N64" s="101">
        <f>MAX(0,M64-M63)</f>
        <v/>
      </c>
      <c r="O64" s="100">
        <f>IF(B64&lt;='VALOR POR PL'!$P$5,'CP RESUMO'!BK47,"")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HISTORICOS'!BL5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RESUMO'!BL5</f>
        <v/>
      </c>
      <c r="N65" s="101">
        <f>MAX(0,M65-M64)</f>
        <v/>
      </c>
      <c r="O65" s="100">
        <f>IF(B65&lt;='VALOR POR PL'!$P$5,'CP RESUMO'!BL47,"")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HISTORICOS'!BM5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RESUMO'!BM5</f>
        <v/>
      </c>
      <c r="N66" s="101">
        <f>MAX(0,M66-M65)</f>
        <v/>
      </c>
      <c r="O66" s="100">
        <f>IF(B66&lt;='VALOR POR PL'!$P$5,'CP RESUMO'!BM47,"")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HISTORICOS'!BN5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RESUMO'!BN5</f>
        <v/>
      </c>
      <c r="N67" s="101">
        <f>MAX(0,M67-M66)</f>
        <v/>
      </c>
      <c r="O67" s="100">
        <f>IF(B67&lt;='VALOR POR PL'!$P$5,'CP RESUMO'!BN47,"")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HISTORICOS'!BO5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RESUMO'!BO5</f>
        <v/>
      </c>
      <c r="N68" s="101">
        <f>MAX(0,M68-M67)</f>
        <v/>
      </c>
      <c r="O68" s="100">
        <f>IF(B68&lt;='VALOR POR PL'!$P$5,'CP RESUMO'!BO47,"")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HISTORICOS'!BP5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RESUMO'!BP5</f>
        <v/>
      </c>
      <c r="N69" s="101">
        <f>MAX(0,M69-M68)</f>
        <v/>
      </c>
      <c r="O69" s="100">
        <f>IF(B69&lt;='VALOR POR PL'!$P$5,'CP RESUMO'!BP47,"")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HISTORICOS'!BQ5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RESUMO'!BQ5</f>
        <v/>
      </c>
      <c r="N70" s="101">
        <f>MAX(0,M70-M69)</f>
        <v/>
      </c>
      <c r="O70" s="100">
        <f>IF(B70&lt;='VALOR POR PL'!$P$5,'CP RESUMO'!BQ47,"")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HISTORICOS'!BR5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RESUMO'!BR5</f>
        <v/>
      </c>
      <c r="N71" s="101">
        <f>MAX(0,M71-M70)</f>
        <v/>
      </c>
      <c r="O71" s="100">
        <f>IF(B71&lt;='VALOR POR PL'!$P$5,'CP RESUMO'!BR47,"")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HISTORICOS'!BS5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RESUMO'!BS5</f>
        <v/>
      </c>
      <c r="N72" s="101">
        <f>MAX(0,M72-M71)</f>
        <v/>
      </c>
      <c r="O72" s="100">
        <f>IF(B72&lt;='VALOR POR PL'!$P$5,'CP RESUMO'!BS47,"")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HISTORICOS'!BT5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RESUMO'!BT5</f>
        <v/>
      </c>
      <c r="N73" s="101">
        <f>MAX(0,M73-M72)</f>
        <v/>
      </c>
      <c r="O73" s="100">
        <f>IF(B73&lt;='VALOR POR PL'!$P$5,'CP RESUMO'!BT47,"")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HISTORICOS'!BU5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RESUMO'!BU5</f>
        <v/>
      </c>
      <c r="N74" s="101">
        <f>MAX(0,M74-M73)</f>
        <v/>
      </c>
      <c r="O74" s="100">
        <f>IF(B74&lt;='VALOR POR PL'!$P$5,'CP RESUMO'!BU47,"")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HISTORICOS'!BV5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RESUMO'!BV5</f>
        <v/>
      </c>
      <c r="N75" s="101">
        <f>MAX(0,M75-M74)</f>
        <v/>
      </c>
      <c r="O75" s="100">
        <f>IF(B75&lt;='VALOR POR PL'!$P$5,'CP RESUMO'!BV47,"")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HISTORICOS'!BW5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RESUMO'!BW5</f>
        <v/>
      </c>
      <c r="N76" s="101">
        <f>MAX(0,M76-M75)</f>
        <v/>
      </c>
      <c r="O76" s="100">
        <f>IF(B76&lt;='VALOR POR PL'!$P$5,'CP RESUMO'!BW47,"")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PL'!D48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HISTORICOS'!D42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PL'!F48</f>
        <v/>
      </c>
      <c r="K5" s="75">
        <f>'VALOR POR PL'!G48</f>
        <v/>
      </c>
      <c r="M5" s="100">
        <f>'CP RESUMO'!D42</f>
        <v/>
      </c>
      <c r="N5" s="101" t="n">
        <v>0</v>
      </c>
      <c r="O5" s="100">
        <f>IF(B5&lt;='VALOR POR PL'!$P$5,'CP RESUMO'!D84,"")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HISTORICOS'!E42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RESUMO'!E42</f>
        <v/>
      </c>
      <c r="N6" s="101">
        <f>MAX(0,M6-M5)</f>
        <v/>
      </c>
      <c r="O6" s="100">
        <f>IF(B6&lt;='VALOR POR PL'!$P$5,'CP RESUMO'!E84,"")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HISTORICOS'!F42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PL'!L48</f>
        <v/>
      </c>
      <c r="M7" s="100">
        <f>'CP RESUMO'!F42</f>
        <v/>
      </c>
      <c r="N7" s="101">
        <f>MAX(0,M7-M6)</f>
        <v/>
      </c>
      <c r="O7" s="100">
        <f>IF(B7&lt;='VALOR POR PL'!$P$5,'CP RESUMO'!F84,"")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HISTORICOS'!G42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RESUMO'!G42</f>
        <v/>
      </c>
      <c r="N8" s="101">
        <f>MAX(0,M8-M7)</f>
        <v/>
      </c>
      <c r="O8" s="100">
        <f>IF(B8&lt;='VALOR POR PL'!$P$5,'CP RESUMO'!G84,"")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HISTORICOS'!H42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RESUMO'!H42</f>
        <v/>
      </c>
      <c r="N9" s="101">
        <f>MAX(0,M9-M8)</f>
        <v/>
      </c>
      <c r="O9" s="100">
        <f>IF(B9&lt;='VALOR POR PL'!$P$5,'CP RESUMO'!H84,"")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HISTORICOS'!I42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RESUMO'!I42</f>
        <v/>
      </c>
      <c r="N10" s="101">
        <f>MAX(0,M10-M9)</f>
        <v/>
      </c>
      <c r="O10" s="100">
        <f>IF(B10&lt;='VALOR POR PL'!$P$5,'CP RESUMO'!I84,"")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HISTORICOS'!J42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RESUMO'!J42</f>
        <v/>
      </c>
      <c r="N11" s="101">
        <f>MAX(0,M11-M10)</f>
        <v/>
      </c>
      <c r="O11" s="100">
        <f>IF(B11&lt;='VALOR POR PL'!$P$5,'CP RESUMO'!J84,"")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HISTORICOS'!K42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RESUMO'!K42</f>
        <v/>
      </c>
      <c r="N12" s="101">
        <f>MAX(0,M12-M11)</f>
        <v/>
      </c>
      <c r="O12" s="100">
        <f>IF(B12&lt;='VALOR POR PL'!$P$5,'CP RESUMO'!K84,"")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HISTORICOS'!L42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PL'!I48</f>
        <v/>
      </c>
      <c r="M13" s="100">
        <f>'CP RESUMO'!L42</f>
        <v/>
      </c>
      <c r="N13" s="101">
        <f>MAX(0,M13-M12)</f>
        <v/>
      </c>
      <c r="O13" s="100">
        <f>IF(B13&lt;='VALOR POR PL'!$P$5,'CP RESUMO'!L84,"")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HISTORICOS'!M42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RESUMO'!$D$84:$BW$84,MATCH('VALOR POR PL'!$P$5,'CP RESUMO'!$D$4:$BW$4,0))/100,0)</f>
        <v/>
      </c>
      <c r="M14" s="100">
        <f>'CP RESUMO'!M42</f>
        <v/>
      </c>
      <c r="N14" s="101">
        <f>MAX(0,M14-M13)</f>
        <v/>
      </c>
      <c r="O14" s="100">
        <f>IF(B14&lt;='VALOR POR PL'!$P$5,'CP RESUMO'!M84,"")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HISTORICOS'!N42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RESUMO'!N42</f>
        <v/>
      </c>
      <c r="N15" s="101">
        <f>MAX(0,M15-M14)</f>
        <v/>
      </c>
      <c r="O15" s="100">
        <f>IF(B15&lt;='VALOR POR PL'!$P$5,'CP RESUMO'!N84,"")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HISTORICOS'!O42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RESUMO'!O42</f>
        <v/>
      </c>
      <c r="N16" s="101">
        <f>MAX(0,M16-M15)</f>
        <v/>
      </c>
      <c r="O16" s="100">
        <f>IF(B16&lt;='VALOR POR PL'!$P$5,'CP RESUMO'!O84,"")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HISTORICOS'!P42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RESUMO'!P42</f>
        <v/>
      </c>
      <c r="N17" s="101">
        <f>MAX(0,M17-M16)</f>
        <v/>
      </c>
      <c r="O17" s="100">
        <f>IF(B17&lt;='VALOR POR PL'!$P$5,'CP RESUMO'!P84,"")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HISTORICOS'!Q42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RESUMO'!Q42</f>
        <v/>
      </c>
      <c r="N18" s="101">
        <f>MAX(0,M18-M17)</f>
        <v/>
      </c>
      <c r="O18" s="100">
        <f>IF(B18&lt;='VALOR POR PL'!$P$5,'CP RESUMO'!Q84,"")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HISTORICOS'!R42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RESUMO'!R42</f>
        <v/>
      </c>
      <c r="N19" s="101">
        <f>MAX(0,M19-M18)</f>
        <v/>
      </c>
      <c r="O19" s="100">
        <f>IF(B19&lt;='VALOR POR PL'!$P$5,'CP RESUMO'!R84,"")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HISTORICOS'!S42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RESUMO'!S42</f>
        <v/>
      </c>
      <c r="N20" s="101">
        <f>MAX(0,M20-M19)</f>
        <v/>
      </c>
      <c r="O20" s="100">
        <f>IF(B20&lt;='VALOR POR PL'!$P$5,'CP RESUMO'!S84,"")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HISTORICOS'!T42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RESUMO'!T42</f>
        <v/>
      </c>
      <c r="N21" s="101">
        <f>MAX(0,M21-M20)</f>
        <v/>
      </c>
      <c r="O21" s="100">
        <f>IF(B21&lt;='VALOR POR PL'!$P$5,'CP RESUMO'!T84,"")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HISTORICOS'!U42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RESUMO'!U42</f>
        <v/>
      </c>
      <c r="N22" s="101">
        <f>MAX(0,M22-M21)</f>
        <v/>
      </c>
      <c r="O22" s="100">
        <f>IF(B22&lt;='VALOR POR PL'!$P$5,'CP RESUMO'!U84,"")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HISTORICOS'!V42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RESUMO'!V42</f>
        <v/>
      </c>
      <c r="N23" s="101">
        <f>MAX(0,M23-M22)</f>
        <v/>
      </c>
      <c r="O23" s="100">
        <f>IF(B23&lt;='VALOR POR PL'!$P$5,'CP RESUMO'!V84,"")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HISTORICOS'!W42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RESUMO'!W42</f>
        <v/>
      </c>
      <c r="N24" s="101">
        <f>MAX(0,M24-M23)</f>
        <v/>
      </c>
      <c r="O24" s="100">
        <f>IF(B24&lt;='VALOR POR PL'!$P$5,'CP RESUMO'!W84,"")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HISTORICOS'!X42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RESUMO'!X42</f>
        <v/>
      </c>
      <c r="N25" s="101">
        <f>MAX(0,M25-M24)</f>
        <v/>
      </c>
      <c r="O25" s="100">
        <f>IF(B25&lt;='VALOR POR PL'!$P$5,'CP RESUMO'!X84,"")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HISTORICOS'!Y42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RESUMO'!Y42</f>
        <v/>
      </c>
      <c r="N26" s="101">
        <f>MAX(0,M26-M25)</f>
        <v/>
      </c>
      <c r="O26" s="100">
        <f>IF(B26&lt;='VALOR POR PL'!$P$5,'CP RESUMO'!Y84,"")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HISTORICOS'!Z42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RESUMO'!Z42</f>
        <v/>
      </c>
      <c r="N27" s="101">
        <f>MAX(0,M27-M26)</f>
        <v/>
      </c>
      <c r="O27" s="100">
        <f>IF(B27&lt;='VALOR POR PL'!$P$5,'CP RESUMO'!Z84,"")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HISTORICOS'!AA42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RESUMO'!AA42</f>
        <v/>
      </c>
      <c r="N28" s="101">
        <f>MAX(0,M28-M27)</f>
        <v/>
      </c>
      <c r="O28" s="100">
        <f>IF(B28&lt;='VALOR POR PL'!$P$5,'CP RESUMO'!AA84,"")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HISTORICOS'!AB42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RESUMO'!AB42</f>
        <v/>
      </c>
      <c r="N29" s="101">
        <f>MAX(0,M29-M28)</f>
        <v/>
      </c>
      <c r="O29" s="100">
        <f>IF(B29&lt;='VALOR POR PL'!$P$5,'CP RESUMO'!AB84,"")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HISTORICOS'!AC42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RESUMO'!AC42</f>
        <v/>
      </c>
      <c r="N30" s="101">
        <f>MAX(0,M30-M29)</f>
        <v/>
      </c>
      <c r="O30" s="100">
        <f>IF(B30&lt;='VALOR POR PL'!$P$5,'CP RESUMO'!AC84,"")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HISTORICOS'!AD42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RESUMO'!AD42</f>
        <v/>
      </c>
      <c r="N31" s="101">
        <f>MAX(0,M31-M30)</f>
        <v/>
      </c>
      <c r="O31" s="100">
        <f>IF(B31&lt;='VALOR POR PL'!$P$5,'CP RESUMO'!AD84,"")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HISTORICOS'!AE42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RESUMO'!AE42</f>
        <v/>
      </c>
      <c r="N32" s="101">
        <f>MAX(0,M32-M31)</f>
        <v/>
      </c>
      <c r="O32" s="100">
        <f>IF(B32&lt;='VALOR POR PL'!$P$5,'CP RESUMO'!AE84,"")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HISTORICOS'!AF42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RESUMO'!AF42</f>
        <v/>
      </c>
      <c r="N33" s="101">
        <f>MAX(0,M33-M32)</f>
        <v/>
      </c>
      <c r="O33" s="100">
        <f>IF(B33&lt;='VALOR POR PL'!$P$5,'CP RESUMO'!AF84,"")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HISTORICOS'!AG42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RESUMO'!AG42</f>
        <v/>
      </c>
      <c r="N34" s="101">
        <f>MAX(0,M34-M33)</f>
        <v/>
      </c>
      <c r="O34" s="100">
        <f>IF(B34&lt;='VALOR POR PL'!$P$5,'CP RESUMO'!AG84,"")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HISTORICOS'!AH42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RESUMO'!AH42</f>
        <v/>
      </c>
      <c r="N35" s="101">
        <f>MAX(0,M35-M34)</f>
        <v/>
      </c>
      <c r="O35" s="100">
        <f>IF(B35&lt;='VALOR POR PL'!$P$5,'CP RESUMO'!AH84,"")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HISTORICOS'!AI42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RESUMO'!AI42</f>
        <v/>
      </c>
      <c r="N36" s="101">
        <f>MAX(0,M36-M35)</f>
        <v/>
      </c>
      <c r="O36" s="100">
        <f>IF(B36&lt;='VALOR POR PL'!$P$5,'CP RESUMO'!AI84,"")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HISTORICOS'!AJ42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RESUMO'!AJ42</f>
        <v/>
      </c>
      <c r="N37" s="101">
        <f>MAX(0,M37-M36)</f>
        <v/>
      </c>
      <c r="O37" s="100">
        <f>IF(B37&lt;='VALOR POR PL'!$P$5,'CP RESUMO'!AJ84,"")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HISTORICOS'!AK42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RESUMO'!AK42</f>
        <v/>
      </c>
      <c r="N38" s="101">
        <f>MAX(0,M38-M37)</f>
        <v/>
      </c>
      <c r="O38" s="100">
        <f>IF(B38&lt;='VALOR POR PL'!$P$5,'CP RESUMO'!AK84,"")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HISTORICOS'!AL42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RESUMO'!AL42</f>
        <v/>
      </c>
      <c r="N39" s="101">
        <f>MAX(0,M39-M38)</f>
        <v/>
      </c>
      <c r="O39" s="100">
        <f>IF(B39&lt;='VALOR POR PL'!$P$5,'CP RESUMO'!AL84,"")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HISTORICOS'!AM42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RESUMO'!AM42</f>
        <v/>
      </c>
      <c r="N40" s="101">
        <f>MAX(0,M40-M39)</f>
        <v/>
      </c>
      <c r="O40" s="100">
        <f>IF(B40&lt;='VALOR POR PL'!$P$5,'CP RESUMO'!AM84,"")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HISTORICOS'!AN42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RESUMO'!AN42</f>
        <v/>
      </c>
      <c r="N41" s="101">
        <f>MAX(0,M41-M40)</f>
        <v/>
      </c>
      <c r="O41" s="100">
        <f>IF(B41&lt;='VALOR POR PL'!$P$5,'CP RESUMO'!AN84,"")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HISTORICOS'!AO42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RESUMO'!AO42</f>
        <v/>
      </c>
      <c r="N42" s="101">
        <f>MAX(0,M42-M41)</f>
        <v/>
      </c>
      <c r="O42" s="100">
        <f>IF(B42&lt;='VALOR POR PL'!$P$5,'CP RESUMO'!AO84,"")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HISTORICOS'!AP42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RESUMO'!AP42</f>
        <v/>
      </c>
      <c r="N43" s="101">
        <f>MAX(0,M43-M42)</f>
        <v/>
      </c>
      <c r="O43" s="100">
        <f>IF(B43&lt;='VALOR POR PL'!$P$5,'CP RESUMO'!AP84,"")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HISTORICOS'!AQ42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RESUMO'!AQ42</f>
        <v/>
      </c>
      <c r="N44" s="101">
        <f>MAX(0,M44-M43)</f>
        <v/>
      </c>
      <c r="O44" s="100">
        <f>IF(B44&lt;='VALOR POR PL'!$P$5,'CP RESUMO'!AQ84,"")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HISTORICOS'!AR42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RESUMO'!AR42</f>
        <v/>
      </c>
      <c r="N45" s="101">
        <f>MAX(0,M45-M44)</f>
        <v/>
      </c>
      <c r="O45" s="100">
        <f>IF(B45&lt;='VALOR POR PL'!$P$5,'CP RESUMO'!AR84,"")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HISTORICOS'!AS42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RESUMO'!AS42</f>
        <v/>
      </c>
      <c r="N46" s="101">
        <f>MAX(0,M46-M45)</f>
        <v/>
      </c>
      <c r="O46" s="100">
        <f>IF(B46&lt;='VALOR POR PL'!$P$5,'CP RESUMO'!AS84,"")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HISTORICOS'!AT42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RESUMO'!AT42</f>
        <v/>
      </c>
      <c r="N47" s="101">
        <f>MAX(0,M47-M46)</f>
        <v/>
      </c>
      <c r="O47" s="100">
        <f>IF(B47&lt;='VALOR POR PL'!$P$5,'CP RESUMO'!AT84,"")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HISTORICOS'!AU42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RESUMO'!AU42</f>
        <v/>
      </c>
      <c r="N48" s="101">
        <f>MAX(0,M48-M47)</f>
        <v/>
      </c>
      <c r="O48" s="100">
        <f>IF(B48&lt;='VALOR POR PL'!$P$5,'CP RESUMO'!AU84,"")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HISTORICOS'!AV42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RESUMO'!AV42</f>
        <v/>
      </c>
      <c r="N49" s="101">
        <f>MAX(0,M49-M48)</f>
        <v/>
      </c>
      <c r="O49" s="100">
        <f>IF(B49&lt;='VALOR POR PL'!$P$5,'CP RESUMO'!AV84,"")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HISTORICOS'!AW42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RESUMO'!AW42</f>
        <v/>
      </c>
      <c r="N50" s="101">
        <f>MAX(0,M50-M49)</f>
        <v/>
      </c>
      <c r="O50" s="100">
        <f>IF(B50&lt;='VALOR POR PL'!$P$5,'CP RESUMO'!AW84,"")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HISTORICOS'!AX42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RESUMO'!AX42</f>
        <v/>
      </c>
      <c r="N51" s="101">
        <f>MAX(0,M51-M50)</f>
        <v/>
      </c>
      <c r="O51" s="100">
        <f>IF(B51&lt;='VALOR POR PL'!$P$5,'CP RESUMO'!AX84,"")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HISTORICOS'!AY42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RESUMO'!AY42</f>
        <v/>
      </c>
      <c r="N52" s="101">
        <f>MAX(0,M52-M51)</f>
        <v/>
      </c>
      <c r="O52" s="100">
        <f>IF(B52&lt;='VALOR POR PL'!$P$5,'CP RESUMO'!AY84,"")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HISTORICOS'!AZ42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RESUMO'!AZ42</f>
        <v/>
      </c>
      <c r="N53" s="101">
        <f>MAX(0,M53-M52)</f>
        <v/>
      </c>
      <c r="O53" s="100">
        <f>IF(B53&lt;='VALOR POR PL'!$P$5,'CP RESUMO'!AZ84,"")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HISTORICOS'!BA42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RESUMO'!BA42</f>
        <v/>
      </c>
      <c r="N54" s="101">
        <f>MAX(0,M54-M53)</f>
        <v/>
      </c>
      <c r="O54" s="100">
        <f>IF(B54&lt;='VALOR POR PL'!$P$5,'CP RESUMO'!BA84,"")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HISTORICOS'!BB42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RESUMO'!BB42</f>
        <v/>
      </c>
      <c r="N55" s="101">
        <f>MAX(0,M55-M54)</f>
        <v/>
      </c>
      <c r="O55" s="100">
        <f>IF(B55&lt;='VALOR POR PL'!$P$5,'CP RESUMO'!BB84,"")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HISTORICOS'!BC42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RESUMO'!BC42</f>
        <v/>
      </c>
      <c r="N56" s="101">
        <f>MAX(0,M56-M55)</f>
        <v/>
      </c>
      <c r="O56" s="100">
        <f>IF(B56&lt;='VALOR POR PL'!$P$5,'CP RESUMO'!BC84,"")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HISTORICOS'!BD42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RESUMO'!BD42</f>
        <v/>
      </c>
      <c r="N57" s="101">
        <f>MAX(0,M57-M56)</f>
        <v/>
      </c>
      <c r="O57" s="100">
        <f>IF(B57&lt;='VALOR POR PL'!$P$5,'CP RESUMO'!BD84,"")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HISTORICOS'!BE42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RESUMO'!BE42</f>
        <v/>
      </c>
      <c r="N58" s="101">
        <f>MAX(0,M58-M57)</f>
        <v/>
      </c>
      <c r="O58" s="100">
        <f>IF(B58&lt;='VALOR POR PL'!$P$5,'CP RESUMO'!BE84,"")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HISTORICOS'!BF42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RESUMO'!BF42</f>
        <v/>
      </c>
      <c r="N59" s="101">
        <f>MAX(0,M59-M58)</f>
        <v/>
      </c>
      <c r="O59" s="100">
        <f>IF(B59&lt;='VALOR POR PL'!$P$5,'CP RESUMO'!BF84,"")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HISTORICOS'!BG42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RESUMO'!BG42</f>
        <v/>
      </c>
      <c r="N60" s="101">
        <f>MAX(0,M60-M59)</f>
        <v/>
      </c>
      <c r="O60" s="100">
        <f>IF(B60&lt;='VALOR POR PL'!$P$5,'CP RESUMO'!BG84,"")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HISTORICOS'!BH42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RESUMO'!BH42</f>
        <v/>
      </c>
      <c r="N61" s="101">
        <f>MAX(0,M61-M60)</f>
        <v/>
      </c>
      <c r="O61" s="100">
        <f>IF(B61&lt;='VALOR POR PL'!$P$5,'CP RESUMO'!BH84,"")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HISTORICOS'!BI42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RESUMO'!BI42</f>
        <v/>
      </c>
      <c r="N62" s="101">
        <f>MAX(0,M62-M61)</f>
        <v/>
      </c>
      <c r="O62" s="100">
        <f>IF(B62&lt;='VALOR POR PL'!$P$5,'CP RESUMO'!BI84,"")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HISTORICOS'!BJ42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RESUMO'!BJ42</f>
        <v/>
      </c>
      <c r="N63" s="101">
        <f>MAX(0,M63-M62)</f>
        <v/>
      </c>
      <c r="O63" s="100">
        <f>IF(B63&lt;='VALOR POR PL'!$P$5,'CP RESUMO'!BJ84,"")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HISTORICOS'!BK42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RESUMO'!BK42</f>
        <v/>
      </c>
      <c r="N64" s="101">
        <f>MAX(0,M64-M63)</f>
        <v/>
      </c>
      <c r="O64" s="100">
        <f>IF(B64&lt;='VALOR POR PL'!$P$5,'CP RESUMO'!BK84,"")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HISTORICOS'!BL42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RESUMO'!BL42</f>
        <v/>
      </c>
      <c r="N65" s="101">
        <f>MAX(0,M65-M64)</f>
        <v/>
      </c>
      <c r="O65" s="100">
        <f>IF(B65&lt;='VALOR POR PL'!$P$5,'CP RESUMO'!BL84,"")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HISTORICOS'!BM42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RESUMO'!BM42</f>
        <v/>
      </c>
      <c r="N66" s="101">
        <f>MAX(0,M66-M65)</f>
        <v/>
      </c>
      <c r="O66" s="100">
        <f>IF(B66&lt;='VALOR POR PL'!$P$5,'CP RESUMO'!BM84,"")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HISTORICOS'!BN42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RESUMO'!BN42</f>
        <v/>
      </c>
      <c r="N67" s="101">
        <f>MAX(0,M67-M66)</f>
        <v/>
      </c>
      <c r="O67" s="100">
        <f>IF(B67&lt;='VALOR POR PL'!$P$5,'CP RESUMO'!BN84,"")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HISTORICOS'!BO42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RESUMO'!BO42</f>
        <v/>
      </c>
      <c r="N68" s="101">
        <f>MAX(0,M68-M67)</f>
        <v/>
      </c>
      <c r="O68" s="100">
        <f>IF(B68&lt;='VALOR POR PL'!$P$5,'CP RESUMO'!BO84,"")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HISTORICOS'!BP42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RESUMO'!BP42</f>
        <v/>
      </c>
      <c r="N69" s="101">
        <f>MAX(0,M69-M68)</f>
        <v/>
      </c>
      <c r="O69" s="100">
        <f>IF(B69&lt;='VALOR POR PL'!$P$5,'CP RESUMO'!BP84,"")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HISTORICOS'!BQ42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RESUMO'!BQ42</f>
        <v/>
      </c>
      <c r="N70" s="101">
        <f>MAX(0,M70-M69)</f>
        <v/>
      </c>
      <c r="O70" s="100">
        <f>IF(B70&lt;='VALOR POR PL'!$P$5,'CP RESUMO'!BQ84,"")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HISTORICOS'!BR42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RESUMO'!BR42</f>
        <v/>
      </c>
      <c r="N71" s="101">
        <f>MAX(0,M71-M70)</f>
        <v/>
      </c>
      <c r="O71" s="100">
        <f>IF(B71&lt;='VALOR POR PL'!$P$5,'CP RESUMO'!BR84,"")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HISTORICOS'!BS42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RESUMO'!BS42</f>
        <v/>
      </c>
      <c r="N72" s="101">
        <f>MAX(0,M72-M71)</f>
        <v/>
      </c>
      <c r="O72" s="100">
        <f>IF(B72&lt;='VALOR POR PL'!$P$5,'CP RESUMO'!BS84,"")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HISTORICOS'!BT42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RESUMO'!BT42</f>
        <v/>
      </c>
      <c r="N73" s="101">
        <f>MAX(0,M73-M72)</f>
        <v/>
      </c>
      <c r="O73" s="100">
        <f>IF(B73&lt;='VALOR POR PL'!$P$5,'CP RESUMO'!BT84,"")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HISTORICOS'!BU42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RESUMO'!BU42</f>
        <v/>
      </c>
      <c r="N74" s="101">
        <f>MAX(0,M74-M73)</f>
        <v/>
      </c>
      <c r="O74" s="100">
        <f>IF(B74&lt;='VALOR POR PL'!$P$5,'CP RESUMO'!BU84,"")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HISTORICOS'!BV42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RESUMO'!BV42</f>
        <v/>
      </c>
      <c r="N75" s="101">
        <f>MAX(0,M75-M74)</f>
        <v/>
      </c>
      <c r="O75" s="100">
        <f>IF(B75&lt;='VALOR POR PL'!$P$5,'CP RESUMO'!BV84,"")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HISTORICOS'!BW42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RESUMO'!BW42</f>
        <v/>
      </c>
      <c r="N76" s="101">
        <f>MAX(0,M76-M75)</f>
        <v/>
      </c>
      <c r="O76" s="100">
        <f>IF(B76&lt;='VALOR POR PL'!$P$5,'CP RESUMO'!BW84,"")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PL'!D12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HISTORICOS'!D6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PL'!F12</f>
        <v/>
      </c>
      <c r="K5" s="75">
        <f>'VALOR POR PL'!G12</f>
        <v/>
      </c>
      <c r="M5" s="100">
        <f>'CP RESUMO'!D6</f>
        <v/>
      </c>
      <c r="N5" s="101" t="n">
        <v>0</v>
      </c>
      <c r="O5" s="100">
        <f>IF(B5&lt;='VALOR POR PL'!$P$5,'CP RESUMO'!D48,"")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HISTORICOS'!E6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RESUMO'!E6</f>
        <v/>
      </c>
      <c r="N6" s="101">
        <f>MAX(0,M6-M5)</f>
        <v/>
      </c>
      <c r="O6" s="100">
        <f>IF(B6&lt;='VALOR POR PL'!$P$5,'CP RESUMO'!E48,"")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HISTORICOS'!F6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PL'!L12</f>
        <v/>
      </c>
      <c r="M7" s="100">
        <f>'CP RESUMO'!F6</f>
        <v/>
      </c>
      <c r="N7" s="101">
        <f>MAX(0,M7-M6)</f>
        <v/>
      </c>
      <c r="O7" s="100">
        <f>IF(B7&lt;='VALOR POR PL'!$P$5,'CP RESUMO'!F48,"")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HISTORICOS'!G6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RESUMO'!G6</f>
        <v/>
      </c>
      <c r="N8" s="101">
        <f>MAX(0,M8-M7)</f>
        <v/>
      </c>
      <c r="O8" s="100">
        <f>IF(B8&lt;='VALOR POR PL'!$P$5,'CP RESUMO'!G48,"")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HISTORICOS'!H6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RESUMO'!H6</f>
        <v/>
      </c>
      <c r="N9" s="101">
        <f>MAX(0,M9-M8)</f>
        <v/>
      </c>
      <c r="O9" s="100">
        <f>IF(B9&lt;='VALOR POR PL'!$P$5,'CP RESUMO'!H48,"")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HISTORICOS'!I6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RESUMO'!I6</f>
        <v/>
      </c>
      <c r="N10" s="101">
        <f>MAX(0,M10-M9)</f>
        <v/>
      </c>
      <c r="O10" s="100">
        <f>IF(B10&lt;='VALOR POR PL'!$P$5,'CP RESUMO'!I48,"")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HISTORICOS'!J6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RESUMO'!J6</f>
        <v/>
      </c>
      <c r="N11" s="101">
        <f>MAX(0,M11-M10)</f>
        <v/>
      </c>
      <c r="O11" s="100">
        <f>IF(B11&lt;='VALOR POR PL'!$P$5,'CP RESUMO'!J48,"")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HISTORICOS'!K6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RESUMO'!K6</f>
        <v/>
      </c>
      <c r="N12" s="101">
        <f>MAX(0,M12-M11)</f>
        <v/>
      </c>
      <c r="O12" s="100">
        <f>IF(B12&lt;='VALOR POR PL'!$P$5,'CP RESUMO'!K48,"")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HISTORICOS'!L6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PL'!I12</f>
        <v/>
      </c>
      <c r="M13" s="100">
        <f>'CP RESUMO'!L6</f>
        <v/>
      </c>
      <c r="N13" s="101">
        <f>MAX(0,M13-M12)</f>
        <v/>
      </c>
      <c r="O13" s="100">
        <f>IF(B13&lt;='VALOR POR PL'!$P$5,'CP RESUMO'!L48,"")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HISTORICOS'!M6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RESUMO'!$D$48:$BW$48,MATCH('VALOR POR PL'!$P$5,'CP RESUMO'!$D$4:$BW$4,0))/100,0)</f>
        <v/>
      </c>
      <c r="M14" s="100">
        <f>'CP RESUMO'!M6</f>
        <v/>
      </c>
      <c r="N14" s="101">
        <f>MAX(0,M14-M13)</f>
        <v/>
      </c>
      <c r="O14" s="100">
        <f>IF(B14&lt;='VALOR POR PL'!$P$5,'CP RESUMO'!M48,"")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HISTORICOS'!N6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RESUMO'!N6</f>
        <v/>
      </c>
      <c r="N15" s="101">
        <f>MAX(0,M15-M14)</f>
        <v/>
      </c>
      <c r="O15" s="100">
        <f>IF(B15&lt;='VALOR POR PL'!$P$5,'CP RESUMO'!N48,"")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HISTORICOS'!O6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RESUMO'!O6</f>
        <v/>
      </c>
      <c r="N16" s="101">
        <f>MAX(0,M16-M15)</f>
        <v/>
      </c>
      <c r="O16" s="100">
        <f>IF(B16&lt;='VALOR POR PL'!$P$5,'CP RESUMO'!O48,"")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HISTORICOS'!P6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RESUMO'!P6</f>
        <v/>
      </c>
      <c r="N17" s="101">
        <f>MAX(0,M17-M16)</f>
        <v/>
      </c>
      <c r="O17" s="100">
        <f>IF(B17&lt;='VALOR POR PL'!$P$5,'CP RESUMO'!P48,"")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HISTORICOS'!Q6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RESUMO'!Q6</f>
        <v/>
      </c>
      <c r="N18" s="101">
        <f>MAX(0,M18-M17)</f>
        <v/>
      </c>
      <c r="O18" s="100">
        <f>IF(B18&lt;='VALOR POR PL'!$P$5,'CP RESUMO'!Q48,"")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HISTORICOS'!R6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RESUMO'!R6</f>
        <v/>
      </c>
      <c r="N19" s="101">
        <f>MAX(0,M19-M18)</f>
        <v/>
      </c>
      <c r="O19" s="100">
        <f>IF(B19&lt;='VALOR POR PL'!$P$5,'CP RESUMO'!R48,"")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HISTORICOS'!S6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RESUMO'!S6</f>
        <v/>
      </c>
      <c r="N20" s="101">
        <f>MAX(0,M20-M19)</f>
        <v/>
      </c>
      <c r="O20" s="100">
        <f>IF(B20&lt;='VALOR POR PL'!$P$5,'CP RESUMO'!S48,"")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HISTORICOS'!T6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RESUMO'!T6</f>
        <v/>
      </c>
      <c r="N21" s="101">
        <f>MAX(0,M21-M20)</f>
        <v/>
      </c>
      <c r="O21" s="100">
        <f>IF(B21&lt;='VALOR POR PL'!$P$5,'CP RESUMO'!T48,"")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HISTORICOS'!U6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RESUMO'!U6</f>
        <v/>
      </c>
      <c r="N22" s="101">
        <f>MAX(0,M22-M21)</f>
        <v/>
      </c>
      <c r="O22" s="100">
        <f>IF(B22&lt;='VALOR POR PL'!$P$5,'CP RESUMO'!U48,"")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HISTORICOS'!V6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RESUMO'!V6</f>
        <v/>
      </c>
      <c r="N23" s="101">
        <f>MAX(0,M23-M22)</f>
        <v/>
      </c>
      <c r="O23" s="100">
        <f>IF(B23&lt;='VALOR POR PL'!$P$5,'CP RESUMO'!V48,"")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HISTORICOS'!W6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RESUMO'!W6</f>
        <v/>
      </c>
      <c r="N24" s="101">
        <f>MAX(0,M24-M23)</f>
        <v/>
      </c>
      <c r="O24" s="100">
        <f>IF(B24&lt;='VALOR POR PL'!$P$5,'CP RESUMO'!W48,"")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HISTORICOS'!X6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RESUMO'!X6</f>
        <v/>
      </c>
      <c r="N25" s="101">
        <f>MAX(0,M25-M24)</f>
        <v/>
      </c>
      <c r="O25" s="100">
        <f>IF(B25&lt;='VALOR POR PL'!$P$5,'CP RESUMO'!X48,"")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HISTORICOS'!Y6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RESUMO'!Y6</f>
        <v/>
      </c>
      <c r="N26" s="101">
        <f>MAX(0,M26-M25)</f>
        <v/>
      </c>
      <c r="O26" s="100">
        <f>IF(B26&lt;='VALOR POR PL'!$P$5,'CP RESUMO'!Y48,"")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HISTORICOS'!Z6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RESUMO'!Z6</f>
        <v/>
      </c>
      <c r="N27" s="101">
        <f>MAX(0,M27-M26)</f>
        <v/>
      </c>
      <c r="O27" s="100">
        <f>IF(B27&lt;='VALOR POR PL'!$P$5,'CP RESUMO'!Z48,"")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HISTORICOS'!AA6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RESUMO'!AA6</f>
        <v/>
      </c>
      <c r="N28" s="101">
        <f>MAX(0,M28-M27)</f>
        <v/>
      </c>
      <c r="O28" s="100">
        <f>IF(B28&lt;='VALOR POR PL'!$P$5,'CP RESUMO'!AA48,"")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HISTORICOS'!AB6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RESUMO'!AB6</f>
        <v/>
      </c>
      <c r="N29" s="101">
        <f>MAX(0,M29-M28)</f>
        <v/>
      </c>
      <c r="O29" s="100">
        <f>IF(B29&lt;='VALOR POR PL'!$P$5,'CP RESUMO'!AB48,"")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HISTORICOS'!AC6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RESUMO'!AC6</f>
        <v/>
      </c>
      <c r="N30" s="101">
        <f>MAX(0,M30-M29)</f>
        <v/>
      </c>
      <c r="O30" s="100">
        <f>IF(B30&lt;='VALOR POR PL'!$P$5,'CP RESUMO'!AC48,"")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HISTORICOS'!AD6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RESUMO'!AD6</f>
        <v/>
      </c>
      <c r="N31" s="101">
        <f>MAX(0,M31-M30)</f>
        <v/>
      </c>
      <c r="O31" s="100">
        <f>IF(B31&lt;='VALOR POR PL'!$P$5,'CP RESUMO'!AD48,"")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HISTORICOS'!AE6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RESUMO'!AE6</f>
        <v/>
      </c>
      <c r="N32" s="101">
        <f>MAX(0,M32-M31)</f>
        <v/>
      </c>
      <c r="O32" s="100">
        <f>IF(B32&lt;='VALOR POR PL'!$P$5,'CP RESUMO'!AE48,"")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HISTORICOS'!AF6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RESUMO'!AF6</f>
        <v/>
      </c>
      <c r="N33" s="101">
        <f>MAX(0,M33-M32)</f>
        <v/>
      </c>
      <c r="O33" s="100">
        <f>IF(B33&lt;='VALOR POR PL'!$P$5,'CP RESUMO'!AF48,"")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HISTORICOS'!AG6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RESUMO'!AG6</f>
        <v/>
      </c>
      <c r="N34" s="101">
        <f>MAX(0,M34-M33)</f>
        <v/>
      </c>
      <c r="O34" s="100">
        <f>IF(B34&lt;='VALOR POR PL'!$P$5,'CP RESUMO'!AG48,"")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HISTORICOS'!AH6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RESUMO'!AH6</f>
        <v/>
      </c>
      <c r="N35" s="101">
        <f>MAX(0,M35-M34)</f>
        <v/>
      </c>
      <c r="O35" s="100">
        <f>IF(B35&lt;='VALOR POR PL'!$P$5,'CP RESUMO'!AH48,"")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HISTORICOS'!AI6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RESUMO'!AI6</f>
        <v/>
      </c>
      <c r="N36" s="101">
        <f>MAX(0,M36-M35)</f>
        <v/>
      </c>
      <c r="O36" s="100">
        <f>IF(B36&lt;='VALOR POR PL'!$P$5,'CP RESUMO'!AI48,"")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HISTORICOS'!AJ6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RESUMO'!AJ6</f>
        <v/>
      </c>
      <c r="N37" s="101">
        <f>MAX(0,M37-M36)</f>
        <v/>
      </c>
      <c r="O37" s="100">
        <f>IF(B37&lt;='VALOR POR PL'!$P$5,'CP RESUMO'!AJ48,"")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HISTORICOS'!AK6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RESUMO'!AK6</f>
        <v/>
      </c>
      <c r="N38" s="101">
        <f>MAX(0,M38-M37)</f>
        <v/>
      </c>
      <c r="O38" s="100">
        <f>IF(B38&lt;='VALOR POR PL'!$P$5,'CP RESUMO'!AK48,"")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HISTORICOS'!AL6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RESUMO'!AL6</f>
        <v/>
      </c>
      <c r="N39" s="101">
        <f>MAX(0,M39-M38)</f>
        <v/>
      </c>
      <c r="O39" s="100">
        <f>IF(B39&lt;='VALOR POR PL'!$P$5,'CP RESUMO'!AL48,"")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HISTORICOS'!AM6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RESUMO'!AM6</f>
        <v/>
      </c>
      <c r="N40" s="101">
        <f>MAX(0,M40-M39)</f>
        <v/>
      </c>
      <c r="O40" s="100">
        <f>IF(B40&lt;='VALOR POR PL'!$P$5,'CP RESUMO'!AM48,"")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HISTORICOS'!AN6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RESUMO'!AN6</f>
        <v/>
      </c>
      <c r="N41" s="101">
        <f>MAX(0,M41-M40)</f>
        <v/>
      </c>
      <c r="O41" s="100">
        <f>IF(B41&lt;='VALOR POR PL'!$P$5,'CP RESUMO'!AN48,"")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HISTORICOS'!AO6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RESUMO'!AO6</f>
        <v/>
      </c>
      <c r="N42" s="101">
        <f>MAX(0,M42-M41)</f>
        <v/>
      </c>
      <c r="O42" s="100">
        <f>IF(B42&lt;='VALOR POR PL'!$P$5,'CP RESUMO'!AO48,"")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HISTORICOS'!AP6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RESUMO'!AP6</f>
        <v/>
      </c>
      <c r="N43" s="101">
        <f>MAX(0,M43-M42)</f>
        <v/>
      </c>
      <c r="O43" s="100">
        <f>IF(B43&lt;='VALOR POR PL'!$P$5,'CP RESUMO'!AP48,"")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HISTORICOS'!AQ6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RESUMO'!AQ6</f>
        <v/>
      </c>
      <c r="N44" s="101">
        <f>MAX(0,M44-M43)</f>
        <v/>
      </c>
      <c r="O44" s="100">
        <f>IF(B44&lt;='VALOR POR PL'!$P$5,'CP RESUMO'!AQ48,"")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HISTORICOS'!AR6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RESUMO'!AR6</f>
        <v/>
      </c>
      <c r="N45" s="101">
        <f>MAX(0,M45-M44)</f>
        <v/>
      </c>
      <c r="O45" s="100">
        <f>IF(B45&lt;='VALOR POR PL'!$P$5,'CP RESUMO'!AR48,"")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HISTORICOS'!AS6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RESUMO'!AS6</f>
        <v/>
      </c>
      <c r="N46" s="101">
        <f>MAX(0,M46-M45)</f>
        <v/>
      </c>
      <c r="O46" s="100">
        <f>IF(B46&lt;='VALOR POR PL'!$P$5,'CP RESUMO'!AS48,"")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HISTORICOS'!AT6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RESUMO'!AT6</f>
        <v/>
      </c>
      <c r="N47" s="101">
        <f>MAX(0,M47-M46)</f>
        <v/>
      </c>
      <c r="O47" s="100">
        <f>IF(B47&lt;='VALOR POR PL'!$P$5,'CP RESUMO'!AT48,"")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HISTORICOS'!AU6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RESUMO'!AU6</f>
        <v/>
      </c>
      <c r="N48" s="101">
        <f>MAX(0,M48-M47)</f>
        <v/>
      </c>
      <c r="O48" s="100">
        <f>IF(B48&lt;='VALOR POR PL'!$P$5,'CP RESUMO'!AU48,"")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HISTORICOS'!AV6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RESUMO'!AV6</f>
        <v/>
      </c>
      <c r="N49" s="101">
        <f>MAX(0,M49-M48)</f>
        <v/>
      </c>
      <c r="O49" s="100">
        <f>IF(B49&lt;='VALOR POR PL'!$P$5,'CP RESUMO'!AV48,"")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HISTORICOS'!AW6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RESUMO'!AW6</f>
        <v/>
      </c>
      <c r="N50" s="101">
        <f>MAX(0,M50-M49)</f>
        <v/>
      </c>
      <c r="O50" s="100">
        <f>IF(B50&lt;='VALOR POR PL'!$P$5,'CP RESUMO'!AW48,"")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HISTORICOS'!AX6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RESUMO'!AX6</f>
        <v/>
      </c>
      <c r="N51" s="101">
        <f>MAX(0,M51-M50)</f>
        <v/>
      </c>
      <c r="O51" s="100">
        <f>IF(B51&lt;='VALOR POR PL'!$P$5,'CP RESUMO'!AX48,"")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HISTORICOS'!AY6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RESUMO'!AY6</f>
        <v/>
      </c>
      <c r="N52" s="101">
        <f>MAX(0,M52-M51)</f>
        <v/>
      </c>
      <c r="O52" s="100">
        <f>IF(B52&lt;='VALOR POR PL'!$P$5,'CP RESUMO'!AY48,"")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HISTORICOS'!AZ6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RESUMO'!AZ6</f>
        <v/>
      </c>
      <c r="N53" s="101">
        <f>MAX(0,M53-M52)</f>
        <v/>
      </c>
      <c r="O53" s="100">
        <f>IF(B53&lt;='VALOR POR PL'!$P$5,'CP RESUMO'!AZ48,"")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HISTORICOS'!BA6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RESUMO'!BA6</f>
        <v/>
      </c>
      <c r="N54" s="101">
        <f>MAX(0,M54-M53)</f>
        <v/>
      </c>
      <c r="O54" s="100">
        <f>IF(B54&lt;='VALOR POR PL'!$P$5,'CP RESUMO'!BA48,"")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HISTORICOS'!BB6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RESUMO'!BB6</f>
        <v/>
      </c>
      <c r="N55" s="101">
        <f>MAX(0,M55-M54)</f>
        <v/>
      </c>
      <c r="O55" s="100">
        <f>IF(B55&lt;='VALOR POR PL'!$P$5,'CP RESUMO'!BB48,"")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HISTORICOS'!BC6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RESUMO'!BC6</f>
        <v/>
      </c>
      <c r="N56" s="101">
        <f>MAX(0,M56-M55)</f>
        <v/>
      </c>
      <c r="O56" s="100">
        <f>IF(B56&lt;='VALOR POR PL'!$P$5,'CP RESUMO'!BC48,"")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HISTORICOS'!BD6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RESUMO'!BD6</f>
        <v/>
      </c>
      <c r="N57" s="101">
        <f>MAX(0,M57-M56)</f>
        <v/>
      </c>
      <c r="O57" s="100">
        <f>IF(B57&lt;='VALOR POR PL'!$P$5,'CP RESUMO'!BD48,"")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HISTORICOS'!BE6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RESUMO'!BE6</f>
        <v/>
      </c>
      <c r="N58" s="101">
        <f>MAX(0,M58-M57)</f>
        <v/>
      </c>
      <c r="O58" s="100">
        <f>IF(B58&lt;='VALOR POR PL'!$P$5,'CP RESUMO'!BE48,"")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HISTORICOS'!BF6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RESUMO'!BF6</f>
        <v/>
      </c>
      <c r="N59" s="101">
        <f>MAX(0,M59-M58)</f>
        <v/>
      </c>
      <c r="O59" s="100">
        <f>IF(B59&lt;='VALOR POR PL'!$P$5,'CP RESUMO'!BF48,"")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HISTORICOS'!BG6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RESUMO'!BG6</f>
        <v/>
      </c>
      <c r="N60" s="101">
        <f>MAX(0,M60-M59)</f>
        <v/>
      </c>
      <c r="O60" s="100">
        <f>IF(B60&lt;='VALOR POR PL'!$P$5,'CP RESUMO'!BG48,"")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HISTORICOS'!BH6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RESUMO'!BH6</f>
        <v/>
      </c>
      <c r="N61" s="101">
        <f>MAX(0,M61-M60)</f>
        <v/>
      </c>
      <c r="O61" s="100">
        <f>IF(B61&lt;='VALOR POR PL'!$P$5,'CP RESUMO'!BH48,"")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HISTORICOS'!BI6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RESUMO'!BI6</f>
        <v/>
      </c>
      <c r="N62" s="101">
        <f>MAX(0,M62-M61)</f>
        <v/>
      </c>
      <c r="O62" s="100">
        <f>IF(B62&lt;='VALOR POR PL'!$P$5,'CP RESUMO'!BI48,"")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HISTORICOS'!BJ6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RESUMO'!BJ6</f>
        <v/>
      </c>
      <c r="N63" s="101">
        <f>MAX(0,M63-M62)</f>
        <v/>
      </c>
      <c r="O63" s="100">
        <f>IF(B63&lt;='VALOR POR PL'!$P$5,'CP RESUMO'!BJ48,"")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HISTORICOS'!BK6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RESUMO'!BK6</f>
        <v/>
      </c>
      <c r="N64" s="101">
        <f>MAX(0,M64-M63)</f>
        <v/>
      </c>
      <c r="O64" s="100">
        <f>IF(B64&lt;='VALOR POR PL'!$P$5,'CP RESUMO'!BK48,"")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HISTORICOS'!BL6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RESUMO'!BL6</f>
        <v/>
      </c>
      <c r="N65" s="101">
        <f>MAX(0,M65-M64)</f>
        <v/>
      </c>
      <c r="O65" s="100">
        <f>IF(B65&lt;='VALOR POR PL'!$P$5,'CP RESUMO'!BL48,"")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HISTORICOS'!BM6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RESUMO'!BM6</f>
        <v/>
      </c>
      <c r="N66" s="101">
        <f>MAX(0,M66-M65)</f>
        <v/>
      </c>
      <c r="O66" s="100">
        <f>IF(B66&lt;='VALOR POR PL'!$P$5,'CP RESUMO'!BM48,"")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HISTORICOS'!BN6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RESUMO'!BN6</f>
        <v/>
      </c>
      <c r="N67" s="101">
        <f>MAX(0,M67-M66)</f>
        <v/>
      </c>
      <c r="O67" s="100">
        <f>IF(B67&lt;='VALOR POR PL'!$P$5,'CP RESUMO'!BN48,"")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HISTORICOS'!BO6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RESUMO'!BO6</f>
        <v/>
      </c>
      <c r="N68" s="101">
        <f>MAX(0,M68-M67)</f>
        <v/>
      </c>
      <c r="O68" s="100">
        <f>IF(B68&lt;='VALOR POR PL'!$P$5,'CP RESUMO'!BO48,"")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HISTORICOS'!BP6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RESUMO'!BP6</f>
        <v/>
      </c>
      <c r="N69" s="101">
        <f>MAX(0,M69-M68)</f>
        <v/>
      </c>
      <c r="O69" s="100">
        <f>IF(B69&lt;='VALOR POR PL'!$P$5,'CP RESUMO'!BP48,"")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HISTORICOS'!BQ6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RESUMO'!BQ6</f>
        <v/>
      </c>
      <c r="N70" s="101">
        <f>MAX(0,M70-M69)</f>
        <v/>
      </c>
      <c r="O70" s="100">
        <f>IF(B70&lt;='VALOR POR PL'!$P$5,'CP RESUMO'!BQ48,"")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HISTORICOS'!BR6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RESUMO'!BR6</f>
        <v/>
      </c>
      <c r="N71" s="101">
        <f>MAX(0,M71-M70)</f>
        <v/>
      </c>
      <c r="O71" s="100">
        <f>IF(B71&lt;='VALOR POR PL'!$P$5,'CP RESUMO'!BR48,"")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HISTORICOS'!BS6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RESUMO'!BS6</f>
        <v/>
      </c>
      <c r="N72" s="101">
        <f>MAX(0,M72-M71)</f>
        <v/>
      </c>
      <c r="O72" s="100">
        <f>IF(B72&lt;='VALOR POR PL'!$P$5,'CP RESUMO'!BS48,"")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HISTORICOS'!BT6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RESUMO'!BT6</f>
        <v/>
      </c>
      <c r="N73" s="101">
        <f>MAX(0,M73-M72)</f>
        <v/>
      </c>
      <c r="O73" s="100">
        <f>IF(B73&lt;='VALOR POR PL'!$P$5,'CP RESUMO'!BT48,"")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HISTORICOS'!BU6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RESUMO'!BU6</f>
        <v/>
      </c>
      <c r="N74" s="101">
        <f>MAX(0,M74-M73)</f>
        <v/>
      </c>
      <c r="O74" s="100">
        <f>IF(B74&lt;='VALOR POR PL'!$P$5,'CP RESUMO'!BU48,"")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HISTORICOS'!BV6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RESUMO'!BV6</f>
        <v/>
      </c>
      <c r="N75" s="101">
        <f>MAX(0,M75-M74)</f>
        <v/>
      </c>
      <c r="O75" s="100">
        <f>IF(B75&lt;='VALOR POR PL'!$P$5,'CP RESUMO'!BV48,"")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HISTORICOS'!BW6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RESUMO'!BW6</f>
        <v/>
      </c>
      <c r="N76" s="101">
        <f>MAX(0,M76-M75)</f>
        <v/>
      </c>
      <c r="O76" s="100">
        <f>IF(B76&lt;='VALOR POR PL'!$P$5,'CP RESUMO'!BW48,"")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PL'!D13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HISTORICOS'!D7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PL'!F13</f>
        <v/>
      </c>
      <c r="K5" s="75">
        <f>'VALOR POR PL'!G13</f>
        <v/>
      </c>
      <c r="M5" s="100">
        <f>'CP RESUMO'!D7</f>
        <v/>
      </c>
      <c r="N5" s="101" t="n">
        <v>0</v>
      </c>
      <c r="O5" s="100">
        <f>IF(B5&lt;='VALOR POR PL'!$P$5,'CP RESUMO'!D49,"")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HISTORICOS'!E7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RESUMO'!E7</f>
        <v/>
      </c>
      <c r="N6" s="101">
        <f>MAX(0,M6-M5)</f>
        <v/>
      </c>
      <c r="O6" s="100">
        <f>IF(B6&lt;='VALOR POR PL'!$P$5,'CP RESUMO'!E49,"")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HISTORICOS'!F7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PL'!L13</f>
        <v/>
      </c>
      <c r="M7" s="100">
        <f>'CP RESUMO'!F7</f>
        <v/>
      </c>
      <c r="N7" s="101">
        <f>MAX(0,M7-M6)</f>
        <v/>
      </c>
      <c r="O7" s="100">
        <f>IF(B7&lt;='VALOR POR PL'!$P$5,'CP RESUMO'!F49,"")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HISTORICOS'!G7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RESUMO'!G7</f>
        <v/>
      </c>
      <c r="N8" s="101">
        <f>MAX(0,M8-M7)</f>
        <v/>
      </c>
      <c r="O8" s="100">
        <f>IF(B8&lt;='VALOR POR PL'!$P$5,'CP RESUMO'!G49,"")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HISTORICOS'!H7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RESUMO'!H7</f>
        <v/>
      </c>
      <c r="N9" s="101">
        <f>MAX(0,M9-M8)</f>
        <v/>
      </c>
      <c r="O9" s="100">
        <f>IF(B9&lt;='VALOR POR PL'!$P$5,'CP RESUMO'!H49,"")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HISTORICOS'!I7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RESUMO'!I7</f>
        <v/>
      </c>
      <c r="N10" s="101">
        <f>MAX(0,M10-M9)</f>
        <v/>
      </c>
      <c r="O10" s="100">
        <f>IF(B10&lt;='VALOR POR PL'!$P$5,'CP RESUMO'!I49,"")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HISTORICOS'!J7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RESUMO'!J7</f>
        <v/>
      </c>
      <c r="N11" s="101">
        <f>MAX(0,M11-M10)</f>
        <v/>
      </c>
      <c r="O11" s="100">
        <f>IF(B11&lt;='VALOR POR PL'!$P$5,'CP RESUMO'!J49,"")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HISTORICOS'!K7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RESUMO'!K7</f>
        <v/>
      </c>
      <c r="N12" s="101">
        <f>MAX(0,M12-M11)</f>
        <v/>
      </c>
      <c r="O12" s="100">
        <f>IF(B12&lt;='VALOR POR PL'!$P$5,'CP RESUMO'!K49,"")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HISTORICOS'!L7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PL'!I13</f>
        <v/>
      </c>
      <c r="M13" s="100">
        <f>'CP RESUMO'!L7</f>
        <v/>
      </c>
      <c r="N13" s="101">
        <f>MAX(0,M13-M12)</f>
        <v/>
      </c>
      <c r="O13" s="100">
        <f>IF(B13&lt;='VALOR POR PL'!$P$5,'CP RESUMO'!L49,"")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HISTORICOS'!M7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RESUMO'!$D$49:$BW$49,MATCH('VALOR POR PL'!$P$5,'CP RESUMO'!$D$4:$BW$4,0))/100,0)</f>
        <v/>
      </c>
      <c r="M14" s="100">
        <f>'CP RESUMO'!M7</f>
        <v/>
      </c>
      <c r="N14" s="101">
        <f>MAX(0,M14-M13)</f>
        <v/>
      </c>
      <c r="O14" s="100">
        <f>IF(B14&lt;='VALOR POR PL'!$P$5,'CP RESUMO'!M49,"")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HISTORICOS'!N7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RESUMO'!N7</f>
        <v/>
      </c>
      <c r="N15" s="101">
        <f>MAX(0,M15-M14)</f>
        <v/>
      </c>
      <c r="O15" s="100">
        <f>IF(B15&lt;='VALOR POR PL'!$P$5,'CP RESUMO'!N49,"")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HISTORICOS'!O7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RESUMO'!O7</f>
        <v/>
      </c>
      <c r="N16" s="101">
        <f>MAX(0,M16-M15)</f>
        <v/>
      </c>
      <c r="O16" s="100">
        <f>IF(B16&lt;='VALOR POR PL'!$P$5,'CP RESUMO'!O49,"")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HISTORICOS'!P7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RESUMO'!P7</f>
        <v/>
      </c>
      <c r="N17" s="101">
        <f>MAX(0,M17-M16)</f>
        <v/>
      </c>
      <c r="O17" s="100">
        <f>IF(B17&lt;='VALOR POR PL'!$P$5,'CP RESUMO'!P49,"")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HISTORICOS'!Q7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RESUMO'!Q7</f>
        <v/>
      </c>
      <c r="N18" s="101">
        <f>MAX(0,M18-M17)</f>
        <v/>
      </c>
      <c r="O18" s="100">
        <f>IF(B18&lt;='VALOR POR PL'!$P$5,'CP RESUMO'!Q49,"")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HISTORICOS'!R7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RESUMO'!R7</f>
        <v/>
      </c>
      <c r="N19" s="101">
        <f>MAX(0,M19-M18)</f>
        <v/>
      </c>
      <c r="O19" s="100">
        <f>IF(B19&lt;='VALOR POR PL'!$P$5,'CP RESUMO'!R49,"")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HISTORICOS'!S7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RESUMO'!S7</f>
        <v/>
      </c>
      <c r="N20" s="101">
        <f>MAX(0,M20-M19)</f>
        <v/>
      </c>
      <c r="O20" s="100">
        <f>IF(B20&lt;='VALOR POR PL'!$P$5,'CP RESUMO'!S49,"")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HISTORICOS'!T7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RESUMO'!T7</f>
        <v/>
      </c>
      <c r="N21" s="101">
        <f>MAX(0,M21-M20)</f>
        <v/>
      </c>
      <c r="O21" s="100">
        <f>IF(B21&lt;='VALOR POR PL'!$P$5,'CP RESUMO'!T49,"")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HISTORICOS'!U7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RESUMO'!U7</f>
        <v/>
      </c>
      <c r="N22" s="101">
        <f>MAX(0,M22-M21)</f>
        <v/>
      </c>
      <c r="O22" s="100">
        <f>IF(B22&lt;='VALOR POR PL'!$P$5,'CP RESUMO'!U49,"")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HISTORICOS'!V7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RESUMO'!V7</f>
        <v/>
      </c>
      <c r="N23" s="101">
        <f>MAX(0,M23-M22)</f>
        <v/>
      </c>
      <c r="O23" s="100">
        <f>IF(B23&lt;='VALOR POR PL'!$P$5,'CP RESUMO'!V49,"")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HISTORICOS'!W7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RESUMO'!W7</f>
        <v/>
      </c>
      <c r="N24" s="101">
        <f>MAX(0,M24-M23)</f>
        <v/>
      </c>
      <c r="O24" s="100">
        <f>IF(B24&lt;='VALOR POR PL'!$P$5,'CP RESUMO'!W49,"")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HISTORICOS'!X7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RESUMO'!X7</f>
        <v/>
      </c>
      <c r="N25" s="101">
        <f>MAX(0,M25-M24)</f>
        <v/>
      </c>
      <c r="O25" s="100">
        <f>IF(B25&lt;='VALOR POR PL'!$P$5,'CP RESUMO'!X49,"")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HISTORICOS'!Y7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924.76</v>
      </c>
      <c r="M26" s="100">
        <f>'CP RESUMO'!Y7</f>
        <v/>
      </c>
      <c r="N26" s="101">
        <f>MAX(0,M26-M25)</f>
        <v/>
      </c>
      <c r="O26" s="100">
        <f>IF(B26&lt;='VALOR POR PL'!$P$5,'CP RESUMO'!Y49,"")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HISTORICOS'!Z7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RESUMO'!Z7</f>
        <v/>
      </c>
      <c r="N27" s="101">
        <f>MAX(0,M27-M26)</f>
        <v/>
      </c>
      <c r="O27" s="100">
        <f>IF(B27&lt;='VALOR POR PL'!$P$5,'CP RESUMO'!Z49,"")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HISTORICOS'!AA7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RESUMO'!AA7</f>
        <v/>
      </c>
      <c r="N28" s="101">
        <f>MAX(0,M28-M27)</f>
        <v/>
      </c>
      <c r="O28" s="100">
        <f>IF(B28&lt;='VALOR POR PL'!$P$5,'CP RESUMO'!AA49,"")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HISTORICOS'!AB7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924.76</v>
      </c>
      <c r="M29" s="100">
        <f>'CP RESUMO'!AB7</f>
        <v/>
      </c>
      <c r="N29" s="101">
        <f>MAX(0,M29-M28)</f>
        <v/>
      </c>
      <c r="O29" s="100">
        <f>IF(B29&lt;='VALOR POR PL'!$P$5,'CP RESUMO'!AB49,"")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HISTORICOS'!AC7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RESUMO'!AC7</f>
        <v/>
      </c>
      <c r="N30" s="101">
        <f>MAX(0,M30-M29)</f>
        <v/>
      </c>
      <c r="O30" s="100">
        <f>IF(B30&lt;='VALOR POR PL'!$P$5,'CP RESUMO'!AC49,"")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HISTORICOS'!AD7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RESUMO'!AD7</f>
        <v/>
      </c>
      <c r="N31" s="101">
        <f>MAX(0,M31-M30)</f>
        <v/>
      </c>
      <c r="O31" s="100">
        <f>IF(B31&lt;='VALOR POR PL'!$P$5,'CP RESUMO'!AD49,"")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HISTORICOS'!AE7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924.76</v>
      </c>
      <c r="M32" s="100">
        <f>'CP RESUMO'!AE7</f>
        <v/>
      </c>
      <c r="N32" s="101">
        <f>MAX(0,M32-M31)</f>
        <v/>
      </c>
      <c r="O32" s="100">
        <f>IF(B32&lt;='VALOR POR PL'!$P$5,'CP RESUMO'!AE49,"")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HISTORICOS'!AF7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RESUMO'!AF7</f>
        <v/>
      </c>
      <c r="N33" s="101">
        <f>MAX(0,M33-M32)</f>
        <v/>
      </c>
      <c r="O33" s="100">
        <f>IF(B33&lt;='VALOR POR PL'!$P$5,'CP RESUMO'!AF49,"")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HISTORICOS'!AG7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RESUMO'!AG7</f>
        <v/>
      </c>
      <c r="N34" s="101">
        <f>MAX(0,M34-M33)</f>
        <v/>
      </c>
      <c r="O34" s="100">
        <f>IF(B34&lt;='VALOR POR PL'!$P$5,'CP RESUMO'!AG49,"")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HISTORICOS'!AH7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924.76</v>
      </c>
      <c r="M35" s="100">
        <f>'CP RESUMO'!AH7</f>
        <v/>
      </c>
      <c r="N35" s="101">
        <f>MAX(0,M35-M34)</f>
        <v/>
      </c>
      <c r="O35" s="100">
        <f>IF(B35&lt;='VALOR POR PL'!$P$5,'CP RESUMO'!AH49,"")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HISTORICOS'!AI7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RESUMO'!AI7</f>
        <v/>
      </c>
      <c r="N36" s="101">
        <f>MAX(0,M36-M35)</f>
        <v/>
      </c>
      <c r="O36" s="100">
        <f>IF(B36&lt;='VALOR POR PL'!$P$5,'CP RESUMO'!AI49,"")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HISTORICOS'!AJ7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RESUMO'!AJ7</f>
        <v/>
      </c>
      <c r="N37" s="101">
        <f>MAX(0,M37-M36)</f>
        <v/>
      </c>
      <c r="O37" s="100">
        <f>IF(B37&lt;='VALOR POR PL'!$P$5,'CP RESUMO'!AJ49,"")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HISTORICOS'!AK7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924.76</v>
      </c>
      <c r="M38" s="100">
        <f>'CP RESUMO'!AK7</f>
        <v/>
      </c>
      <c r="N38" s="101">
        <f>MAX(0,M38-M37)</f>
        <v/>
      </c>
      <c r="O38" s="100">
        <f>IF(B38&lt;='VALOR POR PL'!$P$5,'CP RESUMO'!AK49,"")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HISTORICOS'!AL7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RESUMO'!AL7</f>
        <v/>
      </c>
      <c r="N39" s="101">
        <f>MAX(0,M39-M38)</f>
        <v/>
      </c>
      <c r="O39" s="100">
        <f>IF(B39&lt;='VALOR POR PL'!$P$5,'CP RESUMO'!AL49,"")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HISTORICOS'!AM7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RESUMO'!AM7</f>
        <v/>
      </c>
      <c r="N40" s="101">
        <f>MAX(0,M40-M39)</f>
        <v/>
      </c>
      <c r="O40" s="100">
        <f>IF(B40&lt;='VALOR POR PL'!$P$5,'CP RESUMO'!AM49,"")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HISTORICOS'!AN7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RESUMO'!AN7</f>
        <v/>
      </c>
      <c r="N41" s="101">
        <f>MAX(0,M41-M40)</f>
        <v/>
      </c>
      <c r="O41" s="100">
        <f>IF(B41&lt;='VALOR POR PL'!$P$5,'CP RESUMO'!AN49,"")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HISTORICOS'!AO7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RESUMO'!AO7</f>
        <v/>
      </c>
      <c r="N42" s="101">
        <f>MAX(0,M42-M41)</f>
        <v/>
      </c>
      <c r="O42" s="100">
        <f>IF(B42&lt;='VALOR POR PL'!$P$5,'CP RESUMO'!AO49,"")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HISTORICOS'!AP7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RESUMO'!AP7</f>
        <v/>
      </c>
      <c r="N43" s="101">
        <f>MAX(0,M43-M42)</f>
        <v/>
      </c>
      <c r="O43" s="100">
        <f>IF(B43&lt;='VALOR POR PL'!$P$5,'CP RESUMO'!AP49,"")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HISTORICOS'!AQ7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RESUMO'!AQ7</f>
        <v/>
      </c>
      <c r="N44" s="101">
        <f>MAX(0,M44-M43)</f>
        <v/>
      </c>
      <c r="O44" s="100">
        <f>IF(B44&lt;='VALOR POR PL'!$P$5,'CP RESUMO'!AQ49,"")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HISTORICOS'!AR7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RESUMO'!AR7</f>
        <v/>
      </c>
      <c r="N45" s="101">
        <f>MAX(0,M45-M44)</f>
        <v/>
      </c>
      <c r="O45" s="100">
        <f>IF(B45&lt;='VALOR POR PL'!$P$5,'CP RESUMO'!AR49,"")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HISTORICOS'!AS7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RESUMO'!AS7</f>
        <v/>
      </c>
      <c r="N46" s="101">
        <f>MAX(0,M46-M45)</f>
        <v/>
      </c>
      <c r="O46" s="100">
        <f>IF(B46&lt;='VALOR POR PL'!$P$5,'CP RESUMO'!AS49,"")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HISTORICOS'!AT7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RESUMO'!AT7</f>
        <v/>
      </c>
      <c r="N47" s="101">
        <f>MAX(0,M47-M46)</f>
        <v/>
      </c>
      <c r="O47" s="100">
        <f>IF(B47&lt;='VALOR POR PL'!$P$5,'CP RESUMO'!AT49,"")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HISTORICOS'!AU7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RESUMO'!AU7</f>
        <v/>
      </c>
      <c r="N48" s="101">
        <f>MAX(0,M48-M47)</f>
        <v/>
      </c>
      <c r="O48" s="100">
        <f>IF(B48&lt;='VALOR POR PL'!$P$5,'CP RESUMO'!AU49,"")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HISTORICOS'!AV7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RESUMO'!AV7</f>
        <v/>
      </c>
      <c r="N49" s="101">
        <f>MAX(0,M49-M48)</f>
        <v/>
      </c>
      <c r="O49" s="100">
        <f>IF(B49&lt;='VALOR POR PL'!$P$5,'CP RESUMO'!AV49,"")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HISTORICOS'!AW7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RESUMO'!AW7</f>
        <v/>
      </c>
      <c r="N50" s="101">
        <f>MAX(0,M50-M49)</f>
        <v/>
      </c>
      <c r="O50" s="100">
        <f>IF(B50&lt;='VALOR POR PL'!$P$5,'CP RESUMO'!AW49,"")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HISTORICOS'!AX7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15961.4</v>
      </c>
      <c r="M51" s="100">
        <f>'CP RESUMO'!AX7</f>
        <v/>
      </c>
      <c r="N51" s="101">
        <f>MAX(0,M51-M50)</f>
        <v/>
      </c>
      <c r="O51" s="100">
        <f>IF(B51&lt;='VALOR POR PL'!$P$5,'CP RESUMO'!AX49,"")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HISTORICOS'!AY7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24939.69</v>
      </c>
      <c r="M52" s="100">
        <f>'CP RESUMO'!AY7</f>
        <v/>
      </c>
      <c r="N52" s="101">
        <f>MAX(0,M52-M51)</f>
        <v/>
      </c>
      <c r="O52" s="100">
        <f>IF(B52&lt;='VALOR POR PL'!$P$5,'CP RESUMO'!AY49,"")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HISTORICOS'!AZ7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299.28</v>
      </c>
      <c r="M53" s="100">
        <f>'CP RESUMO'!AZ7</f>
        <v/>
      </c>
      <c r="N53" s="101">
        <f>MAX(0,M53-M52)</f>
        <v/>
      </c>
      <c r="O53" s="100">
        <f>IF(B53&lt;='VALOR POR PL'!$P$5,'CP RESUMO'!AZ49,"")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HISTORICOS'!BA7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44891.44</v>
      </c>
      <c r="M54" s="100">
        <f>'CP RESUMO'!BA7</f>
        <v/>
      </c>
      <c r="N54" s="101">
        <f>MAX(0,M54-M53)</f>
        <v/>
      </c>
      <c r="O54" s="100">
        <f>IF(B54&lt;='VALOR POR PL'!$P$5,'CP RESUMO'!BA49,"")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HISTORICOS'!BB7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60501.89</v>
      </c>
      <c r="M55" s="100">
        <f>'CP RESUMO'!BB7</f>
        <v/>
      </c>
      <c r="N55" s="101">
        <f>MAX(0,M55-M54)</f>
        <v/>
      </c>
      <c r="O55" s="100">
        <f>IF(B55&lt;='VALOR POR PL'!$P$5,'CP RESUMO'!BB49,"")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HISTORICOS'!BC7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RESUMO'!BC7</f>
        <v/>
      </c>
      <c r="N56" s="101">
        <f>MAX(0,M56-M55)</f>
        <v/>
      </c>
      <c r="O56" s="100">
        <f>IF(B56&lt;='VALOR POR PL'!$P$5,'CP RESUMO'!BC49,"")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HISTORICOS'!BD7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RESUMO'!BD7</f>
        <v/>
      </c>
      <c r="N57" s="101">
        <f>MAX(0,M57-M56)</f>
        <v/>
      </c>
      <c r="O57" s="100">
        <f>IF(B57&lt;='VALOR POR PL'!$P$5,'CP RESUMO'!BD49,"")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HISTORICOS'!BE7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RESUMO'!BE7</f>
        <v/>
      </c>
      <c r="N58" s="101">
        <f>MAX(0,M58-M57)</f>
        <v/>
      </c>
      <c r="O58" s="100">
        <f>IF(B58&lt;='VALOR POR PL'!$P$5,'CP RESUMO'!BE49,"")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HISTORICOS'!BF7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RESUMO'!BF7</f>
        <v/>
      </c>
      <c r="N59" s="101">
        <f>MAX(0,M59-M58)</f>
        <v/>
      </c>
      <c r="O59" s="100">
        <f>IF(B59&lt;='VALOR POR PL'!$P$5,'CP RESUMO'!BF49,"")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HISTORICOS'!BG7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RESUMO'!BG7</f>
        <v/>
      </c>
      <c r="N60" s="101">
        <f>MAX(0,M60-M59)</f>
        <v/>
      </c>
      <c r="O60" s="100">
        <f>IF(B60&lt;='VALOR POR PL'!$P$5,'CP RESUMO'!BG49,"")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HISTORICOS'!BH7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RESUMO'!BH7</f>
        <v/>
      </c>
      <c r="N61" s="101">
        <f>MAX(0,M61-M60)</f>
        <v/>
      </c>
      <c r="O61" s="100">
        <f>IF(B61&lt;='VALOR POR PL'!$P$5,'CP RESUMO'!BH49,"")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HISTORICOS'!BI7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RESUMO'!BI7</f>
        <v/>
      </c>
      <c r="N62" s="101">
        <f>MAX(0,M62-M61)</f>
        <v/>
      </c>
      <c r="O62" s="100">
        <f>IF(B62&lt;='VALOR POR PL'!$P$5,'CP RESUMO'!BI49,"")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HISTORICOS'!BJ7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RESUMO'!BJ7</f>
        <v/>
      </c>
      <c r="N63" s="101">
        <f>MAX(0,M63-M62)</f>
        <v/>
      </c>
      <c r="O63" s="100">
        <f>IF(B63&lt;='VALOR POR PL'!$P$5,'CP RESUMO'!BJ49,"")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HISTORICOS'!BK7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RESUMO'!BK7</f>
        <v/>
      </c>
      <c r="N64" s="101">
        <f>MAX(0,M64-M63)</f>
        <v/>
      </c>
      <c r="O64" s="100">
        <f>IF(B64&lt;='VALOR POR PL'!$P$5,'CP RESUMO'!BK49,"")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HISTORICOS'!BL7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RESUMO'!BL7</f>
        <v/>
      </c>
      <c r="N65" s="101">
        <f>MAX(0,M65-M64)</f>
        <v/>
      </c>
      <c r="O65" s="100">
        <f>IF(B65&lt;='VALOR POR PL'!$P$5,'CP RESUMO'!BL49,"")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HISTORICOS'!BM7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RESUMO'!BM7</f>
        <v/>
      </c>
      <c r="N66" s="101">
        <f>MAX(0,M66-M65)</f>
        <v/>
      </c>
      <c r="O66" s="100">
        <f>IF(B66&lt;='VALOR POR PL'!$P$5,'CP RESUMO'!BM49,"")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HISTORICOS'!BN7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RESUMO'!BN7</f>
        <v/>
      </c>
      <c r="N67" s="101">
        <f>MAX(0,M67-M66)</f>
        <v/>
      </c>
      <c r="O67" s="100">
        <f>IF(B67&lt;='VALOR POR PL'!$P$5,'CP RESUMO'!BN49,"")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HISTORICOS'!BO7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RESUMO'!BO7</f>
        <v/>
      </c>
      <c r="N68" s="101">
        <f>MAX(0,M68-M67)</f>
        <v/>
      </c>
      <c r="O68" s="100">
        <f>IF(B68&lt;='VALOR POR PL'!$P$5,'CP RESUMO'!BO49,"")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HISTORICOS'!BP7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RESUMO'!BP7</f>
        <v/>
      </c>
      <c r="N69" s="101">
        <f>MAX(0,M69-M68)</f>
        <v/>
      </c>
      <c r="O69" s="100">
        <f>IF(B69&lt;='VALOR POR PL'!$P$5,'CP RESUMO'!BP49,"")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HISTORICOS'!BQ7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RESUMO'!BQ7</f>
        <v/>
      </c>
      <c r="N70" s="101">
        <f>MAX(0,M70-M69)</f>
        <v/>
      </c>
      <c r="O70" s="100">
        <f>IF(B70&lt;='VALOR POR PL'!$P$5,'CP RESUMO'!BQ49,"")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HISTORICOS'!BR7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RESUMO'!BR7</f>
        <v/>
      </c>
      <c r="N71" s="101">
        <f>MAX(0,M71-M70)</f>
        <v/>
      </c>
      <c r="O71" s="100">
        <f>IF(B71&lt;='VALOR POR PL'!$P$5,'CP RESUMO'!BR49,"")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HISTORICOS'!BS7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RESUMO'!BS7</f>
        <v/>
      </c>
      <c r="N72" s="101">
        <f>MAX(0,M72-M71)</f>
        <v/>
      </c>
      <c r="O72" s="100">
        <f>IF(B72&lt;='VALOR POR PL'!$P$5,'CP RESUMO'!BS49,"")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HISTORICOS'!BT7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RESUMO'!BT7</f>
        <v/>
      </c>
      <c r="N73" s="101">
        <f>MAX(0,M73-M72)</f>
        <v/>
      </c>
      <c r="O73" s="100">
        <f>IF(B73&lt;='VALOR POR PL'!$P$5,'CP RESUMO'!BT49,"")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HISTORICOS'!BU7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RESUMO'!BU7</f>
        <v/>
      </c>
      <c r="N74" s="101">
        <f>MAX(0,M74-M73)</f>
        <v/>
      </c>
      <c r="O74" s="100">
        <f>IF(B74&lt;='VALOR POR PL'!$P$5,'CP RESUMO'!BU49,"")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HISTORICOS'!BV7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RESUMO'!BV7</f>
        <v/>
      </c>
      <c r="N75" s="101">
        <f>MAX(0,M75-M74)</f>
        <v/>
      </c>
      <c r="O75" s="100">
        <f>IF(B75&lt;='VALOR POR PL'!$P$5,'CP RESUMO'!BV49,"")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HISTORICOS'!BW7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RESUMO'!BW7</f>
        <v/>
      </c>
      <c r="N76" s="101">
        <f>MAX(0,M76-M75)</f>
        <v/>
      </c>
      <c r="O76" s="100">
        <f>IF(B76&lt;='VALOR POR PL'!$P$5,'CP RESUMO'!BW49,"")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PL'!D14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HISTORICOS'!D8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PL'!F14</f>
        <v/>
      </c>
      <c r="K5" s="75">
        <f>'VALOR POR PL'!G14</f>
        <v/>
      </c>
      <c r="M5" s="100">
        <f>'CP RESUMO'!D8</f>
        <v/>
      </c>
      <c r="N5" s="101" t="n">
        <v>0</v>
      </c>
      <c r="O5" s="100">
        <f>IF(B5&lt;='VALOR POR PL'!$P$5,'CP RESUMO'!D50,"")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HISTORICOS'!E8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RESUMO'!E8</f>
        <v/>
      </c>
      <c r="N6" s="101">
        <f>MAX(0,M6-M5)</f>
        <v/>
      </c>
      <c r="O6" s="100">
        <f>IF(B6&lt;='VALOR POR PL'!$P$5,'CP RESUMO'!E50,"")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HISTORICOS'!F8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PL'!L14</f>
        <v/>
      </c>
      <c r="M7" s="100">
        <f>'CP RESUMO'!F8</f>
        <v/>
      </c>
      <c r="N7" s="101">
        <f>MAX(0,M7-M6)</f>
        <v/>
      </c>
      <c r="O7" s="100">
        <f>IF(B7&lt;='VALOR POR PL'!$P$5,'CP RESUMO'!F50,"")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HISTORICOS'!G8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RESUMO'!G8</f>
        <v/>
      </c>
      <c r="N8" s="101">
        <f>MAX(0,M8-M7)</f>
        <v/>
      </c>
      <c r="O8" s="100">
        <f>IF(B8&lt;='VALOR POR PL'!$P$5,'CP RESUMO'!G50,"")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HISTORICOS'!H8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RESUMO'!H8</f>
        <v/>
      </c>
      <c r="N9" s="101">
        <f>MAX(0,M9-M8)</f>
        <v/>
      </c>
      <c r="O9" s="100">
        <f>IF(B9&lt;='VALOR POR PL'!$P$5,'CP RESUMO'!H50,"")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HISTORICOS'!I8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RESUMO'!I8</f>
        <v/>
      </c>
      <c r="N10" s="101">
        <f>MAX(0,M10-M9)</f>
        <v/>
      </c>
      <c r="O10" s="100">
        <f>IF(B10&lt;='VALOR POR PL'!$P$5,'CP RESUMO'!I50,"")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HISTORICOS'!J8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RESUMO'!J8</f>
        <v/>
      </c>
      <c r="N11" s="101">
        <f>MAX(0,M11-M10)</f>
        <v/>
      </c>
      <c r="O11" s="100">
        <f>IF(B11&lt;='VALOR POR PL'!$P$5,'CP RESUMO'!J50,"")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HISTORICOS'!K8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RESUMO'!K8</f>
        <v/>
      </c>
      <c r="N12" s="101">
        <f>MAX(0,M12-M11)</f>
        <v/>
      </c>
      <c r="O12" s="100">
        <f>IF(B12&lt;='VALOR POR PL'!$P$5,'CP RESUMO'!K50,"")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HISTORICOS'!L8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PL'!I14</f>
        <v/>
      </c>
      <c r="M13" s="100">
        <f>'CP RESUMO'!L8</f>
        <v/>
      </c>
      <c r="N13" s="101">
        <f>MAX(0,M13-M12)</f>
        <v/>
      </c>
      <c r="O13" s="100">
        <f>IF(B13&lt;='VALOR POR PL'!$P$5,'CP RESUMO'!L50,"")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HISTORICOS'!M8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RESUMO'!$D$50:$BW$50,MATCH('VALOR POR PL'!$P$5,'CP RESUMO'!$D$4:$BW$4,0))/100,0)</f>
        <v/>
      </c>
      <c r="M14" s="100">
        <f>'CP RESUMO'!M8</f>
        <v/>
      </c>
      <c r="N14" s="101">
        <f>MAX(0,M14-M13)</f>
        <v/>
      </c>
      <c r="O14" s="100">
        <f>IF(B14&lt;='VALOR POR PL'!$P$5,'CP RESUMO'!M50,"")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HISTORICOS'!N8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RESUMO'!N8</f>
        <v/>
      </c>
      <c r="N15" s="101">
        <f>MAX(0,M15-M14)</f>
        <v/>
      </c>
      <c r="O15" s="100">
        <f>IF(B15&lt;='VALOR POR PL'!$P$5,'CP RESUMO'!N50,"")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HISTORICOS'!O8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RESUMO'!O8</f>
        <v/>
      </c>
      <c r="N16" s="101">
        <f>MAX(0,M16-M15)</f>
        <v/>
      </c>
      <c r="O16" s="100">
        <f>IF(B16&lt;='VALOR POR PL'!$P$5,'CP RESUMO'!O50,"")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HISTORICOS'!P8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RESUMO'!P8</f>
        <v/>
      </c>
      <c r="N17" s="101">
        <f>MAX(0,M17-M16)</f>
        <v/>
      </c>
      <c r="O17" s="100">
        <f>IF(B17&lt;='VALOR POR PL'!$P$5,'CP RESUMO'!P50,"")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HISTORICOS'!Q8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RESUMO'!Q8</f>
        <v/>
      </c>
      <c r="N18" s="101">
        <f>MAX(0,M18-M17)</f>
        <v/>
      </c>
      <c r="O18" s="100">
        <f>IF(B18&lt;='VALOR POR PL'!$P$5,'CP RESUMO'!Q50,"")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HISTORICOS'!R8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RESUMO'!R8</f>
        <v/>
      </c>
      <c r="N19" s="101">
        <f>MAX(0,M19-M18)</f>
        <v/>
      </c>
      <c r="O19" s="100">
        <f>IF(B19&lt;='VALOR POR PL'!$P$5,'CP RESUMO'!R50,"")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HISTORICOS'!S8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RESUMO'!S8</f>
        <v/>
      </c>
      <c r="N20" s="101">
        <f>MAX(0,M20-M19)</f>
        <v/>
      </c>
      <c r="O20" s="100">
        <f>IF(B20&lt;='VALOR POR PL'!$P$5,'CP RESUMO'!S50,"")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HISTORICOS'!T8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RESUMO'!T8</f>
        <v/>
      </c>
      <c r="N21" s="101">
        <f>MAX(0,M21-M20)</f>
        <v/>
      </c>
      <c r="O21" s="100">
        <f>IF(B21&lt;='VALOR POR PL'!$P$5,'CP RESUMO'!T50,"")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HISTORICOS'!U8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RESUMO'!U8</f>
        <v/>
      </c>
      <c r="N22" s="101">
        <f>MAX(0,M22-M21)</f>
        <v/>
      </c>
      <c r="O22" s="100">
        <f>IF(B22&lt;='VALOR POR PL'!$P$5,'CP RESUMO'!U50,"")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HISTORICOS'!V8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RESUMO'!V8</f>
        <v/>
      </c>
      <c r="N23" s="101">
        <f>MAX(0,M23-M22)</f>
        <v/>
      </c>
      <c r="O23" s="100">
        <f>IF(B23&lt;='VALOR POR PL'!$P$5,'CP RESUMO'!V50,"")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HISTORICOS'!W8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RESUMO'!W8</f>
        <v/>
      </c>
      <c r="N24" s="101">
        <f>MAX(0,M24-M23)</f>
        <v/>
      </c>
      <c r="O24" s="100">
        <f>IF(B24&lt;='VALOR POR PL'!$P$5,'CP RESUMO'!W50,"")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HISTORICOS'!X8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RESUMO'!X8</f>
        <v/>
      </c>
      <c r="N25" s="101">
        <f>MAX(0,M25-M24)</f>
        <v/>
      </c>
      <c r="O25" s="100">
        <f>IF(B25&lt;='VALOR POR PL'!$P$5,'CP RESUMO'!X50,"")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HISTORICOS'!Y8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12388.74</v>
      </c>
      <c r="M26" s="100">
        <f>'CP RESUMO'!Y8</f>
        <v/>
      </c>
      <c r="N26" s="101">
        <f>MAX(0,M26-M25)</f>
        <v/>
      </c>
      <c r="O26" s="100">
        <f>IF(B26&lt;='VALOR POR PL'!$P$5,'CP RESUMO'!Y50,"")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HISTORICOS'!Z8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12388.74</v>
      </c>
      <c r="M27" s="100">
        <f>'CP RESUMO'!Z8</f>
        <v/>
      </c>
      <c r="N27" s="101">
        <f>MAX(0,M27-M26)</f>
        <v/>
      </c>
      <c r="O27" s="100">
        <f>IF(B27&lt;='VALOR POR PL'!$P$5,'CP RESUMO'!Z50,"")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HISTORICOS'!AA8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12388.74</v>
      </c>
      <c r="M28" s="100">
        <f>'CP RESUMO'!AA8</f>
        <v/>
      </c>
      <c r="N28" s="101">
        <f>MAX(0,M28-M27)</f>
        <v/>
      </c>
      <c r="O28" s="100">
        <f>IF(B28&lt;='VALOR POR PL'!$P$5,'CP RESUMO'!AA50,"")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HISTORICOS'!AB8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12388.74</v>
      </c>
      <c r="M29" s="100">
        <f>'CP RESUMO'!AB8</f>
        <v/>
      </c>
      <c r="N29" s="101">
        <f>MAX(0,M29-M28)</f>
        <v/>
      </c>
      <c r="O29" s="100">
        <f>IF(B29&lt;='VALOR POR PL'!$P$5,'CP RESUMO'!AB50,"")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HISTORICOS'!AC8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12388.74</v>
      </c>
      <c r="M30" s="100">
        <f>'CP RESUMO'!AC8</f>
        <v/>
      </c>
      <c r="N30" s="101">
        <f>MAX(0,M30-M29)</f>
        <v/>
      </c>
      <c r="O30" s="100">
        <f>IF(B30&lt;='VALOR POR PL'!$P$5,'CP RESUMO'!AC50,"")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HISTORICOS'!AD8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102388.74</v>
      </c>
      <c r="M31" s="100">
        <f>'CP RESUMO'!AD8</f>
        <v/>
      </c>
      <c r="N31" s="101">
        <f>MAX(0,M31-M30)</f>
        <v/>
      </c>
      <c r="O31" s="100">
        <f>IF(B31&lt;='VALOR POR PL'!$P$5,'CP RESUMO'!AD50,"")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HISTORICOS'!AE8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102388.74</v>
      </c>
      <c r="M32" s="100">
        <f>'CP RESUMO'!AE8</f>
        <v/>
      </c>
      <c r="N32" s="101">
        <f>MAX(0,M32-M31)</f>
        <v/>
      </c>
      <c r="O32" s="100">
        <f>IF(B32&lt;='VALOR POR PL'!$P$5,'CP RESUMO'!AE50,"")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HISTORICOS'!AF8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52388.74</v>
      </c>
      <c r="M33" s="100">
        <f>'CP RESUMO'!AF8</f>
        <v/>
      </c>
      <c r="N33" s="101">
        <f>MAX(0,M33-M32)</f>
        <v/>
      </c>
      <c r="O33" s="100">
        <f>IF(B33&lt;='VALOR POR PL'!$P$5,'CP RESUMO'!AF50,"")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HISTORICOS'!AG8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12388.74</v>
      </c>
      <c r="M34" s="100">
        <f>'CP RESUMO'!AG8</f>
        <v/>
      </c>
      <c r="N34" s="101">
        <f>MAX(0,M34-M33)</f>
        <v/>
      </c>
      <c r="O34" s="100">
        <f>IF(B34&lt;='VALOR POR PL'!$P$5,'CP RESUMO'!AG50,"")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HISTORICOS'!AH8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12388.74</v>
      </c>
      <c r="M35" s="100">
        <f>'CP RESUMO'!AH8</f>
        <v/>
      </c>
      <c r="N35" s="101">
        <f>MAX(0,M35-M34)</f>
        <v/>
      </c>
      <c r="O35" s="100">
        <f>IF(B35&lt;='VALOR POR PL'!$P$5,'CP RESUMO'!AH50,"")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HISTORICOS'!AI8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12388.74</v>
      </c>
      <c r="M36" s="100">
        <f>'CP RESUMO'!AI8</f>
        <v/>
      </c>
      <c r="N36" s="101">
        <f>MAX(0,M36-M35)</f>
        <v/>
      </c>
      <c r="O36" s="100">
        <f>IF(B36&lt;='VALOR POR PL'!$P$5,'CP RESUMO'!AI50,"")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HISTORICOS'!AJ8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12388.74</v>
      </c>
      <c r="M37" s="100">
        <f>'CP RESUMO'!AJ8</f>
        <v/>
      </c>
      <c r="N37" s="101">
        <f>MAX(0,M37-M36)</f>
        <v/>
      </c>
      <c r="O37" s="100">
        <f>IF(B37&lt;='VALOR POR PL'!$P$5,'CP RESUMO'!AJ50,"")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HISTORICOS'!AK8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12388.74</v>
      </c>
      <c r="M38" s="100">
        <f>'CP RESUMO'!AK8</f>
        <v/>
      </c>
      <c r="N38" s="101">
        <f>MAX(0,M38-M37)</f>
        <v/>
      </c>
      <c r="O38" s="100">
        <f>IF(B38&lt;='VALOR POR PL'!$P$5,'CP RESUMO'!AK50,"")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HISTORICOS'!AL8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12388.74</v>
      </c>
      <c r="M39" s="100">
        <f>'CP RESUMO'!AL8</f>
        <v/>
      </c>
      <c r="N39" s="101">
        <f>MAX(0,M39-M38)</f>
        <v/>
      </c>
      <c r="O39" s="100">
        <f>IF(B39&lt;='VALOR POR PL'!$P$5,'CP RESUMO'!AL50,"")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HISTORICOS'!AM8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12388.74</v>
      </c>
      <c r="M40" s="100">
        <f>'CP RESUMO'!AM8</f>
        <v/>
      </c>
      <c r="N40" s="101">
        <f>MAX(0,M40-M39)</f>
        <v/>
      </c>
      <c r="O40" s="100">
        <f>IF(B40&lt;='VALOR POR PL'!$P$5,'CP RESUMO'!AM50,"")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HISTORICOS'!AN8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12388.74</v>
      </c>
      <c r="M41" s="100">
        <f>'CP RESUMO'!AN8</f>
        <v/>
      </c>
      <c r="N41" s="101">
        <f>MAX(0,M41-M40)</f>
        <v/>
      </c>
      <c r="O41" s="100">
        <f>IF(B41&lt;='VALOR POR PL'!$P$5,'CP RESUMO'!AN50,"")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HISTORICOS'!AO8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12388.74</v>
      </c>
      <c r="M42" s="100">
        <f>'CP RESUMO'!AO8</f>
        <v/>
      </c>
      <c r="N42" s="101">
        <f>MAX(0,M42-M41)</f>
        <v/>
      </c>
      <c r="O42" s="100">
        <f>IF(B42&lt;='VALOR POR PL'!$P$5,'CP RESUMO'!AO50,"")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HISTORICOS'!AP8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12388.74</v>
      </c>
      <c r="M43" s="100">
        <f>'CP RESUMO'!AP8</f>
        <v/>
      </c>
      <c r="N43" s="101">
        <f>MAX(0,M43-M42)</f>
        <v/>
      </c>
      <c r="O43" s="100">
        <f>IF(B43&lt;='VALOR POR PL'!$P$5,'CP RESUMO'!AP50,"")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HISTORICOS'!AQ8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12388.74</v>
      </c>
      <c r="M44" s="100">
        <f>'CP RESUMO'!AQ8</f>
        <v/>
      </c>
      <c r="N44" s="101">
        <f>MAX(0,M44-M43)</f>
        <v/>
      </c>
      <c r="O44" s="100">
        <f>IF(B44&lt;='VALOR POR PL'!$P$5,'CP RESUMO'!AQ50,"")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HISTORICOS'!AR8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12388.74</v>
      </c>
      <c r="M45" s="100">
        <f>'CP RESUMO'!AR8</f>
        <v/>
      </c>
      <c r="N45" s="101">
        <f>MAX(0,M45-M44)</f>
        <v/>
      </c>
      <c r="O45" s="100">
        <f>IF(B45&lt;='VALOR POR PL'!$P$5,'CP RESUMO'!AR50,"")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HISTORICOS'!AS8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12388.74</v>
      </c>
      <c r="M46" s="100">
        <f>'CP RESUMO'!AS8</f>
        <v/>
      </c>
      <c r="N46" s="101">
        <f>MAX(0,M46-M45)</f>
        <v/>
      </c>
      <c r="O46" s="100">
        <f>IF(B46&lt;='VALOR POR PL'!$P$5,'CP RESUMO'!AS50,"")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HISTORICOS'!AT8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12388.74</v>
      </c>
      <c r="M47" s="100">
        <f>'CP RESUMO'!AT8</f>
        <v/>
      </c>
      <c r="N47" s="101">
        <f>MAX(0,M47-M46)</f>
        <v/>
      </c>
      <c r="O47" s="100">
        <f>IF(B47&lt;='VALOR POR PL'!$P$5,'CP RESUMO'!AT50,"")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HISTORICOS'!AU8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12388.74</v>
      </c>
      <c r="M48" s="100">
        <f>'CP RESUMO'!AU8</f>
        <v/>
      </c>
      <c r="N48" s="101">
        <f>MAX(0,M48-M47)</f>
        <v/>
      </c>
      <c r="O48" s="100">
        <f>IF(B48&lt;='VALOR POR PL'!$P$5,'CP RESUMO'!AU50,"")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HISTORICOS'!AV8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12388.74</v>
      </c>
      <c r="M49" s="100">
        <f>'CP RESUMO'!AV8</f>
        <v/>
      </c>
      <c r="N49" s="101">
        <f>MAX(0,M49-M48)</f>
        <v/>
      </c>
      <c r="O49" s="100">
        <f>IF(B49&lt;='VALOR POR PL'!$P$5,'CP RESUMO'!AV50,"")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HISTORICOS'!AW8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1300</v>
      </c>
      <c r="M50" s="100">
        <f>'CP RESUMO'!AW8</f>
        <v/>
      </c>
      <c r="N50" s="101">
        <f>MAX(0,M50-M49)</f>
        <v/>
      </c>
      <c r="O50" s="100">
        <f>IF(B50&lt;='VALOR POR PL'!$P$5,'CP RESUMO'!AW50,"")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HISTORICOS'!AX8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1300</v>
      </c>
      <c r="M51" s="100">
        <f>'CP RESUMO'!AX8</f>
        <v/>
      </c>
      <c r="N51" s="101">
        <f>MAX(0,M51-M50)</f>
        <v/>
      </c>
      <c r="O51" s="100">
        <f>IF(B51&lt;='VALOR POR PL'!$P$5,'CP RESUMO'!AX50,"")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HISTORICOS'!AY8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1300</v>
      </c>
      <c r="M52" s="100">
        <f>'CP RESUMO'!AY8</f>
        <v/>
      </c>
      <c r="N52" s="101">
        <f>MAX(0,M52-M51)</f>
        <v/>
      </c>
      <c r="O52" s="100">
        <f>IF(B52&lt;='VALOR POR PL'!$P$5,'CP RESUMO'!AY50,"")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HISTORICOS'!AZ8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1771.78</v>
      </c>
      <c r="M53" s="100">
        <f>'CP RESUMO'!AZ8</f>
        <v/>
      </c>
      <c r="N53" s="101">
        <f>MAX(0,M53-M52)</f>
        <v/>
      </c>
      <c r="O53" s="100">
        <f>IF(B53&lt;='VALOR POR PL'!$P$5,'CP RESUMO'!AZ50,"")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HISTORICOS'!BA8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1729.71</v>
      </c>
      <c r="M54" s="100">
        <f>'CP RESUMO'!BA8</f>
        <v/>
      </c>
      <c r="N54" s="101">
        <f>MAX(0,M54-M53)</f>
        <v/>
      </c>
      <c r="O54" s="100">
        <f>IF(B54&lt;='VALOR POR PL'!$P$5,'CP RESUMO'!BA50,"")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HISTORICOS'!BB8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1729.71</v>
      </c>
      <c r="M55" s="100">
        <f>'CP RESUMO'!BB8</f>
        <v/>
      </c>
      <c r="N55" s="101">
        <f>MAX(0,M55-M54)</f>
        <v/>
      </c>
      <c r="O55" s="100">
        <f>IF(B55&lt;='VALOR POR PL'!$P$5,'CP RESUMO'!BB50,"")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HISTORICOS'!BC8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70650.34</v>
      </c>
      <c r="M56" s="100">
        <f>'CP RESUMO'!BC8</f>
        <v/>
      </c>
      <c r="N56" s="101">
        <f>MAX(0,M56-M55)</f>
        <v/>
      </c>
      <c r="O56" s="100">
        <f>IF(B56&lt;='VALOR POR PL'!$P$5,'CP RESUMO'!BC50,"")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HISTORICOS'!BD8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RESUMO'!BD8</f>
        <v/>
      </c>
      <c r="N57" s="101">
        <f>MAX(0,M57-M56)</f>
        <v/>
      </c>
      <c r="O57" s="100">
        <f>IF(B57&lt;='VALOR POR PL'!$P$5,'CP RESUMO'!BD50,"")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HISTORICOS'!BE8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RESUMO'!BE8</f>
        <v/>
      </c>
      <c r="N58" s="101">
        <f>MAX(0,M58-M57)</f>
        <v/>
      </c>
      <c r="O58" s="100">
        <f>IF(B58&lt;='VALOR POR PL'!$P$5,'CP RESUMO'!BE50,"")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HISTORICOS'!BF8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RESUMO'!BF8</f>
        <v/>
      </c>
      <c r="N59" s="101">
        <f>MAX(0,M59-M58)</f>
        <v/>
      </c>
      <c r="O59" s="100">
        <f>IF(B59&lt;='VALOR POR PL'!$P$5,'CP RESUMO'!BF50,"")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HISTORICOS'!BG8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RESUMO'!BG8</f>
        <v/>
      </c>
      <c r="N60" s="101">
        <f>MAX(0,M60-M59)</f>
        <v/>
      </c>
      <c r="O60" s="100">
        <f>IF(B60&lt;='VALOR POR PL'!$P$5,'CP RESUMO'!BG50,"")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HISTORICOS'!BH8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RESUMO'!BH8</f>
        <v/>
      </c>
      <c r="N61" s="101">
        <f>MAX(0,M61-M60)</f>
        <v/>
      </c>
      <c r="O61" s="100">
        <f>IF(B61&lt;='VALOR POR PL'!$P$5,'CP RESUMO'!BH50,"")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HISTORICOS'!BI8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RESUMO'!BI8</f>
        <v/>
      </c>
      <c r="N62" s="101">
        <f>MAX(0,M62-M61)</f>
        <v/>
      </c>
      <c r="O62" s="100">
        <f>IF(B62&lt;='VALOR POR PL'!$P$5,'CP RESUMO'!BI50,"")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HISTORICOS'!BJ8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RESUMO'!BJ8</f>
        <v/>
      </c>
      <c r="N63" s="101">
        <f>MAX(0,M63-M62)</f>
        <v/>
      </c>
      <c r="O63" s="100">
        <f>IF(B63&lt;='VALOR POR PL'!$P$5,'CP RESUMO'!BJ50,"")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HISTORICOS'!BK8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RESUMO'!BK8</f>
        <v/>
      </c>
      <c r="N64" s="101">
        <f>MAX(0,M64-M63)</f>
        <v/>
      </c>
      <c r="O64" s="100">
        <f>IF(B64&lt;='VALOR POR PL'!$P$5,'CP RESUMO'!BK50,"")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HISTORICOS'!BL8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RESUMO'!BL8</f>
        <v/>
      </c>
      <c r="N65" s="101">
        <f>MAX(0,M65-M64)</f>
        <v/>
      </c>
      <c r="O65" s="100">
        <f>IF(B65&lt;='VALOR POR PL'!$P$5,'CP RESUMO'!BL50,"")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HISTORICOS'!BM8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RESUMO'!BM8</f>
        <v/>
      </c>
      <c r="N66" s="101">
        <f>MAX(0,M66-M65)</f>
        <v/>
      </c>
      <c r="O66" s="100">
        <f>IF(B66&lt;='VALOR POR PL'!$P$5,'CP RESUMO'!BM50,"")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HISTORICOS'!BN8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RESUMO'!BN8</f>
        <v/>
      </c>
      <c r="N67" s="101">
        <f>MAX(0,M67-M66)</f>
        <v/>
      </c>
      <c r="O67" s="100">
        <f>IF(B67&lt;='VALOR POR PL'!$P$5,'CP RESUMO'!BN50,"")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HISTORICOS'!BO8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RESUMO'!BO8</f>
        <v/>
      </c>
      <c r="N68" s="101">
        <f>MAX(0,M68-M67)</f>
        <v/>
      </c>
      <c r="O68" s="100">
        <f>IF(B68&lt;='VALOR POR PL'!$P$5,'CP RESUMO'!BO50,"")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HISTORICOS'!BP8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RESUMO'!BP8</f>
        <v/>
      </c>
      <c r="N69" s="101">
        <f>MAX(0,M69-M68)</f>
        <v/>
      </c>
      <c r="O69" s="100">
        <f>IF(B69&lt;='VALOR POR PL'!$P$5,'CP RESUMO'!BP50,"")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HISTORICOS'!BQ8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RESUMO'!BQ8</f>
        <v/>
      </c>
      <c r="N70" s="101">
        <f>MAX(0,M70-M69)</f>
        <v/>
      </c>
      <c r="O70" s="100">
        <f>IF(B70&lt;='VALOR POR PL'!$P$5,'CP RESUMO'!BQ50,"")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HISTORICOS'!BR8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RESUMO'!BR8</f>
        <v/>
      </c>
      <c r="N71" s="101">
        <f>MAX(0,M71-M70)</f>
        <v/>
      </c>
      <c r="O71" s="100">
        <f>IF(B71&lt;='VALOR POR PL'!$P$5,'CP RESUMO'!BR50,"")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HISTORICOS'!BS8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RESUMO'!BS8</f>
        <v/>
      </c>
      <c r="N72" s="101">
        <f>MAX(0,M72-M71)</f>
        <v/>
      </c>
      <c r="O72" s="100">
        <f>IF(B72&lt;='VALOR POR PL'!$P$5,'CP RESUMO'!BS50,"")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HISTORICOS'!BT8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RESUMO'!BT8</f>
        <v/>
      </c>
      <c r="N73" s="101">
        <f>MAX(0,M73-M72)</f>
        <v/>
      </c>
      <c r="O73" s="100">
        <f>IF(B73&lt;='VALOR POR PL'!$P$5,'CP RESUMO'!BT50,"")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HISTORICOS'!BU8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RESUMO'!BU8</f>
        <v/>
      </c>
      <c r="N74" s="101">
        <f>MAX(0,M74-M73)</f>
        <v/>
      </c>
      <c r="O74" s="100">
        <f>IF(B74&lt;='VALOR POR PL'!$P$5,'CP RESUMO'!BU50,"")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HISTORICOS'!BV8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RESUMO'!BV8</f>
        <v/>
      </c>
      <c r="N75" s="101">
        <f>MAX(0,M75-M74)</f>
        <v/>
      </c>
      <c r="O75" s="100">
        <f>IF(B75&lt;='VALOR POR PL'!$P$5,'CP RESUMO'!BV50,"")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HISTORICOS'!BW8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RESUMO'!BW8</f>
        <v/>
      </c>
      <c r="N76" s="101">
        <f>MAX(0,M76-M75)</f>
        <v/>
      </c>
      <c r="O76" s="100">
        <f>IF(B76&lt;='VALOR POR PL'!$P$5,'CP RESUMO'!BW50,"")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PL'!D15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HISTORICOS'!D9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PL'!F15</f>
        <v/>
      </c>
      <c r="K5" s="75">
        <f>'VALOR POR PL'!G15</f>
        <v/>
      </c>
      <c r="M5" s="100">
        <f>'CP RESUMO'!D9</f>
        <v/>
      </c>
      <c r="N5" s="101" t="n">
        <v>0</v>
      </c>
      <c r="O5" s="100">
        <f>IF(B5&lt;='VALOR POR PL'!$P$5,'CP RESUMO'!D51,"")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HISTORICOS'!E9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RESUMO'!E9</f>
        <v/>
      </c>
      <c r="N6" s="101">
        <f>MAX(0,M6-M5)</f>
        <v/>
      </c>
      <c r="O6" s="100">
        <f>IF(B6&lt;='VALOR POR PL'!$P$5,'CP RESUMO'!E51,"")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HISTORICOS'!F9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PL'!L15</f>
        <v/>
      </c>
      <c r="M7" s="100">
        <f>'CP RESUMO'!F9</f>
        <v/>
      </c>
      <c r="N7" s="101">
        <f>MAX(0,M7-M6)</f>
        <v/>
      </c>
      <c r="O7" s="100">
        <f>IF(B7&lt;='VALOR POR PL'!$P$5,'CP RESUMO'!F51,"")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HISTORICOS'!G9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RESUMO'!G9</f>
        <v/>
      </c>
      <c r="N8" s="101">
        <f>MAX(0,M8-M7)</f>
        <v/>
      </c>
      <c r="O8" s="100">
        <f>IF(B8&lt;='VALOR POR PL'!$P$5,'CP RESUMO'!G51,"")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HISTORICOS'!H9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RESUMO'!H9</f>
        <v/>
      </c>
      <c r="N9" s="101">
        <f>MAX(0,M9-M8)</f>
        <v/>
      </c>
      <c r="O9" s="100">
        <f>IF(B9&lt;='VALOR POR PL'!$P$5,'CP RESUMO'!H51,"")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HISTORICOS'!I9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RESUMO'!I9</f>
        <v/>
      </c>
      <c r="N10" s="101">
        <f>MAX(0,M10-M9)</f>
        <v/>
      </c>
      <c r="O10" s="100">
        <f>IF(B10&lt;='VALOR POR PL'!$P$5,'CP RESUMO'!I51,"")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HISTORICOS'!J9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RESUMO'!J9</f>
        <v/>
      </c>
      <c r="N11" s="101">
        <f>MAX(0,M11-M10)</f>
        <v/>
      </c>
      <c r="O11" s="100">
        <f>IF(B11&lt;='VALOR POR PL'!$P$5,'CP RESUMO'!J51,"")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HISTORICOS'!K9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RESUMO'!K9</f>
        <v/>
      </c>
      <c r="N12" s="101">
        <f>MAX(0,M12-M11)</f>
        <v/>
      </c>
      <c r="O12" s="100">
        <f>IF(B12&lt;='VALOR POR PL'!$P$5,'CP RESUMO'!K51,"")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HISTORICOS'!L9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PL'!I15</f>
        <v/>
      </c>
      <c r="M13" s="100">
        <f>'CP RESUMO'!L9</f>
        <v/>
      </c>
      <c r="N13" s="101">
        <f>MAX(0,M13-M12)</f>
        <v/>
      </c>
      <c r="O13" s="100">
        <f>IF(B13&lt;='VALOR POR PL'!$P$5,'CP RESUMO'!L51,"")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HISTORICOS'!M9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RESUMO'!$D$51:$BW$51,MATCH('VALOR POR PL'!$P$5,'CP RESUMO'!$D$4:$BW$4,0))/100,0)</f>
        <v/>
      </c>
      <c r="M14" s="100">
        <f>'CP RESUMO'!M9</f>
        <v/>
      </c>
      <c r="N14" s="101">
        <f>MAX(0,M14-M13)</f>
        <v/>
      </c>
      <c r="O14" s="100">
        <f>IF(B14&lt;='VALOR POR PL'!$P$5,'CP RESUMO'!M51,"")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HISTORICOS'!N9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RESUMO'!N9</f>
        <v/>
      </c>
      <c r="N15" s="101">
        <f>MAX(0,M15-M14)</f>
        <v/>
      </c>
      <c r="O15" s="100">
        <f>IF(B15&lt;='VALOR POR PL'!$P$5,'CP RESUMO'!N51,"")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HISTORICOS'!O9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RESUMO'!O9</f>
        <v/>
      </c>
      <c r="N16" s="101">
        <f>MAX(0,M16-M15)</f>
        <v/>
      </c>
      <c r="O16" s="100">
        <f>IF(B16&lt;='VALOR POR PL'!$P$5,'CP RESUMO'!O51,"")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HISTORICOS'!P9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RESUMO'!P9</f>
        <v/>
      </c>
      <c r="N17" s="101">
        <f>MAX(0,M17-M16)</f>
        <v/>
      </c>
      <c r="O17" s="100">
        <f>IF(B17&lt;='VALOR POR PL'!$P$5,'CP RESUMO'!P51,"")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HISTORICOS'!Q9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RESUMO'!Q9</f>
        <v/>
      </c>
      <c r="N18" s="101">
        <f>MAX(0,M18-M17)</f>
        <v/>
      </c>
      <c r="O18" s="100">
        <f>IF(B18&lt;='VALOR POR PL'!$P$5,'CP RESUMO'!Q51,"")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HISTORICOS'!R9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RESUMO'!R9</f>
        <v/>
      </c>
      <c r="N19" s="101">
        <f>MAX(0,M19-M18)</f>
        <v/>
      </c>
      <c r="O19" s="100">
        <f>IF(B19&lt;='VALOR POR PL'!$P$5,'CP RESUMO'!R51,"")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HISTORICOS'!S9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RESUMO'!S9</f>
        <v/>
      </c>
      <c r="N20" s="101">
        <f>MAX(0,M20-M19)</f>
        <v/>
      </c>
      <c r="O20" s="100">
        <f>IF(B20&lt;='VALOR POR PL'!$P$5,'CP RESUMO'!S51,"")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HISTORICOS'!T9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RESUMO'!T9</f>
        <v/>
      </c>
      <c r="N21" s="101">
        <f>MAX(0,M21-M20)</f>
        <v/>
      </c>
      <c r="O21" s="100">
        <f>IF(B21&lt;='VALOR POR PL'!$P$5,'CP RESUMO'!T51,"")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HISTORICOS'!U9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RESUMO'!U9</f>
        <v/>
      </c>
      <c r="N22" s="101">
        <f>MAX(0,M22-M21)</f>
        <v/>
      </c>
      <c r="O22" s="100">
        <f>IF(B22&lt;='VALOR POR PL'!$P$5,'CP RESUMO'!U51,"")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HISTORICOS'!V9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RESUMO'!V9</f>
        <v/>
      </c>
      <c r="N23" s="101">
        <f>MAX(0,M23-M22)</f>
        <v/>
      </c>
      <c r="O23" s="100">
        <f>IF(B23&lt;='VALOR POR PL'!$P$5,'CP RESUMO'!V51,"")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HISTORICOS'!W9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RESUMO'!W9</f>
        <v/>
      </c>
      <c r="N24" s="101">
        <f>MAX(0,M24-M23)</f>
        <v/>
      </c>
      <c r="O24" s="100">
        <f>IF(B24&lt;='VALOR POR PL'!$P$5,'CP RESUMO'!W51,"")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HISTORICOS'!X9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RESUMO'!X9</f>
        <v/>
      </c>
      <c r="N25" s="101">
        <f>MAX(0,M25-M24)</f>
        <v/>
      </c>
      <c r="O25" s="100">
        <f>IF(B25&lt;='VALOR POR PL'!$P$5,'CP RESUMO'!X51,"")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HISTORICOS'!Y9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RESUMO'!Y9</f>
        <v/>
      </c>
      <c r="N26" s="101">
        <f>MAX(0,M26-M25)</f>
        <v/>
      </c>
      <c r="O26" s="100">
        <f>IF(B26&lt;='VALOR POR PL'!$P$5,'CP RESUMO'!Y51,"")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HISTORICOS'!Z9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RESUMO'!Z9</f>
        <v/>
      </c>
      <c r="N27" s="101">
        <f>MAX(0,M27-M26)</f>
        <v/>
      </c>
      <c r="O27" s="100">
        <f>IF(B27&lt;='VALOR POR PL'!$P$5,'CP RESUMO'!Z51,"")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HISTORICOS'!AA9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RESUMO'!AA9</f>
        <v/>
      </c>
      <c r="N28" s="101">
        <f>MAX(0,M28-M27)</f>
        <v/>
      </c>
      <c r="O28" s="100">
        <f>IF(B28&lt;='VALOR POR PL'!$P$5,'CP RESUMO'!AA51,"")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HISTORICOS'!AB9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RESUMO'!AB9</f>
        <v/>
      </c>
      <c r="N29" s="101">
        <f>MAX(0,M29-M28)</f>
        <v/>
      </c>
      <c r="O29" s="100">
        <f>IF(B29&lt;='VALOR POR PL'!$P$5,'CP RESUMO'!AB51,"")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HISTORICOS'!AC9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RESUMO'!AC9</f>
        <v/>
      </c>
      <c r="N30" s="101">
        <f>MAX(0,M30-M29)</f>
        <v/>
      </c>
      <c r="O30" s="100">
        <f>IF(B30&lt;='VALOR POR PL'!$P$5,'CP RESUMO'!AC51,"")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HISTORICOS'!AD9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RESUMO'!AD9</f>
        <v/>
      </c>
      <c r="N31" s="101">
        <f>MAX(0,M31-M30)</f>
        <v/>
      </c>
      <c r="O31" s="100">
        <f>IF(B31&lt;='VALOR POR PL'!$P$5,'CP RESUMO'!AD51,"")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HISTORICOS'!AE9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RESUMO'!AE9</f>
        <v/>
      </c>
      <c r="N32" s="101">
        <f>MAX(0,M32-M31)</f>
        <v/>
      </c>
      <c r="O32" s="100">
        <f>IF(B32&lt;='VALOR POR PL'!$P$5,'CP RESUMO'!AE51,"")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HISTORICOS'!AF9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RESUMO'!AF9</f>
        <v/>
      </c>
      <c r="N33" s="101">
        <f>MAX(0,M33-M32)</f>
        <v/>
      </c>
      <c r="O33" s="100">
        <f>IF(B33&lt;='VALOR POR PL'!$P$5,'CP RESUMO'!AF51,"")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HISTORICOS'!AG9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RESUMO'!AG9</f>
        <v/>
      </c>
      <c r="N34" s="101">
        <f>MAX(0,M34-M33)</f>
        <v/>
      </c>
      <c r="O34" s="100">
        <f>IF(B34&lt;='VALOR POR PL'!$P$5,'CP RESUMO'!AG51,"")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HISTORICOS'!AH9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RESUMO'!AH9</f>
        <v/>
      </c>
      <c r="N35" s="101">
        <f>MAX(0,M35-M34)</f>
        <v/>
      </c>
      <c r="O35" s="100">
        <f>IF(B35&lt;='VALOR POR PL'!$P$5,'CP RESUMO'!AH51,"")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HISTORICOS'!AI9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RESUMO'!AI9</f>
        <v/>
      </c>
      <c r="N36" s="101">
        <f>MAX(0,M36-M35)</f>
        <v/>
      </c>
      <c r="O36" s="100">
        <f>IF(B36&lt;='VALOR POR PL'!$P$5,'CP RESUMO'!AI51,"")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HISTORICOS'!AJ9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RESUMO'!AJ9</f>
        <v/>
      </c>
      <c r="N37" s="101">
        <f>MAX(0,M37-M36)</f>
        <v/>
      </c>
      <c r="O37" s="100">
        <f>IF(B37&lt;='VALOR POR PL'!$P$5,'CP RESUMO'!AJ51,"")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HISTORICOS'!AK9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RESUMO'!AK9</f>
        <v/>
      </c>
      <c r="N38" s="101">
        <f>MAX(0,M38-M37)</f>
        <v/>
      </c>
      <c r="O38" s="100">
        <f>IF(B38&lt;='VALOR POR PL'!$P$5,'CP RESUMO'!AK51,"")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HISTORICOS'!AL9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RESUMO'!AL9</f>
        <v/>
      </c>
      <c r="N39" s="101">
        <f>MAX(0,M39-M38)</f>
        <v/>
      </c>
      <c r="O39" s="100">
        <f>IF(B39&lt;='VALOR POR PL'!$P$5,'CP RESUMO'!AL51,"")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HISTORICOS'!AM9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RESUMO'!AM9</f>
        <v/>
      </c>
      <c r="N40" s="101">
        <f>MAX(0,M40-M39)</f>
        <v/>
      </c>
      <c r="O40" s="100">
        <f>IF(B40&lt;='VALOR POR PL'!$P$5,'CP RESUMO'!AM51,"")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HISTORICOS'!AN9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RESUMO'!AN9</f>
        <v/>
      </c>
      <c r="N41" s="101">
        <f>MAX(0,M41-M40)</f>
        <v/>
      </c>
      <c r="O41" s="100">
        <f>IF(B41&lt;='VALOR POR PL'!$P$5,'CP RESUMO'!AN51,"")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HISTORICOS'!AO9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RESUMO'!AO9</f>
        <v/>
      </c>
      <c r="N42" s="101">
        <f>MAX(0,M42-M41)</f>
        <v/>
      </c>
      <c r="O42" s="100">
        <f>IF(B42&lt;='VALOR POR PL'!$P$5,'CP RESUMO'!AO51,"")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HISTORICOS'!AP9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RESUMO'!AP9</f>
        <v/>
      </c>
      <c r="N43" s="101">
        <f>MAX(0,M43-M42)</f>
        <v/>
      </c>
      <c r="O43" s="100">
        <f>IF(B43&lt;='VALOR POR PL'!$P$5,'CP RESUMO'!AP51,"")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HISTORICOS'!AQ9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RESUMO'!AQ9</f>
        <v/>
      </c>
      <c r="N44" s="101">
        <f>MAX(0,M44-M43)</f>
        <v/>
      </c>
      <c r="O44" s="100">
        <f>IF(B44&lt;='VALOR POR PL'!$P$5,'CP RESUMO'!AQ51,"")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HISTORICOS'!AR9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RESUMO'!AR9</f>
        <v/>
      </c>
      <c r="N45" s="101">
        <f>MAX(0,M45-M44)</f>
        <v/>
      </c>
      <c r="O45" s="100">
        <f>IF(B45&lt;='VALOR POR PL'!$P$5,'CP RESUMO'!AR51,"")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HISTORICOS'!AS9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RESUMO'!AS9</f>
        <v/>
      </c>
      <c r="N46" s="101">
        <f>MAX(0,M46-M45)</f>
        <v/>
      </c>
      <c r="O46" s="100">
        <f>IF(B46&lt;='VALOR POR PL'!$P$5,'CP RESUMO'!AS51,"")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HISTORICOS'!AT9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RESUMO'!AT9</f>
        <v/>
      </c>
      <c r="N47" s="101">
        <f>MAX(0,M47-M46)</f>
        <v/>
      </c>
      <c r="O47" s="100">
        <f>IF(B47&lt;='VALOR POR PL'!$P$5,'CP RESUMO'!AT51,"")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HISTORICOS'!AU9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RESUMO'!AU9</f>
        <v/>
      </c>
      <c r="N48" s="101">
        <f>MAX(0,M48-M47)</f>
        <v/>
      </c>
      <c r="O48" s="100">
        <f>IF(B48&lt;='VALOR POR PL'!$P$5,'CP RESUMO'!AU51,"")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HISTORICOS'!AV9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RESUMO'!AV9</f>
        <v/>
      </c>
      <c r="N49" s="101">
        <f>MAX(0,M49-M48)</f>
        <v/>
      </c>
      <c r="O49" s="100">
        <f>IF(B49&lt;='VALOR POR PL'!$P$5,'CP RESUMO'!AV51,"")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HISTORICOS'!AW9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RESUMO'!AW9</f>
        <v/>
      </c>
      <c r="N50" s="101">
        <f>MAX(0,M50-M49)</f>
        <v/>
      </c>
      <c r="O50" s="100">
        <f>IF(B50&lt;='VALOR POR PL'!$P$5,'CP RESUMO'!AW51,"")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HISTORICOS'!AX9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RESUMO'!AX9</f>
        <v/>
      </c>
      <c r="N51" s="101">
        <f>MAX(0,M51-M50)</f>
        <v/>
      </c>
      <c r="O51" s="100">
        <f>IF(B51&lt;='VALOR POR PL'!$P$5,'CP RESUMO'!AX51,"")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HISTORICOS'!AY9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RESUMO'!AY9</f>
        <v/>
      </c>
      <c r="N52" s="101">
        <f>MAX(0,M52-M51)</f>
        <v/>
      </c>
      <c r="O52" s="100">
        <f>IF(B52&lt;='VALOR POR PL'!$P$5,'CP RESUMO'!AY51,"")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HISTORICOS'!AZ9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RESUMO'!AZ9</f>
        <v/>
      </c>
      <c r="N53" s="101">
        <f>MAX(0,M53-M52)</f>
        <v/>
      </c>
      <c r="O53" s="100">
        <f>IF(B53&lt;='VALOR POR PL'!$P$5,'CP RESUMO'!AZ51,"")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HISTORICOS'!BA9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RESUMO'!BA9</f>
        <v/>
      </c>
      <c r="N54" s="101">
        <f>MAX(0,M54-M53)</f>
        <v/>
      </c>
      <c r="O54" s="100">
        <f>IF(B54&lt;='VALOR POR PL'!$P$5,'CP RESUMO'!BA51,"")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HISTORICOS'!BB9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RESUMO'!BB9</f>
        <v/>
      </c>
      <c r="N55" s="101">
        <f>MAX(0,M55-M54)</f>
        <v/>
      </c>
      <c r="O55" s="100">
        <f>IF(B55&lt;='VALOR POR PL'!$P$5,'CP RESUMO'!BB51,"")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HISTORICOS'!BC9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RESUMO'!BC9</f>
        <v/>
      </c>
      <c r="N56" s="101">
        <f>MAX(0,M56-M55)</f>
        <v/>
      </c>
      <c r="O56" s="100">
        <f>IF(B56&lt;='VALOR POR PL'!$P$5,'CP RESUMO'!BC51,"")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HISTORICOS'!BD9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RESUMO'!BD9</f>
        <v/>
      </c>
      <c r="N57" s="101">
        <f>MAX(0,M57-M56)</f>
        <v/>
      </c>
      <c r="O57" s="100">
        <f>IF(B57&lt;='VALOR POR PL'!$P$5,'CP RESUMO'!BD51,"")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HISTORICOS'!BE9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RESUMO'!BE9</f>
        <v/>
      </c>
      <c r="N58" s="101">
        <f>MAX(0,M58-M57)</f>
        <v/>
      </c>
      <c r="O58" s="100">
        <f>IF(B58&lt;='VALOR POR PL'!$P$5,'CP RESUMO'!BE51,"")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HISTORICOS'!BF9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RESUMO'!BF9</f>
        <v/>
      </c>
      <c r="N59" s="101">
        <f>MAX(0,M59-M58)</f>
        <v/>
      </c>
      <c r="O59" s="100">
        <f>IF(B59&lt;='VALOR POR PL'!$P$5,'CP RESUMO'!BF51,"")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HISTORICOS'!BG9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RESUMO'!BG9</f>
        <v/>
      </c>
      <c r="N60" s="101">
        <f>MAX(0,M60-M59)</f>
        <v/>
      </c>
      <c r="O60" s="100">
        <f>IF(B60&lt;='VALOR POR PL'!$P$5,'CP RESUMO'!BG51,"")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HISTORICOS'!BH9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RESUMO'!BH9</f>
        <v/>
      </c>
      <c r="N61" s="101">
        <f>MAX(0,M61-M60)</f>
        <v/>
      </c>
      <c r="O61" s="100">
        <f>IF(B61&lt;='VALOR POR PL'!$P$5,'CP RESUMO'!BH51,"")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HISTORICOS'!BI9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RESUMO'!BI9</f>
        <v/>
      </c>
      <c r="N62" s="101">
        <f>MAX(0,M62-M61)</f>
        <v/>
      </c>
      <c r="O62" s="100">
        <f>IF(B62&lt;='VALOR POR PL'!$P$5,'CP RESUMO'!BI51,"")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HISTORICOS'!BJ9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RESUMO'!BJ9</f>
        <v/>
      </c>
      <c r="N63" s="101">
        <f>MAX(0,M63-M62)</f>
        <v/>
      </c>
      <c r="O63" s="100">
        <f>IF(B63&lt;='VALOR POR PL'!$P$5,'CP RESUMO'!BJ51,"")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HISTORICOS'!BK9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RESUMO'!BK9</f>
        <v/>
      </c>
      <c r="N64" s="101">
        <f>MAX(0,M64-M63)</f>
        <v/>
      </c>
      <c r="O64" s="100">
        <f>IF(B64&lt;='VALOR POR PL'!$P$5,'CP RESUMO'!BK51,"")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HISTORICOS'!BL9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RESUMO'!BL9</f>
        <v/>
      </c>
      <c r="N65" s="101">
        <f>MAX(0,M65-M64)</f>
        <v/>
      </c>
      <c r="O65" s="100">
        <f>IF(B65&lt;='VALOR POR PL'!$P$5,'CP RESUMO'!BL51,"")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HISTORICOS'!BM9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RESUMO'!BM9</f>
        <v/>
      </c>
      <c r="N66" s="101">
        <f>MAX(0,M66-M65)</f>
        <v/>
      </c>
      <c r="O66" s="100">
        <f>IF(B66&lt;='VALOR POR PL'!$P$5,'CP RESUMO'!BM51,"")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HISTORICOS'!BN9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RESUMO'!BN9</f>
        <v/>
      </c>
      <c r="N67" s="101">
        <f>MAX(0,M67-M66)</f>
        <v/>
      </c>
      <c r="O67" s="100">
        <f>IF(B67&lt;='VALOR POR PL'!$P$5,'CP RESUMO'!BN51,"")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HISTORICOS'!BO9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RESUMO'!BO9</f>
        <v/>
      </c>
      <c r="N68" s="101">
        <f>MAX(0,M68-M67)</f>
        <v/>
      </c>
      <c r="O68" s="100">
        <f>IF(B68&lt;='VALOR POR PL'!$P$5,'CP RESUMO'!BO51,"")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HISTORICOS'!BP9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RESUMO'!BP9</f>
        <v/>
      </c>
      <c r="N69" s="101">
        <f>MAX(0,M69-M68)</f>
        <v/>
      </c>
      <c r="O69" s="100">
        <f>IF(B69&lt;='VALOR POR PL'!$P$5,'CP RESUMO'!BP51,"")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HISTORICOS'!BQ9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RESUMO'!BQ9</f>
        <v/>
      </c>
      <c r="N70" s="101">
        <f>MAX(0,M70-M69)</f>
        <v/>
      </c>
      <c r="O70" s="100">
        <f>IF(B70&lt;='VALOR POR PL'!$P$5,'CP RESUMO'!BQ51,"")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HISTORICOS'!BR9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RESUMO'!BR9</f>
        <v/>
      </c>
      <c r="N71" s="101">
        <f>MAX(0,M71-M70)</f>
        <v/>
      </c>
      <c r="O71" s="100">
        <f>IF(B71&lt;='VALOR POR PL'!$P$5,'CP RESUMO'!BR51,"")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HISTORICOS'!BS9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RESUMO'!BS9</f>
        <v/>
      </c>
      <c r="N72" s="101">
        <f>MAX(0,M72-M71)</f>
        <v/>
      </c>
      <c r="O72" s="100">
        <f>IF(B72&lt;='VALOR POR PL'!$P$5,'CP RESUMO'!BS51,"")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HISTORICOS'!BT9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RESUMO'!BT9</f>
        <v/>
      </c>
      <c r="N73" s="101">
        <f>MAX(0,M73-M72)</f>
        <v/>
      </c>
      <c r="O73" s="100">
        <f>IF(B73&lt;='VALOR POR PL'!$P$5,'CP RESUMO'!BT51,"")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HISTORICOS'!BU9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RESUMO'!BU9</f>
        <v/>
      </c>
      <c r="N74" s="101">
        <f>MAX(0,M74-M73)</f>
        <v/>
      </c>
      <c r="O74" s="100">
        <f>IF(B74&lt;='VALOR POR PL'!$P$5,'CP RESUMO'!BU51,"")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HISTORICOS'!BV9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RESUMO'!BV9</f>
        <v/>
      </c>
      <c r="N75" s="101">
        <f>MAX(0,M75-M74)</f>
        <v/>
      </c>
      <c r="O75" s="100">
        <f>IF(B75&lt;='VALOR POR PL'!$P$5,'CP RESUMO'!BV51,"")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HISTORICOS'!BW9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RESUMO'!BW9</f>
        <v/>
      </c>
      <c r="N76" s="101">
        <f>MAX(0,M76-M75)</f>
        <v/>
      </c>
      <c r="O76" s="100">
        <f>IF(B76&lt;='VALOR POR PL'!$P$5,'CP RESUMO'!BW51,"")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PL'!D16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HISTORICOS'!D10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PL'!F16</f>
        <v/>
      </c>
      <c r="K5" s="75">
        <f>'VALOR POR PL'!G16</f>
        <v/>
      </c>
      <c r="M5" s="100">
        <f>'CP RESUMO'!D10</f>
        <v/>
      </c>
      <c r="N5" s="101" t="n">
        <v>0</v>
      </c>
      <c r="O5" s="100">
        <f>IF(B5&lt;='VALOR POR PL'!$P$5,'CP RESUMO'!D52,"")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HISTORICOS'!E10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RESUMO'!E10</f>
        <v/>
      </c>
      <c r="N6" s="101">
        <f>MAX(0,M6-M5)</f>
        <v/>
      </c>
      <c r="O6" s="100">
        <f>IF(B6&lt;='VALOR POR PL'!$P$5,'CP RESUMO'!E52,"")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HISTORICOS'!F10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PL'!L16</f>
        <v/>
      </c>
      <c r="M7" s="100">
        <f>'CP RESUMO'!F10</f>
        <v/>
      </c>
      <c r="N7" s="101">
        <f>MAX(0,M7-M6)</f>
        <v/>
      </c>
      <c r="O7" s="100">
        <f>IF(B7&lt;='VALOR POR PL'!$P$5,'CP RESUMO'!F52,"")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HISTORICOS'!G10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RESUMO'!G10</f>
        <v/>
      </c>
      <c r="N8" s="101">
        <f>MAX(0,M8-M7)</f>
        <v/>
      </c>
      <c r="O8" s="100">
        <f>IF(B8&lt;='VALOR POR PL'!$P$5,'CP RESUMO'!G52,"")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HISTORICOS'!H10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RESUMO'!H10</f>
        <v/>
      </c>
      <c r="N9" s="101">
        <f>MAX(0,M9-M8)</f>
        <v/>
      </c>
      <c r="O9" s="100">
        <f>IF(B9&lt;='VALOR POR PL'!$P$5,'CP RESUMO'!H52,"")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HISTORICOS'!I10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RESUMO'!I10</f>
        <v/>
      </c>
      <c r="N10" s="101">
        <f>MAX(0,M10-M9)</f>
        <v/>
      </c>
      <c r="O10" s="100">
        <f>IF(B10&lt;='VALOR POR PL'!$P$5,'CP RESUMO'!I52,"")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HISTORICOS'!J10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RESUMO'!J10</f>
        <v/>
      </c>
      <c r="N11" s="101">
        <f>MAX(0,M11-M10)</f>
        <v/>
      </c>
      <c r="O11" s="100">
        <f>IF(B11&lt;='VALOR POR PL'!$P$5,'CP RESUMO'!J52,"")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HISTORICOS'!K10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RESUMO'!K10</f>
        <v/>
      </c>
      <c r="N12" s="101">
        <f>MAX(0,M12-M11)</f>
        <v/>
      </c>
      <c r="O12" s="100">
        <f>IF(B12&lt;='VALOR POR PL'!$P$5,'CP RESUMO'!K52,"")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HISTORICOS'!L10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PL'!I16</f>
        <v/>
      </c>
      <c r="M13" s="100">
        <f>'CP RESUMO'!L10</f>
        <v/>
      </c>
      <c r="N13" s="101">
        <f>MAX(0,M13-M12)</f>
        <v/>
      </c>
      <c r="O13" s="100">
        <f>IF(B13&lt;='VALOR POR PL'!$P$5,'CP RESUMO'!L52,"")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HISTORICOS'!M10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RESUMO'!$D$52:$BW$52,MATCH('VALOR POR PL'!$P$5,'CP RESUMO'!$D$4:$BW$4,0))/100,0)</f>
        <v/>
      </c>
      <c r="M14" s="100">
        <f>'CP RESUMO'!M10</f>
        <v/>
      </c>
      <c r="N14" s="101">
        <f>MAX(0,M14-M13)</f>
        <v/>
      </c>
      <c r="O14" s="100">
        <f>IF(B14&lt;='VALOR POR PL'!$P$5,'CP RESUMO'!M52,"")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HISTORICOS'!N10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RESUMO'!N10</f>
        <v/>
      </c>
      <c r="N15" s="101">
        <f>MAX(0,M15-M14)</f>
        <v/>
      </c>
      <c r="O15" s="100">
        <f>IF(B15&lt;='VALOR POR PL'!$P$5,'CP RESUMO'!N52,"")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HISTORICOS'!O10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RESUMO'!O10</f>
        <v/>
      </c>
      <c r="N16" s="101">
        <f>MAX(0,M16-M15)</f>
        <v/>
      </c>
      <c r="O16" s="100">
        <f>IF(B16&lt;='VALOR POR PL'!$P$5,'CP RESUMO'!O52,"")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HISTORICOS'!P10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RESUMO'!P10</f>
        <v/>
      </c>
      <c r="N17" s="101">
        <f>MAX(0,M17-M16)</f>
        <v/>
      </c>
      <c r="O17" s="100">
        <f>IF(B17&lt;='VALOR POR PL'!$P$5,'CP RESUMO'!P52,"")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HISTORICOS'!Q10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RESUMO'!Q10</f>
        <v/>
      </c>
      <c r="N18" s="101">
        <f>MAX(0,M18-M17)</f>
        <v/>
      </c>
      <c r="O18" s="100">
        <f>IF(B18&lt;='VALOR POR PL'!$P$5,'CP RESUMO'!Q52,"")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HISTORICOS'!R10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RESUMO'!R10</f>
        <v/>
      </c>
      <c r="N19" s="101">
        <f>MAX(0,M19-M18)</f>
        <v/>
      </c>
      <c r="O19" s="100">
        <f>IF(B19&lt;='VALOR POR PL'!$P$5,'CP RESUMO'!R52,"")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HISTORICOS'!S10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RESUMO'!S10</f>
        <v/>
      </c>
      <c r="N20" s="101">
        <f>MAX(0,M20-M19)</f>
        <v/>
      </c>
      <c r="O20" s="100">
        <f>IF(B20&lt;='VALOR POR PL'!$P$5,'CP RESUMO'!S52,"")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HISTORICOS'!T10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RESUMO'!T10</f>
        <v/>
      </c>
      <c r="N21" s="101">
        <f>MAX(0,M21-M20)</f>
        <v/>
      </c>
      <c r="O21" s="100">
        <f>IF(B21&lt;='VALOR POR PL'!$P$5,'CP RESUMO'!T52,"")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HISTORICOS'!U10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RESUMO'!U10</f>
        <v/>
      </c>
      <c r="N22" s="101">
        <f>MAX(0,M22-M21)</f>
        <v/>
      </c>
      <c r="O22" s="100">
        <f>IF(B22&lt;='VALOR POR PL'!$P$5,'CP RESUMO'!U52,"")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HISTORICOS'!V10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RESUMO'!V10</f>
        <v/>
      </c>
      <c r="N23" s="101">
        <f>MAX(0,M23-M22)</f>
        <v/>
      </c>
      <c r="O23" s="100">
        <f>IF(B23&lt;='VALOR POR PL'!$P$5,'CP RESUMO'!V52,"")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HISTORICOS'!W10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RESUMO'!W10</f>
        <v/>
      </c>
      <c r="N24" s="101">
        <f>MAX(0,M24-M23)</f>
        <v/>
      </c>
      <c r="O24" s="100">
        <f>IF(B24&lt;='VALOR POR PL'!$P$5,'CP RESUMO'!W52,"")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HISTORICOS'!X10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RESUMO'!X10</f>
        <v/>
      </c>
      <c r="N25" s="101">
        <f>MAX(0,M25-M24)</f>
        <v/>
      </c>
      <c r="O25" s="100">
        <f>IF(B25&lt;='VALOR POR PL'!$P$5,'CP RESUMO'!X52,"")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HISTORICOS'!Y10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10541.48</v>
      </c>
      <c r="M26" s="100">
        <f>'CP RESUMO'!Y10</f>
        <v/>
      </c>
      <c r="N26" s="101">
        <f>MAX(0,M26-M25)</f>
        <v/>
      </c>
      <c r="O26" s="100">
        <f>IF(B26&lt;='VALOR POR PL'!$P$5,'CP RESUMO'!Y52,"")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HISTORICOS'!Z10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11379.4</v>
      </c>
      <c r="M27" s="100">
        <f>'CP RESUMO'!Z10</f>
        <v/>
      </c>
      <c r="N27" s="101">
        <f>MAX(0,M27-M26)</f>
        <v/>
      </c>
      <c r="O27" s="100">
        <f>IF(B27&lt;='VALOR POR PL'!$P$5,'CP RESUMO'!Z52,"")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HISTORICOS'!AA10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11128.35</v>
      </c>
      <c r="M28" s="100">
        <f>'CP RESUMO'!AA10</f>
        <v/>
      </c>
      <c r="N28" s="101">
        <f>MAX(0,M28-M27)</f>
        <v/>
      </c>
      <c r="O28" s="100">
        <f>IF(B28&lt;='VALOR POR PL'!$P$5,'CP RESUMO'!AA52,"")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HISTORICOS'!AB10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10642.17</v>
      </c>
      <c r="M29" s="100">
        <f>'CP RESUMO'!AB10</f>
        <v/>
      </c>
      <c r="N29" s="101">
        <f>MAX(0,M29-M28)</f>
        <v/>
      </c>
      <c r="O29" s="100">
        <f>IF(B29&lt;='VALOR POR PL'!$P$5,'CP RESUMO'!AB52,"")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HISTORICOS'!AC10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10269.24</v>
      </c>
      <c r="M30" s="100">
        <f>'CP RESUMO'!AC10</f>
        <v/>
      </c>
      <c r="N30" s="101">
        <f>MAX(0,M30-M29)</f>
        <v/>
      </c>
      <c r="O30" s="100">
        <f>IF(B30&lt;='VALOR POR PL'!$P$5,'CP RESUMO'!AC52,"")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HISTORICOS'!AD10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11105.6</v>
      </c>
      <c r="M31" s="100">
        <f>'CP RESUMO'!AD10</f>
        <v/>
      </c>
      <c r="N31" s="101">
        <f>MAX(0,M31-M30)</f>
        <v/>
      </c>
      <c r="O31" s="100">
        <f>IF(B31&lt;='VALOR POR PL'!$P$5,'CP RESUMO'!AD52,"")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HISTORICOS'!AE10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11301.04</v>
      </c>
      <c r="M32" s="100">
        <f>'CP RESUMO'!AE10</f>
        <v/>
      </c>
      <c r="N32" s="101">
        <f>MAX(0,M32-M31)</f>
        <v/>
      </c>
      <c r="O32" s="100">
        <f>IF(B32&lt;='VALOR POR PL'!$P$5,'CP RESUMO'!AE52,"")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HISTORICOS'!AF10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10888.96</v>
      </c>
      <c r="M33" s="100">
        <f>'CP RESUMO'!AF10</f>
        <v/>
      </c>
      <c r="N33" s="101">
        <f>MAX(0,M33-M32)</f>
        <v/>
      </c>
      <c r="O33" s="100">
        <f>IF(B33&lt;='VALOR POR PL'!$P$5,'CP RESUMO'!AF52,"")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HISTORICOS'!AG10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11189.99</v>
      </c>
      <c r="M34" s="100">
        <f>'CP RESUMO'!AG10</f>
        <v/>
      </c>
      <c r="N34" s="101">
        <f>MAX(0,M34-M33)</f>
        <v/>
      </c>
      <c r="O34" s="100">
        <f>IF(B34&lt;='VALOR POR PL'!$P$5,'CP RESUMO'!AG52,"")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HISTORICOS'!AH10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11332.57</v>
      </c>
      <c r="M35" s="100">
        <f>'CP RESUMO'!AH10</f>
        <v/>
      </c>
      <c r="N35" s="101">
        <f>MAX(0,M35-M34)</f>
        <v/>
      </c>
      <c r="O35" s="100">
        <f>IF(B35&lt;='VALOR POR PL'!$P$5,'CP RESUMO'!AH52,"")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HISTORICOS'!AI10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11583.14</v>
      </c>
      <c r="M36" s="100">
        <f>'CP RESUMO'!AI10</f>
        <v/>
      </c>
      <c r="N36" s="101">
        <f>MAX(0,M36-M35)</f>
        <v/>
      </c>
      <c r="O36" s="100">
        <f>IF(B36&lt;='VALOR POR PL'!$P$5,'CP RESUMO'!AI52,"")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HISTORICOS'!AJ10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11935.17</v>
      </c>
      <c r="M37" s="100">
        <f>'CP RESUMO'!AJ10</f>
        <v/>
      </c>
      <c r="N37" s="101">
        <f>MAX(0,M37-M36)</f>
        <v/>
      </c>
      <c r="O37" s="100">
        <f>IF(B37&lt;='VALOR POR PL'!$P$5,'CP RESUMO'!AJ52,"")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HISTORICOS'!AK10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12480.22</v>
      </c>
      <c r="M38" s="100">
        <f>'CP RESUMO'!AK10</f>
        <v/>
      </c>
      <c r="N38" s="101">
        <f>MAX(0,M38-M37)</f>
        <v/>
      </c>
      <c r="O38" s="100">
        <f>IF(B38&lt;='VALOR POR PL'!$P$5,'CP RESUMO'!AK52,"")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HISTORICOS'!AL10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12867.83</v>
      </c>
      <c r="M39" s="100">
        <f>'CP RESUMO'!AL10</f>
        <v/>
      </c>
      <c r="N39" s="101">
        <f>MAX(0,M39-M38)</f>
        <v/>
      </c>
      <c r="O39" s="100">
        <f>IF(B39&lt;='VALOR POR PL'!$P$5,'CP RESUMO'!AL52,"")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HISTORICOS'!AM10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12853.32</v>
      </c>
      <c r="M40" s="100">
        <f>'CP RESUMO'!AM10</f>
        <v/>
      </c>
      <c r="N40" s="101">
        <f>MAX(0,M40-M39)</f>
        <v/>
      </c>
      <c r="O40" s="100">
        <f>IF(B40&lt;='VALOR POR PL'!$P$5,'CP RESUMO'!AM52,"")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HISTORICOS'!AN10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13195.68</v>
      </c>
      <c r="M41" s="100">
        <f>'CP RESUMO'!AN10</f>
        <v/>
      </c>
      <c r="N41" s="101">
        <f>MAX(0,M41-M40)</f>
        <v/>
      </c>
      <c r="O41" s="100">
        <f>IF(B41&lt;='VALOR POR PL'!$P$5,'CP RESUMO'!AN52,"")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HISTORICOS'!AO10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12006.76</v>
      </c>
      <c r="M42" s="100">
        <f>'CP RESUMO'!AO10</f>
        <v/>
      </c>
      <c r="N42" s="101">
        <f>MAX(0,M42-M41)</f>
        <v/>
      </c>
      <c r="O42" s="100">
        <f>IF(B42&lt;='VALOR POR PL'!$P$5,'CP RESUMO'!AO52,"")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HISTORICOS'!AP10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12952.12</v>
      </c>
      <c r="M43" s="100">
        <f>'CP RESUMO'!AP10</f>
        <v/>
      </c>
      <c r="N43" s="101">
        <f>MAX(0,M43-M42)</f>
        <v/>
      </c>
      <c r="O43" s="100">
        <f>IF(B43&lt;='VALOR POR PL'!$P$5,'CP RESUMO'!AP52,"")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HISTORICOS'!AQ10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12741.85</v>
      </c>
      <c r="M44" s="100">
        <f>'CP RESUMO'!AQ10</f>
        <v/>
      </c>
      <c r="N44" s="101">
        <f>MAX(0,M44-M43)</f>
        <v/>
      </c>
      <c r="O44" s="100">
        <f>IF(B44&lt;='VALOR POR PL'!$P$5,'CP RESUMO'!AQ52,"")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HISTORICOS'!AR10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12613.6</v>
      </c>
      <c r="M45" s="100">
        <f>'CP RESUMO'!AR10</f>
        <v/>
      </c>
      <c r="N45" s="101">
        <f>MAX(0,M45-M44)</f>
        <v/>
      </c>
      <c r="O45" s="100">
        <f>IF(B45&lt;='VALOR POR PL'!$P$5,'CP RESUMO'!AR52,"")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HISTORICOS'!AS10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12214.28</v>
      </c>
      <c r="M46" s="100">
        <f>'CP RESUMO'!AS10</f>
        <v/>
      </c>
      <c r="N46" s="101">
        <f>MAX(0,M46-M45)</f>
        <v/>
      </c>
      <c r="O46" s="100">
        <f>IF(B46&lt;='VALOR POR PL'!$P$5,'CP RESUMO'!AS52,"")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HISTORICOS'!AT10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12961.71</v>
      </c>
      <c r="M47" s="100">
        <f>'CP RESUMO'!AT10</f>
        <v/>
      </c>
      <c r="N47" s="101">
        <f>MAX(0,M47-M46)</f>
        <v/>
      </c>
      <c r="O47" s="100">
        <f>IF(B47&lt;='VALOR POR PL'!$P$5,'CP RESUMO'!AT52,"")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HISTORICOS'!AU10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12457.67</v>
      </c>
      <c r="M48" s="100">
        <f>'CP RESUMO'!AU10</f>
        <v/>
      </c>
      <c r="N48" s="101">
        <f>MAX(0,M48-M47)</f>
        <v/>
      </c>
      <c r="O48" s="100">
        <f>IF(B48&lt;='VALOR POR PL'!$P$5,'CP RESUMO'!AU52,"")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HISTORICOS'!AV10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12316.4</v>
      </c>
      <c r="M49" s="100">
        <f>'CP RESUMO'!AV10</f>
        <v/>
      </c>
      <c r="N49" s="101">
        <f>MAX(0,M49-M48)</f>
        <v/>
      </c>
      <c r="O49" s="100">
        <f>IF(B49&lt;='VALOR POR PL'!$P$5,'CP RESUMO'!AV52,"")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HISTORICOS'!AW10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12207.86</v>
      </c>
      <c r="M50" s="100">
        <f>'CP RESUMO'!AW10</f>
        <v/>
      </c>
      <c r="N50" s="101">
        <f>MAX(0,M50-M49)</f>
        <v/>
      </c>
      <c r="O50" s="100">
        <f>IF(B50&lt;='VALOR POR PL'!$P$5,'CP RESUMO'!AW52,"")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HISTORICOS'!AX10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11610.73</v>
      </c>
      <c r="M51" s="100">
        <f>'CP RESUMO'!AX10</f>
        <v/>
      </c>
      <c r="N51" s="101">
        <f>MAX(0,M51-M50)</f>
        <v/>
      </c>
      <c r="O51" s="100">
        <f>IF(B51&lt;='VALOR POR PL'!$P$5,'CP RESUMO'!AX52,"")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HISTORICOS'!AY10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11025.61</v>
      </c>
      <c r="M52" s="100">
        <f>'CP RESUMO'!AY10</f>
        <v/>
      </c>
      <c r="N52" s="101">
        <f>MAX(0,M52-M51)</f>
        <v/>
      </c>
      <c r="O52" s="100">
        <f>IF(B52&lt;='VALOR POR PL'!$P$5,'CP RESUMO'!AY52,"")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HISTORICOS'!AZ10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10312.1</v>
      </c>
      <c r="M53" s="100">
        <f>'CP RESUMO'!AZ10</f>
        <v/>
      </c>
      <c r="N53" s="101">
        <f>MAX(0,M53-M52)</f>
        <v/>
      </c>
      <c r="O53" s="100">
        <f>IF(B53&lt;='VALOR POR PL'!$P$5,'CP RESUMO'!AZ52,"")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HISTORICOS'!BA10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9972.52</v>
      </c>
      <c r="M54" s="100">
        <f>'CP RESUMO'!BA10</f>
        <v/>
      </c>
      <c r="N54" s="101">
        <f>MAX(0,M54-M53)</f>
        <v/>
      </c>
      <c r="O54" s="100">
        <f>IF(B54&lt;='VALOR POR PL'!$P$5,'CP RESUMO'!BA52,"")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HISTORICOS'!BB10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9937.309999999999</v>
      </c>
      <c r="M55" s="100">
        <f>'CP RESUMO'!BB10</f>
        <v/>
      </c>
      <c r="N55" s="101">
        <f>MAX(0,M55-M54)</f>
        <v/>
      </c>
      <c r="O55" s="100">
        <f>IF(B55&lt;='VALOR POR PL'!$P$5,'CP RESUMO'!BB52,"")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HISTORICOS'!BC10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9524.9</v>
      </c>
      <c r="M56" s="100">
        <f>'CP RESUMO'!BC10</f>
        <v/>
      </c>
      <c r="N56" s="101">
        <f>MAX(0,M56-M55)</f>
        <v/>
      </c>
      <c r="O56" s="100">
        <f>IF(B56&lt;='VALOR POR PL'!$P$5,'CP RESUMO'!BC52,"")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HISTORICOS'!BD10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9124.110000000001</v>
      </c>
      <c r="M57" s="100">
        <f>'CP RESUMO'!BD10</f>
        <v/>
      </c>
      <c r="N57" s="101">
        <f>MAX(0,M57-M56)</f>
        <v/>
      </c>
      <c r="O57" s="100">
        <f>IF(B57&lt;='VALOR POR PL'!$P$5,'CP RESUMO'!BD52,"")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HISTORICOS'!BE10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>
        <v>9124.110000000001</v>
      </c>
      <c r="M58" s="100">
        <f>'CP RESUMO'!BE10</f>
        <v/>
      </c>
      <c r="N58" s="101">
        <f>MAX(0,M58-M57)</f>
        <v/>
      </c>
      <c r="O58" s="100">
        <f>IF(B58&lt;='VALOR POR PL'!$P$5,'CP RESUMO'!BE52,"")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HISTORICOS'!BF10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>
        <v>9124.110000000001</v>
      </c>
      <c r="M59" s="100">
        <f>'CP RESUMO'!BF10</f>
        <v/>
      </c>
      <c r="N59" s="101">
        <f>MAX(0,M59-M58)</f>
        <v/>
      </c>
      <c r="O59" s="100">
        <f>IF(B59&lt;='VALOR POR PL'!$P$5,'CP RESUMO'!BF52,"")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HISTORICOS'!BG10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RESUMO'!BG10</f>
        <v/>
      </c>
      <c r="N60" s="101">
        <f>MAX(0,M60-M59)</f>
        <v/>
      </c>
      <c r="O60" s="100">
        <f>IF(B60&lt;='VALOR POR PL'!$P$5,'CP RESUMO'!BG52,"")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HISTORICOS'!BH10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>
        <v>107586.39</v>
      </c>
      <c r="M61" s="100">
        <f>'CP RESUMO'!BH10</f>
        <v/>
      </c>
      <c r="N61" s="101">
        <f>MAX(0,M61-M60)</f>
        <v/>
      </c>
      <c r="O61" s="100">
        <f>IF(B61&lt;='VALOR POR PL'!$P$5,'CP RESUMO'!BH52,"")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HISTORICOS'!BI10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RESUMO'!BI10</f>
        <v/>
      </c>
      <c r="N62" s="101">
        <f>MAX(0,M62-M61)</f>
        <v/>
      </c>
      <c r="O62" s="100">
        <f>IF(B62&lt;='VALOR POR PL'!$P$5,'CP RESUMO'!BI52,"")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HISTORICOS'!BJ10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RESUMO'!BJ10</f>
        <v/>
      </c>
      <c r="N63" s="101">
        <f>MAX(0,M63-M62)</f>
        <v/>
      </c>
      <c r="O63" s="100">
        <f>IF(B63&lt;='VALOR POR PL'!$P$5,'CP RESUMO'!BJ52,"")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HISTORICOS'!BK10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RESUMO'!BK10</f>
        <v/>
      </c>
      <c r="N64" s="101">
        <f>MAX(0,M64-M63)</f>
        <v/>
      </c>
      <c r="O64" s="100">
        <f>IF(B64&lt;='VALOR POR PL'!$P$5,'CP RESUMO'!BK52,"")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HISTORICOS'!BL10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RESUMO'!BL10</f>
        <v/>
      </c>
      <c r="N65" s="101">
        <f>MAX(0,M65-M64)</f>
        <v/>
      </c>
      <c r="O65" s="100">
        <f>IF(B65&lt;='VALOR POR PL'!$P$5,'CP RESUMO'!BL52,"")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HISTORICOS'!BM10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RESUMO'!BM10</f>
        <v/>
      </c>
      <c r="N66" s="101">
        <f>MAX(0,M66-M65)</f>
        <v/>
      </c>
      <c r="O66" s="100">
        <f>IF(B66&lt;='VALOR POR PL'!$P$5,'CP RESUMO'!BM52,"")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HISTORICOS'!BN10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RESUMO'!BN10</f>
        <v/>
      </c>
      <c r="N67" s="101">
        <f>MAX(0,M67-M66)</f>
        <v/>
      </c>
      <c r="O67" s="100">
        <f>IF(B67&lt;='VALOR POR PL'!$P$5,'CP RESUMO'!BN52,"")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HISTORICOS'!BO10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RESUMO'!BO10</f>
        <v/>
      </c>
      <c r="N68" s="101">
        <f>MAX(0,M68-M67)</f>
        <v/>
      </c>
      <c r="O68" s="100">
        <f>IF(B68&lt;='VALOR POR PL'!$P$5,'CP RESUMO'!BO52,"")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HISTORICOS'!BP10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RESUMO'!BP10</f>
        <v/>
      </c>
      <c r="N69" s="101">
        <f>MAX(0,M69-M68)</f>
        <v/>
      </c>
      <c r="O69" s="100">
        <f>IF(B69&lt;='VALOR POR PL'!$P$5,'CP RESUMO'!BP52,"")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HISTORICOS'!BQ10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RESUMO'!BQ10</f>
        <v/>
      </c>
      <c r="N70" s="101">
        <f>MAX(0,M70-M69)</f>
        <v/>
      </c>
      <c r="O70" s="100">
        <f>IF(B70&lt;='VALOR POR PL'!$P$5,'CP RESUMO'!BQ52,"")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HISTORICOS'!BR10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RESUMO'!BR10</f>
        <v/>
      </c>
      <c r="N71" s="101">
        <f>MAX(0,M71-M70)</f>
        <v/>
      </c>
      <c r="O71" s="100">
        <f>IF(B71&lt;='VALOR POR PL'!$P$5,'CP RESUMO'!BR52,"")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HISTORICOS'!BS10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RESUMO'!BS10</f>
        <v/>
      </c>
      <c r="N72" s="101">
        <f>MAX(0,M72-M71)</f>
        <v/>
      </c>
      <c r="O72" s="100">
        <f>IF(B72&lt;='VALOR POR PL'!$P$5,'CP RESUMO'!BS52,"")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HISTORICOS'!BT10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RESUMO'!BT10</f>
        <v/>
      </c>
      <c r="N73" s="101">
        <f>MAX(0,M73-M72)</f>
        <v/>
      </c>
      <c r="O73" s="100">
        <f>IF(B73&lt;='VALOR POR PL'!$P$5,'CP RESUMO'!BT52,"")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HISTORICOS'!BU10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RESUMO'!BU10</f>
        <v/>
      </c>
      <c r="N74" s="101">
        <f>MAX(0,M74-M73)</f>
        <v/>
      </c>
      <c r="O74" s="100">
        <f>IF(B74&lt;='VALOR POR PL'!$P$5,'CP RESUMO'!BU52,"")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HISTORICOS'!BV10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RESUMO'!BV10</f>
        <v/>
      </c>
      <c r="N75" s="101">
        <f>MAX(0,M75-M74)</f>
        <v/>
      </c>
      <c r="O75" s="100">
        <f>IF(B75&lt;='VALOR POR PL'!$P$5,'CP RESUMO'!BV52,"")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HISTORICOS'!BW10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RESUMO'!BW10</f>
        <v/>
      </c>
      <c r="N76" s="101">
        <f>MAX(0,M76-M75)</f>
        <v/>
      </c>
      <c r="O76" s="100">
        <f>IF(B76&lt;='VALOR POR PL'!$P$5,'CP RESUMO'!BW52,"")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PL'!D17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HISTORICOS'!D11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PL'!F17</f>
        <v/>
      </c>
      <c r="K5" s="75">
        <f>'VALOR POR PL'!G17</f>
        <v/>
      </c>
      <c r="M5" s="100">
        <f>'CP RESUMO'!D11</f>
        <v/>
      </c>
      <c r="N5" s="101" t="n">
        <v>0</v>
      </c>
      <c r="O5" s="100">
        <f>IF(B5&lt;='VALOR POR PL'!$P$5,'CP RESUMO'!D53,"")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HISTORICOS'!E11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RESUMO'!E11</f>
        <v/>
      </c>
      <c r="N6" s="101">
        <f>MAX(0,M6-M5)</f>
        <v/>
      </c>
      <c r="O6" s="100">
        <f>IF(B6&lt;='VALOR POR PL'!$P$5,'CP RESUMO'!E53,"")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HISTORICOS'!F11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PL'!L17</f>
        <v/>
      </c>
      <c r="M7" s="100">
        <f>'CP RESUMO'!F11</f>
        <v/>
      </c>
      <c r="N7" s="101">
        <f>MAX(0,M7-M6)</f>
        <v/>
      </c>
      <c r="O7" s="100">
        <f>IF(B7&lt;='VALOR POR PL'!$P$5,'CP RESUMO'!F53,"")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HISTORICOS'!G11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RESUMO'!G11</f>
        <v/>
      </c>
      <c r="N8" s="101">
        <f>MAX(0,M8-M7)</f>
        <v/>
      </c>
      <c r="O8" s="100">
        <f>IF(B8&lt;='VALOR POR PL'!$P$5,'CP RESUMO'!G53,"")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HISTORICOS'!H11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RESUMO'!H11</f>
        <v/>
      </c>
      <c r="N9" s="101">
        <f>MAX(0,M9-M8)</f>
        <v/>
      </c>
      <c r="O9" s="100">
        <f>IF(B9&lt;='VALOR POR PL'!$P$5,'CP RESUMO'!H53,"")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HISTORICOS'!I11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RESUMO'!I11</f>
        <v/>
      </c>
      <c r="N10" s="101">
        <f>MAX(0,M10-M9)</f>
        <v/>
      </c>
      <c r="O10" s="100">
        <f>IF(B10&lt;='VALOR POR PL'!$P$5,'CP RESUMO'!I53,"")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HISTORICOS'!J11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RESUMO'!J11</f>
        <v/>
      </c>
      <c r="N11" s="101">
        <f>MAX(0,M11-M10)</f>
        <v/>
      </c>
      <c r="O11" s="100">
        <f>IF(B11&lt;='VALOR POR PL'!$P$5,'CP RESUMO'!J53,"")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HISTORICOS'!K11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RESUMO'!K11</f>
        <v/>
      </c>
      <c r="N12" s="101">
        <f>MAX(0,M12-M11)</f>
        <v/>
      </c>
      <c r="O12" s="100">
        <f>IF(B12&lt;='VALOR POR PL'!$P$5,'CP RESUMO'!K53,"")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HISTORICOS'!L11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PL'!I17</f>
        <v/>
      </c>
      <c r="M13" s="100">
        <f>'CP RESUMO'!L11</f>
        <v/>
      </c>
      <c r="N13" s="101">
        <f>MAX(0,M13-M12)</f>
        <v/>
      </c>
      <c r="O13" s="100">
        <f>IF(B13&lt;='VALOR POR PL'!$P$5,'CP RESUMO'!L53,"")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HISTORICOS'!M11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RESUMO'!$D$53:$BW$53,MATCH('VALOR POR PL'!$P$5,'CP RESUMO'!$D$4:$BW$4,0))/100,0)</f>
        <v/>
      </c>
      <c r="M14" s="100">
        <f>'CP RESUMO'!M11</f>
        <v/>
      </c>
      <c r="N14" s="101">
        <f>MAX(0,M14-M13)</f>
        <v/>
      </c>
      <c r="O14" s="100">
        <f>IF(B14&lt;='VALOR POR PL'!$P$5,'CP RESUMO'!M53,"")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HISTORICOS'!N11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RESUMO'!N11</f>
        <v/>
      </c>
      <c r="N15" s="101">
        <f>MAX(0,M15-M14)</f>
        <v/>
      </c>
      <c r="O15" s="100">
        <f>IF(B15&lt;='VALOR POR PL'!$P$5,'CP RESUMO'!N53,"")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HISTORICOS'!O11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RESUMO'!O11</f>
        <v/>
      </c>
      <c r="N16" s="101">
        <f>MAX(0,M16-M15)</f>
        <v/>
      </c>
      <c r="O16" s="100">
        <f>IF(B16&lt;='VALOR POR PL'!$P$5,'CP RESUMO'!O53,"")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HISTORICOS'!P11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RESUMO'!P11</f>
        <v/>
      </c>
      <c r="N17" s="101">
        <f>MAX(0,M17-M16)</f>
        <v/>
      </c>
      <c r="O17" s="100">
        <f>IF(B17&lt;='VALOR POR PL'!$P$5,'CP RESUMO'!P53,"")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HISTORICOS'!Q11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RESUMO'!Q11</f>
        <v/>
      </c>
      <c r="N18" s="101">
        <f>MAX(0,M18-M17)</f>
        <v/>
      </c>
      <c r="O18" s="100">
        <f>IF(B18&lt;='VALOR POR PL'!$P$5,'CP RESUMO'!Q53,"")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HISTORICOS'!R11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RESUMO'!R11</f>
        <v/>
      </c>
      <c r="N19" s="101">
        <f>MAX(0,M19-M18)</f>
        <v/>
      </c>
      <c r="O19" s="100">
        <f>IF(B19&lt;='VALOR POR PL'!$P$5,'CP RESUMO'!R53,"")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HISTORICOS'!S11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RESUMO'!S11</f>
        <v/>
      </c>
      <c r="N20" s="101">
        <f>MAX(0,M20-M19)</f>
        <v/>
      </c>
      <c r="O20" s="100">
        <f>IF(B20&lt;='VALOR POR PL'!$P$5,'CP RESUMO'!S53,"")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HISTORICOS'!T11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RESUMO'!T11</f>
        <v/>
      </c>
      <c r="N21" s="101">
        <f>MAX(0,M21-M20)</f>
        <v/>
      </c>
      <c r="O21" s="100">
        <f>IF(B21&lt;='VALOR POR PL'!$P$5,'CP RESUMO'!T53,"")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HISTORICOS'!U11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RESUMO'!U11</f>
        <v/>
      </c>
      <c r="N22" s="101">
        <f>MAX(0,M22-M21)</f>
        <v/>
      </c>
      <c r="O22" s="100">
        <f>IF(B22&lt;='VALOR POR PL'!$P$5,'CP RESUMO'!U53,"")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HISTORICOS'!V11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RESUMO'!V11</f>
        <v/>
      </c>
      <c r="N23" s="101">
        <f>MAX(0,M23-M22)</f>
        <v/>
      </c>
      <c r="O23" s="100">
        <f>IF(B23&lt;='VALOR POR PL'!$P$5,'CP RESUMO'!V53,"")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HISTORICOS'!W11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RESUMO'!W11</f>
        <v/>
      </c>
      <c r="N24" s="101">
        <f>MAX(0,M24-M23)</f>
        <v/>
      </c>
      <c r="O24" s="100">
        <f>IF(B24&lt;='VALOR POR PL'!$P$5,'CP RESUMO'!W53,"")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HISTORICOS'!X11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RESUMO'!X11</f>
        <v/>
      </c>
      <c r="N25" s="101">
        <f>MAX(0,M25-M24)</f>
        <v/>
      </c>
      <c r="O25" s="100">
        <f>IF(B25&lt;='VALOR POR PL'!$P$5,'CP RESUMO'!X53,"")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HISTORICOS'!Y11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860.64</v>
      </c>
      <c r="M26" s="100">
        <f>'CP RESUMO'!Y11</f>
        <v/>
      </c>
      <c r="N26" s="101">
        <f>MAX(0,M26-M25)</f>
        <v/>
      </c>
      <c r="O26" s="100">
        <f>IF(B26&lt;='VALOR POR PL'!$P$5,'CP RESUMO'!Y53,"")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HISTORICOS'!Z11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3259.22</v>
      </c>
      <c r="M27" s="100">
        <f>'CP RESUMO'!Z11</f>
        <v/>
      </c>
      <c r="N27" s="101">
        <f>MAX(0,M27-M26)</f>
        <v/>
      </c>
      <c r="O27" s="100">
        <f>IF(B27&lt;='VALOR POR PL'!$P$5,'CP RESUMO'!Z53,"")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HISTORICOS'!AA11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4542.16</v>
      </c>
      <c r="M28" s="100">
        <f>'CP RESUMO'!AA11</f>
        <v/>
      </c>
      <c r="N28" s="101">
        <f>MAX(0,M28-M27)</f>
        <v/>
      </c>
      <c r="O28" s="100">
        <f>IF(B28&lt;='VALOR POR PL'!$P$5,'CP RESUMO'!AA53,"")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HISTORICOS'!AB11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4253.68</v>
      </c>
      <c r="M29" s="100">
        <f>'CP RESUMO'!AB11</f>
        <v/>
      </c>
      <c r="N29" s="101">
        <f>MAX(0,M29-M28)</f>
        <v/>
      </c>
      <c r="O29" s="100">
        <f>IF(B29&lt;='VALOR POR PL'!$P$5,'CP RESUMO'!AB53,"")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HISTORICOS'!AC11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4032.4</v>
      </c>
      <c r="M30" s="100">
        <f>'CP RESUMO'!AC11</f>
        <v/>
      </c>
      <c r="N30" s="101">
        <f>MAX(0,M30-M29)</f>
        <v/>
      </c>
      <c r="O30" s="100">
        <f>IF(B30&lt;='VALOR POR PL'!$P$5,'CP RESUMO'!AC53,"")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HISTORICOS'!AD11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4890.72</v>
      </c>
      <c r="M31" s="100">
        <f>'CP RESUMO'!AD11</f>
        <v/>
      </c>
      <c r="N31" s="101">
        <f>MAX(0,M31-M30)</f>
        <v/>
      </c>
      <c r="O31" s="100">
        <f>IF(B31&lt;='VALOR POR PL'!$P$5,'CP RESUMO'!AD53,"")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HISTORICOS'!AE11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5097.2</v>
      </c>
      <c r="M32" s="100">
        <f>'CP RESUMO'!AE11</f>
        <v/>
      </c>
      <c r="N32" s="101">
        <f>MAX(0,M32-M31)</f>
        <v/>
      </c>
      <c r="O32" s="100">
        <f>IF(B32&lt;='VALOR POR PL'!$P$5,'CP RESUMO'!AE53,"")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HISTORICOS'!AF11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4852.69</v>
      </c>
      <c r="M33" s="100">
        <f>'CP RESUMO'!AF11</f>
        <v/>
      </c>
      <c r="N33" s="101">
        <f>MAX(0,M33-M32)</f>
        <v/>
      </c>
      <c r="O33" s="100">
        <f>IF(B33&lt;='VALOR POR PL'!$P$5,'CP RESUMO'!AF53,"")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HISTORICOS'!AG11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5121.82</v>
      </c>
      <c r="M34" s="100">
        <f>'CP RESUMO'!AG11</f>
        <v/>
      </c>
      <c r="N34" s="101">
        <f>MAX(0,M34-M33)</f>
        <v/>
      </c>
      <c r="O34" s="100">
        <f>IF(B34&lt;='VALOR POR PL'!$P$5,'CP RESUMO'!AG53,"")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HISTORICOS'!AH11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5296.94</v>
      </c>
      <c r="M35" s="100">
        <f>'CP RESUMO'!AH11</f>
        <v/>
      </c>
      <c r="N35" s="101">
        <f>MAX(0,M35-M34)</f>
        <v/>
      </c>
      <c r="O35" s="100">
        <f>IF(B35&lt;='VALOR POR PL'!$P$5,'CP RESUMO'!AH53,"")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HISTORICOS'!AI11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5355.1</v>
      </c>
      <c r="M36" s="100">
        <f>'CP RESUMO'!AI11</f>
        <v/>
      </c>
      <c r="N36" s="101">
        <f>MAX(0,M36-M35)</f>
        <v/>
      </c>
      <c r="O36" s="100">
        <f>IF(B36&lt;='VALOR POR PL'!$P$5,'CP RESUMO'!AI53,"")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HISTORICOS'!AJ11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5563.98</v>
      </c>
      <c r="M37" s="100">
        <f>'CP RESUMO'!AJ11</f>
        <v/>
      </c>
      <c r="N37" s="101">
        <f>MAX(0,M37-M36)</f>
        <v/>
      </c>
      <c r="O37" s="100">
        <f>IF(B37&lt;='VALOR POR PL'!$P$5,'CP RESUMO'!AJ53,"")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HISTORICOS'!AK11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5977.91</v>
      </c>
      <c r="M38" s="100">
        <f>'CP RESUMO'!AK11</f>
        <v/>
      </c>
      <c r="N38" s="101">
        <f>MAX(0,M38-M37)</f>
        <v/>
      </c>
      <c r="O38" s="100">
        <f>IF(B38&lt;='VALOR POR PL'!$P$5,'CP RESUMO'!AK53,"")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HISTORICOS'!AL11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6207.91</v>
      </c>
      <c r="M39" s="100">
        <f>'CP RESUMO'!AL11</f>
        <v/>
      </c>
      <c r="N39" s="101">
        <f>MAX(0,M39-M38)</f>
        <v/>
      </c>
      <c r="O39" s="100">
        <f>IF(B39&lt;='VALOR POR PL'!$P$5,'CP RESUMO'!AL53,"")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HISTORICOS'!AM11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6018.27</v>
      </c>
      <c r="M40" s="100">
        <f>'CP RESUMO'!AM11</f>
        <v/>
      </c>
      <c r="N40" s="101">
        <f>MAX(0,M40-M39)</f>
        <v/>
      </c>
      <c r="O40" s="100">
        <f>IF(B40&lt;='VALOR POR PL'!$P$5,'CP RESUMO'!AM53,"")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HISTORICOS'!AN11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6221.41</v>
      </c>
      <c r="M41" s="100">
        <f>'CP RESUMO'!AN11</f>
        <v/>
      </c>
      <c r="N41" s="101">
        <f>MAX(0,M41-M40)</f>
        <v/>
      </c>
      <c r="O41" s="100">
        <f>IF(B41&lt;='VALOR POR PL'!$P$5,'CP RESUMO'!AN53,"")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HISTORICOS'!AO11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5515.95</v>
      </c>
      <c r="M42" s="100">
        <f>'CP RESUMO'!AO11</f>
        <v/>
      </c>
      <c r="N42" s="101">
        <f>MAX(0,M42-M41)</f>
        <v/>
      </c>
      <c r="O42" s="100">
        <f>IF(B42&lt;='VALOR POR PL'!$P$5,'CP RESUMO'!AO53,"")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HISTORICOS'!AP11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6076.89</v>
      </c>
      <c r="M43" s="100">
        <f>'CP RESUMO'!AP11</f>
        <v/>
      </c>
      <c r="N43" s="101">
        <f>MAX(0,M43-M42)</f>
        <v/>
      </c>
      <c r="O43" s="100">
        <f>IF(B43&lt;='VALOR POR PL'!$P$5,'CP RESUMO'!AP53,"")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HISTORICOS'!AQ11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5861.61</v>
      </c>
      <c r="M44" s="100">
        <f>'CP RESUMO'!AQ11</f>
        <v/>
      </c>
      <c r="N44" s="101">
        <f>MAX(0,M44-M43)</f>
        <v/>
      </c>
      <c r="O44" s="100">
        <f>IF(B44&lt;='VALOR POR PL'!$P$5,'CP RESUMO'!AQ53,"")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HISTORICOS'!AR11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5785.51</v>
      </c>
      <c r="M45" s="100">
        <f>'CP RESUMO'!AR11</f>
        <v/>
      </c>
      <c r="N45" s="101">
        <f>MAX(0,M45-M44)</f>
        <v/>
      </c>
      <c r="O45" s="100">
        <f>IF(B45&lt;='VALOR POR PL'!$P$5,'CP RESUMO'!AR53,"")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HISTORICOS'!AS11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5458.06</v>
      </c>
      <c r="M46" s="100">
        <f>'CP RESUMO'!AS11</f>
        <v/>
      </c>
      <c r="N46" s="101">
        <f>MAX(0,M46-M45)</f>
        <v/>
      </c>
      <c r="O46" s="100">
        <f>IF(B46&lt;='VALOR POR PL'!$P$5,'CP RESUMO'!AS53,"")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HISTORICOS'!AT11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5901.55</v>
      </c>
      <c r="M47" s="100">
        <f>'CP RESUMO'!AT11</f>
        <v/>
      </c>
      <c r="N47" s="101">
        <f>MAX(0,M47-M46)</f>
        <v/>
      </c>
      <c r="O47" s="100">
        <f>IF(B47&lt;='VALOR POR PL'!$P$5,'CP RESUMO'!AT53,"")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HISTORICOS'!AU11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5602.48</v>
      </c>
      <c r="M48" s="100">
        <f>'CP RESUMO'!AU11</f>
        <v/>
      </c>
      <c r="N48" s="101">
        <f>MAX(0,M48-M47)</f>
        <v/>
      </c>
      <c r="O48" s="100">
        <f>IF(B48&lt;='VALOR POR PL'!$P$5,'CP RESUMO'!AU53,"")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HISTORICOS'!AV11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5518.65</v>
      </c>
      <c r="M49" s="100">
        <f>'CP RESUMO'!AV11</f>
        <v/>
      </c>
      <c r="N49" s="101">
        <f>MAX(0,M49-M48)</f>
        <v/>
      </c>
      <c r="O49" s="100">
        <f>IF(B49&lt;='VALOR POR PL'!$P$5,'CP RESUMO'!AV53,"")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HISTORICOS'!AW11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5273.22</v>
      </c>
      <c r="M50" s="100">
        <f>'CP RESUMO'!AW11</f>
        <v/>
      </c>
      <c r="N50" s="101">
        <f>MAX(0,M50-M49)</f>
        <v/>
      </c>
      <c r="O50" s="100">
        <f>IF(B50&lt;='VALOR POR PL'!$P$5,'CP RESUMO'!AW53,"")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HISTORICOS'!AX11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4918.9</v>
      </c>
      <c r="M51" s="100">
        <f>'CP RESUMO'!AX11</f>
        <v/>
      </c>
      <c r="N51" s="101">
        <f>MAX(0,M51-M50)</f>
        <v/>
      </c>
      <c r="O51" s="100">
        <f>IF(B51&lt;='VALOR POR PL'!$P$5,'CP RESUMO'!AX53,"")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HISTORICOS'!AY11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4571.72</v>
      </c>
      <c r="M52" s="100">
        <f>'CP RESUMO'!AY11</f>
        <v/>
      </c>
      <c r="N52" s="101">
        <f>MAX(0,M52-M51)</f>
        <v/>
      </c>
      <c r="O52" s="100">
        <f>IF(B52&lt;='VALOR POR PL'!$P$5,'CP RESUMO'!AY53,"")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HISTORICOS'!AZ11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3695.77</v>
      </c>
      <c r="M53" s="100">
        <f>'CP RESUMO'!AZ11</f>
        <v/>
      </c>
      <c r="N53" s="101">
        <f>MAX(0,M53-M52)</f>
        <v/>
      </c>
      <c r="O53" s="100">
        <f>IF(B53&lt;='VALOR POR PL'!$P$5,'CP RESUMO'!AZ53,"")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HISTORICOS'!BA11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3222.74</v>
      </c>
      <c r="M54" s="100">
        <f>'CP RESUMO'!BA11</f>
        <v/>
      </c>
      <c r="N54" s="101">
        <f>MAX(0,M54-M53)</f>
        <v/>
      </c>
      <c r="O54" s="100">
        <f>IF(B54&lt;='VALOR POR PL'!$P$5,'CP RESUMO'!BA53,"")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HISTORICOS'!BB11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3201.84</v>
      </c>
      <c r="M55" s="100">
        <f>'CP RESUMO'!BB11</f>
        <v/>
      </c>
      <c r="N55" s="101">
        <f>MAX(0,M55-M54)</f>
        <v/>
      </c>
      <c r="O55" s="100">
        <f>IF(B55&lt;='VALOR POR PL'!$P$5,'CP RESUMO'!BB53,"")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HISTORICOS'!BC11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2504.57</v>
      </c>
      <c r="M56" s="100">
        <f>'CP RESUMO'!BC11</f>
        <v/>
      </c>
      <c r="N56" s="101">
        <f>MAX(0,M56-M55)</f>
        <v/>
      </c>
      <c r="O56" s="100">
        <f>IF(B56&lt;='VALOR POR PL'!$P$5,'CP RESUMO'!BC53,"")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HISTORICOS'!BD11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4419.96</v>
      </c>
      <c r="M57" s="100">
        <f>'CP RESUMO'!BD11</f>
        <v/>
      </c>
      <c r="N57" s="101">
        <f>MAX(0,M57-M56)</f>
        <v/>
      </c>
      <c r="O57" s="100">
        <f>IF(B57&lt;='VALOR POR PL'!$P$5,'CP RESUMO'!BD53,"")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HISTORICOS'!BE11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RESUMO'!BE11</f>
        <v/>
      </c>
      <c r="N58" s="101">
        <f>MAX(0,M58-M57)</f>
        <v/>
      </c>
      <c r="O58" s="100">
        <f>IF(B58&lt;='VALOR POR PL'!$P$5,'CP RESUMO'!BE53,"")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HISTORICOS'!BF11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RESUMO'!BF11</f>
        <v/>
      </c>
      <c r="N59" s="101">
        <f>MAX(0,M59-M58)</f>
        <v/>
      </c>
      <c r="O59" s="100">
        <f>IF(B59&lt;='VALOR POR PL'!$P$5,'CP RESUMO'!BF53,"")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HISTORICOS'!BG11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RESUMO'!BG11</f>
        <v/>
      </c>
      <c r="N60" s="101">
        <f>MAX(0,M60-M59)</f>
        <v/>
      </c>
      <c r="O60" s="100">
        <f>IF(B60&lt;='VALOR POR PL'!$P$5,'CP RESUMO'!BG53,"")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HISTORICOS'!BH11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RESUMO'!BH11</f>
        <v/>
      </c>
      <c r="N61" s="101">
        <f>MAX(0,M61-M60)</f>
        <v/>
      </c>
      <c r="O61" s="100">
        <f>IF(B61&lt;='VALOR POR PL'!$P$5,'CP RESUMO'!BH53,"")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HISTORICOS'!BI11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RESUMO'!BI11</f>
        <v/>
      </c>
      <c r="N62" s="101">
        <f>MAX(0,M62-M61)</f>
        <v/>
      </c>
      <c r="O62" s="100">
        <f>IF(B62&lt;='VALOR POR PL'!$P$5,'CP RESUMO'!BI53,"")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HISTORICOS'!BJ11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RESUMO'!BJ11</f>
        <v/>
      </c>
      <c r="N63" s="101">
        <f>MAX(0,M63-M62)</f>
        <v/>
      </c>
      <c r="O63" s="100">
        <f>IF(B63&lt;='VALOR POR PL'!$P$5,'CP RESUMO'!BJ53,"")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HISTORICOS'!BK11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RESUMO'!BK11</f>
        <v/>
      </c>
      <c r="N64" s="101">
        <f>MAX(0,M64-M63)</f>
        <v/>
      </c>
      <c r="O64" s="100">
        <f>IF(B64&lt;='VALOR POR PL'!$P$5,'CP RESUMO'!BK53,"")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HISTORICOS'!BL11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RESUMO'!BL11</f>
        <v/>
      </c>
      <c r="N65" s="101">
        <f>MAX(0,M65-M64)</f>
        <v/>
      </c>
      <c r="O65" s="100">
        <f>IF(B65&lt;='VALOR POR PL'!$P$5,'CP RESUMO'!BL53,"")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HISTORICOS'!BM11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RESUMO'!BM11</f>
        <v/>
      </c>
      <c r="N66" s="101">
        <f>MAX(0,M66-M65)</f>
        <v/>
      </c>
      <c r="O66" s="100">
        <f>IF(B66&lt;='VALOR POR PL'!$P$5,'CP RESUMO'!BM53,"")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HISTORICOS'!BN11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RESUMO'!BN11</f>
        <v/>
      </c>
      <c r="N67" s="101">
        <f>MAX(0,M67-M66)</f>
        <v/>
      </c>
      <c r="O67" s="100">
        <f>IF(B67&lt;='VALOR POR PL'!$P$5,'CP RESUMO'!BN53,"")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HISTORICOS'!BO11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RESUMO'!BO11</f>
        <v/>
      </c>
      <c r="N68" s="101">
        <f>MAX(0,M68-M67)</f>
        <v/>
      </c>
      <c r="O68" s="100">
        <f>IF(B68&lt;='VALOR POR PL'!$P$5,'CP RESUMO'!BO53,"")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HISTORICOS'!BP11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RESUMO'!BP11</f>
        <v/>
      </c>
      <c r="N69" s="101">
        <f>MAX(0,M69-M68)</f>
        <v/>
      </c>
      <c r="O69" s="100">
        <f>IF(B69&lt;='VALOR POR PL'!$P$5,'CP RESUMO'!BP53,"")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HISTORICOS'!BQ11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RESUMO'!BQ11</f>
        <v/>
      </c>
      <c r="N70" s="101">
        <f>MAX(0,M70-M69)</f>
        <v/>
      </c>
      <c r="O70" s="100">
        <f>IF(B70&lt;='VALOR POR PL'!$P$5,'CP RESUMO'!BQ53,"")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HISTORICOS'!BR11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RESUMO'!BR11</f>
        <v/>
      </c>
      <c r="N71" s="101">
        <f>MAX(0,M71-M70)</f>
        <v/>
      </c>
      <c r="O71" s="100">
        <f>IF(B71&lt;='VALOR POR PL'!$P$5,'CP RESUMO'!BR53,"")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HISTORICOS'!BS11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RESUMO'!BS11</f>
        <v/>
      </c>
      <c r="N72" s="101">
        <f>MAX(0,M72-M71)</f>
        <v/>
      </c>
      <c r="O72" s="100">
        <f>IF(B72&lt;='VALOR POR PL'!$P$5,'CP RESUMO'!BS53,"")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HISTORICOS'!BT11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RESUMO'!BT11</f>
        <v/>
      </c>
      <c r="N73" s="101">
        <f>MAX(0,M73-M72)</f>
        <v/>
      </c>
      <c r="O73" s="100">
        <f>IF(B73&lt;='VALOR POR PL'!$P$5,'CP RESUMO'!BT53,"")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HISTORICOS'!BU11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RESUMO'!BU11</f>
        <v/>
      </c>
      <c r="N74" s="101">
        <f>MAX(0,M74-M73)</f>
        <v/>
      </c>
      <c r="O74" s="100">
        <f>IF(B74&lt;='VALOR POR PL'!$P$5,'CP RESUMO'!BU53,"")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HISTORICOS'!BV11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RESUMO'!BV11</f>
        <v/>
      </c>
      <c r="N75" s="101">
        <f>MAX(0,M75-M74)</f>
        <v/>
      </c>
      <c r="O75" s="100">
        <f>IF(B75&lt;='VALOR POR PL'!$P$5,'CP RESUMO'!BV53,"")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HISTORICOS'!BW11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RESUMO'!BW11</f>
        <v/>
      </c>
      <c r="N76" s="101">
        <f>MAX(0,M76-M75)</f>
        <v/>
      </c>
      <c r="O76" s="100">
        <f>IF(B76&lt;='VALOR POR PL'!$P$5,'CP RESUMO'!BW53,"")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PL'!D18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HISTORICOS'!D12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PL'!F18</f>
        <v/>
      </c>
      <c r="K5" s="75">
        <f>'VALOR POR PL'!G18</f>
        <v/>
      </c>
      <c r="M5" s="100">
        <f>'CP RESUMO'!D12</f>
        <v/>
      </c>
      <c r="N5" s="101" t="n">
        <v>0</v>
      </c>
      <c r="O5" s="100">
        <f>IF(B5&lt;='VALOR POR PL'!$P$5,'CP RESUMO'!D54,"")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HISTORICOS'!E12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RESUMO'!E12</f>
        <v/>
      </c>
      <c r="N6" s="101">
        <f>MAX(0,M6-M5)</f>
        <v/>
      </c>
      <c r="O6" s="100">
        <f>IF(B6&lt;='VALOR POR PL'!$P$5,'CP RESUMO'!E54,"")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HISTORICOS'!F12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PL'!L18</f>
        <v/>
      </c>
      <c r="M7" s="100">
        <f>'CP RESUMO'!F12</f>
        <v/>
      </c>
      <c r="N7" s="101">
        <f>MAX(0,M7-M6)</f>
        <v/>
      </c>
      <c r="O7" s="100">
        <f>IF(B7&lt;='VALOR POR PL'!$P$5,'CP RESUMO'!F54,"")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HISTORICOS'!G12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RESUMO'!G12</f>
        <v/>
      </c>
      <c r="N8" s="101">
        <f>MAX(0,M8-M7)</f>
        <v/>
      </c>
      <c r="O8" s="100">
        <f>IF(B8&lt;='VALOR POR PL'!$P$5,'CP RESUMO'!G54,"")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HISTORICOS'!H12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RESUMO'!H12</f>
        <v/>
      </c>
      <c r="N9" s="101">
        <f>MAX(0,M9-M8)</f>
        <v/>
      </c>
      <c r="O9" s="100">
        <f>IF(B9&lt;='VALOR POR PL'!$P$5,'CP RESUMO'!H54,"")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HISTORICOS'!I12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RESUMO'!I12</f>
        <v/>
      </c>
      <c r="N10" s="101">
        <f>MAX(0,M10-M9)</f>
        <v/>
      </c>
      <c r="O10" s="100">
        <f>IF(B10&lt;='VALOR POR PL'!$P$5,'CP RESUMO'!I54,"")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HISTORICOS'!J12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RESUMO'!J12</f>
        <v/>
      </c>
      <c r="N11" s="101">
        <f>MAX(0,M11-M10)</f>
        <v/>
      </c>
      <c r="O11" s="100">
        <f>IF(B11&lt;='VALOR POR PL'!$P$5,'CP RESUMO'!J54,"")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HISTORICOS'!K12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RESUMO'!K12</f>
        <v/>
      </c>
      <c r="N12" s="101">
        <f>MAX(0,M12-M11)</f>
        <v/>
      </c>
      <c r="O12" s="100">
        <f>IF(B12&lt;='VALOR POR PL'!$P$5,'CP RESUMO'!K54,"")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HISTORICOS'!L12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PL'!I18</f>
        <v/>
      </c>
      <c r="M13" s="100">
        <f>'CP RESUMO'!L12</f>
        <v/>
      </c>
      <c r="N13" s="101">
        <f>MAX(0,M13-M12)</f>
        <v/>
      </c>
      <c r="O13" s="100">
        <f>IF(B13&lt;='VALOR POR PL'!$P$5,'CP RESUMO'!L54,"")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HISTORICOS'!M12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RESUMO'!$D$54:$BW$54,MATCH('VALOR POR PL'!$P$5,'CP RESUMO'!$D$4:$BW$4,0))/100,0)</f>
        <v/>
      </c>
      <c r="M14" s="100">
        <f>'CP RESUMO'!M12</f>
        <v/>
      </c>
      <c r="N14" s="101">
        <f>MAX(0,M14-M13)</f>
        <v/>
      </c>
      <c r="O14" s="100">
        <f>IF(B14&lt;='VALOR POR PL'!$P$5,'CP RESUMO'!M54,"")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HISTORICOS'!N12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RESUMO'!N12</f>
        <v/>
      </c>
      <c r="N15" s="101">
        <f>MAX(0,M15-M14)</f>
        <v/>
      </c>
      <c r="O15" s="100">
        <f>IF(B15&lt;='VALOR POR PL'!$P$5,'CP RESUMO'!N54,"")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HISTORICOS'!O12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RESUMO'!O12</f>
        <v/>
      </c>
      <c r="N16" s="101">
        <f>MAX(0,M16-M15)</f>
        <v/>
      </c>
      <c r="O16" s="100">
        <f>IF(B16&lt;='VALOR POR PL'!$P$5,'CP RESUMO'!O54,"")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HISTORICOS'!P12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RESUMO'!P12</f>
        <v/>
      </c>
      <c r="N17" s="101">
        <f>MAX(0,M17-M16)</f>
        <v/>
      </c>
      <c r="O17" s="100">
        <f>IF(B17&lt;='VALOR POR PL'!$P$5,'CP RESUMO'!P54,"")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HISTORICOS'!Q12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RESUMO'!Q12</f>
        <v/>
      </c>
      <c r="N18" s="101">
        <f>MAX(0,M18-M17)</f>
        <v/>
      </c>
      <c r="O18" s="100">
        <f>IF(B18&lt;='VALOR POR PL'!$P$5,'CP RESUMO'!Q54,"")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HISTORICOS'!R12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RESUMO'!R12</f>
        <v/>
      </c>
      <c r="N19" s="101">
        <f>MAX(0,M19-M18)</f>
        <v/>
      </c>
      <c r="O19" s="100">
        <f>IF(B19&lt;='VALOR POR PL'!$P$5,'CP RESUMO'!R54,"")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HISTORICOS'!S12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RESUMO'!S12</f>
        <v/>
      </c>
      <c r="N20" s="101">
        <f>MAX(0,M20-M19)</f>
        <v/>
      </c>
      <c r="O20" s="100">
        <f>IF(B20&lt;='VALOR POR PL'!$P$5,'CP RESUMO'!S54,"")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HISTORICOS'!T12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RESUMO'!T12</f>
        <v/>
      </c>
      <c r="N21" s="101">
        <f>MAX(0,M21-M20)</f>
        <v/>
      </c>
      <c r="O21" s="100">
        <f>IF(B21&lt;='VALOR POR PL'!$P$5,'CP RESUMO'!T54,"")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HISTORICOS'!U12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RESUMO'!U12</f>
        <v/>
      </c>
      <c r="N22" s="101">
        <f>MAX(0,M22-M21)</f>
        <v/>
      </c>
      <c r="O22" s="100">
        <f>IF(B22&lt;='VALOR POR PL'!$P$5,'CP RESUMO'!U54,"")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HISTORICOS'!V12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RESUMO'!V12</f>
        <v/>
      </c>
      <c r="N23" s="101">
        <f>MAX(0,M23-M22)</f>
        <v/>
      </c>
      <c r="O23" s="100">
        <f>IF(B23&lt;='VALOR POR PL'!$P$5,'CP RESUMO'!V54,"")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HISTORICOS'!W12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RESUMO'!W12</f>
        <v/>
      </c>
      <c r="N24" s="101">
        <f>MAX(0,M24-M23)</f>
        <v/>
      </c>
      <c r="O24" s="100">
        <f>IF(B24&lt;='VALOR POR PL'!$P$5,'CP RESUMO'!W54,"")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HISTORICOS'!X12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RESUMO'!X12</f>
        <v/>
      </c>
      <c r="N25" s="101">
        <f>MAX(0,M25-M24)</f>
        <v/>
      </c>
      <c r="O25" s="100">
        <f>IF(B25&lt;='VALOR POR PL'!$P$5,'CP RESUMO'!X54,"")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HISTORICOS'!Y12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14226.77</v>
      </c>
      <c r="M26" s="100">
        <f>'CP RESUMO'!Y12</f>
        <v/>
      </c>
      <c r="N26" s="101">
        <f>MAX(0,M26-M25)</f>
        <v/>
      </c>
      <c r="O26" s="100">
        <f>IF(B26&lt;='VALOR POR PL'!$P$5,'CP RESUMO'!Y54,"")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HISTORICOS'!Z12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17910.28</v>
      </c>
      <c r="M27" s="100">
        <f>'CP RESUMO'!Z12</f>
        <v/>
      </c>
      <c r="N27" s="101">
        <f>MAX(0,M27-M26)</f>
        <v/>
      </c>
      <c r="O27" s="100">
        <f>IF(B27&lt;='VALOR POR PL'!$P$5,'CP RESUMO'!Z54,"")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HISTORICOS'!AA12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12060.18</v>
      </c>
      <c r="M28" s="100">
        <f>'CP RESUMO'!AA12</f>
        <v/>
      </c>
      <c r="N28" s="101">
        <f>MAX(0,M28-M27)</f>
        <v/>
      </c>
      <c r="O28" s="100">
        <f>IF(B28&lt;='VALOR POR PL'!$P$5,'CP RESUMO'!AA54,"")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HISTORICOS'!AB12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12369.16</v>
      </c>
      <c r="M29" s="100">
        <f>'CP RESUMO'!AB12</f>
        <v/>
      </c>
      <c r="N29" s="101">
        <f>MAX(0,M29-M28)</f>
        <v/>
      </c>
      <c r="O29" s="100">
        <f>IF(B29&lt;='VALOR POR PL'!$P$5,'CP RESUMO'!AB54,"")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HISTORICOS'!AC12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16309.5</v>
      </c>
      <c r="M30" s="100">
        <f>'CP RESUMO'!AC12</f>
        <v/>
      </c>
      <c r="N30" s="101">
        <f>MAX(0,M30-M29)</f>
        <v/>
      </c>
      <c r="O30" s="100">
        <f>IF(B30&lt;='VALOR POR PL'!$P$5,'CP RESUMO'!AC54,"")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HISTORICOS'!AD12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28235.87</v>
      </c>
      <c r="M31" s="100">
        <f>'CP RESUMO'!AD12</f>
        <v/>
      </c>
      <c r="N31" s="101">
        <f>MAX(0,M31-M30)</f>
        <v/>
      </c>
      <c r="O31" s="100">
        <f>IF(B31&lt;='VALOR POR PL'!$P$5,'CP RESUMO'!AD54,"")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HISTORICOS'!AE12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25515.02</v>
      </c>
      <c r="M32" s="100">
        <f>'CP RESUMO'!AE12</f>
        <v/>
      </c>
      <c r="N32" s="101">
        <f>MAX(0,M32-M31)</f>
        <v/>
      </c>
      <c r="O32" s="100">
        <f>IF(B32&lt;='VALOR POR PL'!$P$5,'CP RESUMO'!AE54,"")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HISTORICOS'!AF12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29900.88</v>
      </c>
      <c r="M33" s="100">
        <f>'CP RESUMO'!AF12</f>
        <v/>
      </c>
      <c r="N33" s="101">
        <f>MAX(0,M33-M32)</f>
        <v/>
      </c>
      <c r="O33" s="100">
        <f>IF(B33&lt;='VALOR POR PL'!$P$5,'CP RESUMO'!AF54,"")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HISTORICOS'!AG12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30199.63</v>
      </c>
      <c r="M34" s="100">
        <f>'CP RESUMO'!AG12</f>
        <v/>
      </c>
      <c r="N34" s="101">
        <f>MAX(0,M34-M33)</f>
        <v/>
      </c>
      <c r="O34" s="100">
        <f>IF(B34&lt;='VALOR POR PL'!$P$5,'CP RESUMO'!AG54,"")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HISTORICOS'!AH12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34501.02</v>
      </c>
      <c r="M35" s="100">
        <f>'CP RESUMO'!AH12</f>
        <v/>
      </c>
      <c r="N35" s="101">
        <f>MAX(0,M35-M34)</f>
        <v/>
      </c>
      <c r="O35" s="100">
        <f>IF(B35&lt;='VALOR POR PL'!$P$5,'CP RESUMO'!AH54,"")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HISTORICOS'!AI12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32780.44</v>
      </c>
      <c r="M36" s="100">
        <f>'CP RESUMO'!AI12</f>
        <v/>
      </c>
      <c r="N36" s="101">
        <f>MAX(0,M36-M35)</f>
        <v/>
      </c>
      <c r="O36" s="100">
        <f>IF(B36&lt;='VALOR POR PL'!$P$5,'CP RESUMO'!AI54,"")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HISTORICOS'!AJ12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31177.91</v>
      </c>
      <c r="M37" s="100">
        <f>'CP RESUMO'!AJ12</f>
        <v/>
      </c>
      <c r="N37" s="101">
        <f>MAX(0,M37-M36)</f>
        <v/>
      </c>
      <c r="O37" s="100">
        <f>IF(B37&lt;='VALOR POR PL'!$P$5,'CP RESUMO'!AJ54,"")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HISTORICOS'!AK12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34021.99</v>
      </c>
      <c r="M38" s="100">
        <f>'CP RESUMO'!AK12</f>
        <v/>
      </c>
      <c r="N38" s="101">
        <f>MAX(0,M38-M37)</f>
        <v/>
      </c>
      <c r="O38" s="100">
        <f>IF(B38&lt;='VALOR POR PL'!$P$5,'CP RESUMO'!AK54,"")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HISTORICOS'!AL12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29443.74</v>
      </c>
      <c r="M39" s="100">
        <f>'CP RESUMO'!AL12</f>
        <v/>
      </c>
      <c r="N39" s="101">
        <f>MAX(0,M39-M38)</f>
        <v/>
      </c>
      <c r="O39" s="100">
        <f>IF(B39&lt;='VALOR POR PL'!$P$5,'CP RESUMO'!AL54,"")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HISTORICOS'!AM12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26464.19</v>
      </c>
      <c r="M40" s="100">
        <f>'CP RESUMO'!AM12</f>
        <v/>
      </c>
      <c r="N40" s="101">
        <f>MAX(0,M40-M39)</f>
        <v/>
      </c>
      <c r="O40" s="100">
        <f>IF(B40&lt;='VALOR POR PL'!$P$5,'CP RESUMO'!AM54,"")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HISTORICOS'!AN12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29004.48</v>
      </c>
      <c r="M41" s="100">
        <f>'CP RESUMO'!AN12</f>
        <v/>
      </c>
      <c r="N41" s="101">
        <f>MAX(0,M41-M40)</f>
        <v/>
      </c>
      <c r="O41" s="100">
        <f>IF(B41&lt;='VALOR POR PL'!$P$5,'CP RESUMO'!AN54,"")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HISTORICOS'!AO12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31522.3</v>
      </c>
      <c r="M42" s="100">
        <f>'CP RESUMO'!AO12</f>
        <v/>
      </c>
      <c r="N42" s="101">
        <f>MAX(0,M42-M41)</f>
        <v/>
      </c>
      <c r="O42" s="100">
        <f>IF(B42&lt;='VALOR POR PL'!$P$5,'CP RESUMO'!AO54,"")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HISTORICOS'!AP12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31011.94</v>
      </c>
      <c r="M43" s="100">
        <f>'CP RESUMO'!AP12</f>
        <v/>
      </c>
      <c r="N43" s="101">
        <f>MAX(0,M43-M42)</f>
        <v/>
      </c>
      <c r="O43" s="100">
        <f>IF(B43&lt;='VALOR POR PL'!$P$5,'CP RESUMO'!AP54,"")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HISTORICOS'!AQ12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20653.6</v>
      </c>
      <c r="M44" s="100">
        <f>'CP RESUMO'!AQ12</f>
        <v/>
      </c>
      <c r="N44" s="101">
        <f>MAX(0,M44-M43)</f>
        <v/>
      </c>
      <c r="O44" s="100">
        <f>IF(B44&lt;='VALOR POR PL'!$P$5,'CP RESUMO'!AQ54,"")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HISTORICOS'!AR12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12928.22</v>
      </c>
      <c r="M45" s="100">
        <f>'CP RESUMO'!AR12</f>
        <v/>
      </c>
      <c r="N45" s="101">
        <f>MAX(0,M45-M44)</f>
        <v/>
      </c>
      <c r="O45" s="100">
        <f>IF(B45&lt;='VALOR POR PL'!$P$5,'CP RESUMO'!AR54,"")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HISTORICOS'!AS12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12928.22</v>
      </c>
      <c r="M46" s="100">
        <f>'CP RESUMO'!AS12</f>
        <v/>
      </c>
      <c r="N46" s="101">
        <f>MAX(0,M46-M45)</f>
        <v/>
      </c>
      <c r="O46" s="100">
        <f>IF(B46&lt;='VALOR POR PL'!$P$5,'CP RESUMO'!AS54,"")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HISTORICOS'!AT12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12928.22</v>
      </c>
      <c r="M47" s="100">
        <f>'CP RESUMO'!AT12</f>
        <v/>
      </c>
      <c r="N47" s="101">
        <f>MAX(0,M47-M46)</f>
        <v/>
      </c>
      <c r="O47" s="100">
        <f>IF(B47&lt;='VALOR POR PL'!$P$5,'CP RESUMO'!AT54,"")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HISTORICOS'!AU12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12928.22</v>
      </c>
      <c r="M48" s="100">
        <f>'CP RESUMO'!AU12</f>
        <v/>
      </c>
      <c r="N48" s="101">
        <f>MAX(0,M48-M47)</f>
        <v/>
      </c>
      <c r="O48" s="100">
        <f>IF(B48&lt;='VALOR POR PL'!$P$5,'CP RESUMO'!AU54,"")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HISTORICOS'!AV12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12928.22</v>
      </c>
      <c r="M49" s="100">
        <f>'CP RESUMO'!AV12</f>
        <v/>
      </c>
      <c r="N49" s="101">
        <f>MAX(0,M49-M48)</f>
        <v/>
      </c>
      <c r="O49" s="100">
        <f>IF(B49&lt;='VALOR POR PL'!$P$5,'CP RESUMO'!AV54,"")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HISTORICOS'!AW12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12928.22</v>
      </c>
      <c r="M50" s="100">
        <f>'CP RESUMO'!AW12</f>
        <v/>
      </c>
      <c r="N50" s="101">
        <f>MAX(0,M50-M49)</f>
        <v/>
      </c>
      <c r="O50" s="100">
        <f>IF(B50&lt;='VALOR POR PL'!$P$5,'CP RESUMO'!AW54,"")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HISTORICOS'!AX12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12928.22</v>
      </c>
      <c r="M51" s="100">
        <f>'CP RESUMO'!AX12</f>
        <v/>
      </c>
      <c r="N51" s="101">
        <f>MAX(0,M51-M50)</f>
        <v/>
      </c>
      <c r="O51" s="100">
        <f>IF(B51&lt;='VALOR POR PL'!$P$5,'CP RESUMO'!AX54,"")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HISTORICOS'!AY12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12928.22</v>
      </c>
      <c r="M52" s="100">
        <f>'CP RESUMO'!AY12</f>
        <v/>
      </c>
      <c r="N52" s="101">
        <f>MAX(0,M52-M51)</f>
        <v/>
      </c>
      <c r="O52" s="100">
        <f>IF(B52&lt;='VALOR POR PL'!$P$5,'CP RESUMO'!AY54,"")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HISTORICOS'!AZ12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12928.22</v>
      </c>
      <c r="M53" s="100">
        <f>'CP RESUMO'!AZ12</f>
        <v/>
      </c>
      <c r="N53" s="101">
        <f>MAX(0,M53-M52)</f>
        <v/>
      </c>
      <c r="O53" s="100">
        <f>IF(B53&lt;='VALOR POR PL'!$P$5,'CP RESUMO'!AZ54,"")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HISTORICOS'!BA12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12928.22</v>
      </c>
      <c r="M54" s="100">
        <f>'CP RESUMO'!BA12</f>
        <v/>
      </c>
      <c r="N54" s="101">
        <f>MAX(0,M54-M53)</f>
        <v/>
      </c>
      <c r="O54" s="100">
        <f>IF(B54&lt;='VALOR POR PL'!$P$5,'CP RESUMO'!BA54,"")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HISTORICOS'!BB12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6000</v>
      </c>
      <c r="M55" s="100">
        <f>'CP RESUMO'!BB12</f>
        <v/>
      </c>
      <c r="N55" s="101">
        <f>MAX(0,M55-M54)</f>
        <v/>
      </c>
      <c r="O55" s="100">
        <f>IF(B55&lt;='VALOR POR PL'!$P$5,'CP RESUMO'!BB54,"")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HISTORICOS'!BC12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65559.00999999999</v>
      </c>
      <c r="M56" s="100">
        <f>'CP RESUMO'!BC12</f>
        <v/>
      </c>
      <c r="N56" s="101">
        <f>MAX(0,M56-M55)</f>
        <v/>
      </c>
      <c r="O56" s="100">
        <f>IF(B56&lt;='VALOR POR PL'!$P$5,'CP RESUMO'!BC54,"")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HISTORICOS'!BD12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19438.3</v>
      </c>
      <c r="M57" s="100">
        <f>'CP RESUMO'!BD12</f>
        <v/>
      </c>
      <c r="N57" s="101">
        <f>MAX(0,M57-M56)</f>
        <v/>
      </c>
      <c r="O57" s="100">
        <f>IF(B57&lt;='VALOR POR PL'!$P$5,'CP RESUMO'!BD54,"")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HISTORICOS'!BE12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>
        <v>37708.87</v>
      </c>
      <c r="M58" s="100">
        <f>'CP RESUMO'!BE12</f>
        <v/>
      </c>
      <c r="N58" s="101">
        <f>MAX(0,M58-M57)</f>
        <v/>
      </c>
      <c r="O58" s="100">
        <f>IF(B58&lt;='VALOR POR PL'!$P$5,'CP RESUMO'!BE54,"")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HISTORICOS'!BF12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RESUMO'!BF12</f>
        <v/>
      </c>
      <c r="N59" s="101">
        <f>MAX(0,M59-M58)</f>
        <v/>
      </c>
      <c r="O59" s="100">
        <f>IF(B59&lt;='VALOR POR PL'!$P$5,'CP RESUMO'!BF54,"")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HISTORICOS'!BG12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RESUMO'!BG12</f>
        <v/>
      </c>
      <c r="N60" s="101">
        <f>MAX(0,M60-M59)</f>
        <v/>
      </c>
      <c r="O60" s="100">
        <f>IF(B60&lt;='VALOR POR PL'!$P$5,'CP RESUMO'!BG54,"")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HISTORICOS'!BH12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RESUMO'!BH12</f>
        <v/>
      </c>
      <c r="N61" s="101">
        <f>MAX(0,M61-M60)</f>
        <v/>
      </c>
      <c r="O61" s="100">
        <f>IF(B61&lt;='VALOR POR PL'!$P$5,'CP RESUMO'!BH54,"")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HISTORICOS'!BI12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RESUMO'!BI12</f>
        <v/>
      </c>
      <c r="N62" s="101">
        <f>MAX(0,M62-M61)</f>
        <v/>
      </c>
      <c r="O62" s="100">
        <f>IF(B62&lt;='VALOR POR PL'!$P$5,'CP RESUMO'!BI54,"")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HISTORICOS'!BJ12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RESUMO'!BJ12</f>
        <v/>
      </c>
      <c r="N63" s="101">
        <f>MAX(0,M63-M62)</f>
        <v/>
      </c>
      <c r="O63" s="100">
        <f>IF(B63&lt;='VALOR POR PL'!$P$5,'CP RESUMO'!BJ54,"")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HISTORICOS'!BK12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RESUMO'!BK12</f>
        <v/>
      </c>
      <c r="N64" s="101">
        <f>MAX(0,M64-M63)</f>
        <v/>
      </c>
      <c r="O64" s="100">
        <f>IF(B64&lt;='VALOR POR PL'!$P$5,'CP RESUMO'!BK54,"")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HISTORICOS'!BL12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RESUMO'!BL12</f>
        <v/>
      </c>
      <c r="N65" s="101">
        <f>MAX(0,M65-M64)</f>
        <v/>
      </c>
      <c r="O65" s="100">
        <f>IF(B65&lt;='VALOR POR PL'!$P$5,'CP RESUMO'!BL54,"")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HISTORICOS'!BM12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RESUMO'!BM12</f>
        <v/>
      </c>
      <c r="N66" s="101">
        <f>MAX(0,M66-M65)</f>
        <v/>
      </c>
      <c r="O66" s="100">
        <f>IF(B66&lt;='VALOR POR PL'!$P$5,'CP RESUMO'!BM54,"")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HISTORICOS'!BN12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RESUMO'!BN12</f>
        <v/>
      </c>
      <c r="N67" s="101">
        <f>MAX(0,M67-M66)</f>
        <v/>
      </c>
      <c r="O67" s="100">
        <f>IF(B67&lt;='VALOR POR PL'!$P$5,'CP RESUMO'!BN54,"")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HISTORICOS'!BO12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RESUMO'!BO12</f>
        <v/>
      </c>
      <c r="N68" s="101">
        <f>MAX(0,M68-M67)</f>
        <v/>
      </c>
      <c r="O68" s="100">
        <f>IF(B68&lt;='VALOR POR PL'!$P$5,'CP RESUMO'!BO54,"")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HISTORICOS'!BP12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RESUMO'!BP12</f>
        <v/>
      </c>
      <c r="N69" s="101">
        <f>MAX(0,M69-M68)</f>
        <v/>
      </c>
      <c r="O69" s="100">
        <f>IF(B69&lt;='VALOR POR PL'!$P$5,'CP RESUMO'!BP54,"")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HISTORICOS'!BQ12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RESUMO'!BQ12</f>
        <v/>
      </c>
      <c r="N70" s="101">
        <f>MAX(0,M70-M69)</f>
        <v/>
      </c>
      <c r="O70" s="100">
        <f>IF(B70&lt;='VALOR POR PL'!$P$5,'CP RESUMO'!BQ54,"")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HISTORICOS'!BR12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RESUMO'!BR12</f>
        <v/>
      </c>
      <c r="N71" s="101">
        <f>MAX(0,M71-M70)</f>
        <v/>
      </c>
      <c r="O71" s="100">
        <f>IF(B71&lt;='VALOR POR PL'!$P$5,'CP RESUMO'!BR54,"")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HISTORICOS'!BS12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RESUMO'!BS12</f>
        <v/>
      </c>
      <c r="N72" s="101">
        <f>MAX(0,M72-M71)</f>
        <v/>
      </c>
      <c r="O72" s="100">
        <f>IF(B72&lt;='VALOR POR PL'!$P$5,'CP RESUMO'!BS54,"")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HISTORICOS'!BT12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RESUMO'!BT12</f>
        <v/>
      </c>
      <c r="N73" s="101">
        <f>MAX(0,M73-M72)</f>
        <v/>
      </c>
      <c r="O73" s="100">
        <f>IF(B73&lt;='VALOR POR PL'!$P$5,'CP RESUMO'!BT54,"")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HISTORICOS'!BU12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RESUMO'!BU12</f>
        <v/>
      </c>
      <c r="N74" s="101">
        <f>MAX(0,M74-M73)</f>
        <v/>
      </c>
      <c r="O74" s="100">
        <f>IF(B74&lt;='VALOR POR PL'!$P$5,'CP RESUMO'!BU54,"")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HISTORICOS'!BV12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RESUMO'!BV12</f>
        <v/>
      </c>
      <c r="N75" s="101">
        <f>MAX(0,M75-M74)</f>
        <v/>
      </c>
      <c r="O75" s="100">
        <f>IF(B75&lt;='VALOR POR PL'!$P$5,'CP RESUMO'!BV54,"")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HISTORICOS'!BW12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RESUMO'!BW12</f>
        <v/>
      </c>
      <c r="N76" s="101">
        <f>MAX(0,M76-M75)</f>
        <v/>
      </c>
      <c r="O76" s="100">
        <f>IF(B76&lt;='VALOR POR PL'!$P$5,'CP RESUMO'!BW54,"")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PL'!D19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HISTORICOS'!D13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PL'!F19</f>
        <v/>
      </c>
      <c r="K5" s="75">
        <f>'VALOR POR PL'!G19</f>
        <v/>
      </c>
      <c r="M5" s="100">
        <f>'CP RESUMO'!D13</f>
        <v/>
      </c>
      <c r="N5" s="101" t="n">
        <v>0</v>
      </c>
      <c r="O5" s="100">
        <f>IF(B5&lt;='VALOR POR PL'!$P$5,'CP RESUMO'!D55,"")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HISTORICOS'!E13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RESUMO'!E13</f>
        <v/>
      </c>
      <c r="N6" s="101">
        <f>MAX(0,M6-M5)</f>
        <v/>
      </c>
      <c r="O6" s="100">
        <f>IF(B6&lt;='VALOR POR PL'!$P$5,'CP RESUMO'!E55,"")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HISTORICOS'!F13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PL'!L19</f>
        <v/>
      </c>
      <c r="M7" s="100">
        <f>'CP RESUMO'!F13</f>
        <v/>
      </c>
      <c r="N7" s="101">
        <f>MAX(0,M7-M6)</f>
        <v/>
      </c>
      <c r="O7" s="100">
        <f>IF(B7&lt;='VALOR POR PL'!$P$5,'CP RESUMO'!F55,"")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HISTORICOS'!G13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RESUMO'!G13</f>
        <v/>
      </c>
      <c r="N8" s="101">
        <f>MAX(0,M8-M7)</f>
        <v/>
      </c>
      <c r="O8" s="100">
        <f>IF(B8&lt;='VALOR POR PL'!$P$5,'CP RESUMO'!G55,"")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HISTORICOS'!H13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RESUMO'!H13</f>
        <v/>
      </c>
      <c r="N9" s="101">
        <f>MAX(0,M9-M8)</f>
        <v/>
      </c>
      <c r="O9" s="100">
        <f>IF(B9&lt;='VALOR POR PL'!$P$5,'CP RESUMO'!H55,"")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HISTORICOS'!I13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RESUMO'!I13</f>
        <v/>
      </c>
      <c r="N10" s="101">
        <f>MAX(0,M10-M9)</f>
        <v/>
      </c>
      <c r="O10" s="100">
        <f>IF(B10&lt;='VALOR POR PL'!$P$5,'CP RESUMO'!I55,"")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HISTORICOS'!J13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RESUMO'!J13</f>
        <v/>
      </c>
      <c r="N11" s="101">
        <f>MAX(0,M11-M10)</f>
        <v/>
      </c>
      <c r="O11" s="100">
        <f>IF(B11&lt;='VALOR POR PL'!$P$5,'CP RESUMO'!J55,"")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HISTORICOS'!K13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RESUMO'!K13</f>
        <v/>
      </c>
      <c r="N12" s="101">
        <f>MAX(0,M12-M11)</f>
        <v/>
      </c>
      <c r="O12" s="100">
        <f>IF(B12&lt;='VALOR POR PL'!$P$5,'CP RESUMO'!K55,"")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HISTORICOS'!L13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PL'!I19</f>
        <v/>
      </c>
      <c r="M13" s="100">
        <f>'CP RESUMO'!L13</f>
        <v/>
      </c>
      <c r="N13" s="101">
        <f>MAX(0,M13-M12)</f>
        <v/>
      </c>
      <c r="O13" s="100">
        <f>IF(B13&lt;='VALOR POR PL'!$P$5,'CP RESUMO'!L55,"")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HISTORICOS'!M13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RESUMO'!$D$55:$BW$55,MATCH('VALOR POR PL'!$P$5,'CP RESUMO'!$D$4:$BW$4,0))/100,0)</f>
        <v/>
      </c>
      <c r="M14" s="100">
        <f>'CP RESUMO'!M13</f>
        <v/>
      </c>
      <c r="N14" s="101">
        <f>MAX(0,M14-M13)</f>
        <v/>
      </c>
      <c r="O14" s="100">
        <f>IF(B14&lt;='VALOR POR PL'!$P$5,'CP RESUMO'!M55,"")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HISTORICOS'!N13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RESUMO'!N13</f>
        <v/>
      </c>
      <c r="N15" s="101">
        <f>MAX(0,M15-M14)</f>
        <v/>
      </c>
      <c r="O15" s="100">
        <f>IF(B15&lt;='VALOR POR PL'!$P$5,'CP RESUMO'!N55,"")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HISTORICOS'!O13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RESUMO'!O13</f>
        <v/>
      </c>
      <c r="N16" s="101">
        <f>MAX(0,M16-M15)</f>
        <v/>
      </c>
      <c r="O16" s="100">
        <f>IF(B16&lt;='VALOR POR PL'!$P$5,'CP RESUMO'!O55,"")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HISTORICOS'!P13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RESUMO'!P13</f>
        <v/>
      </c>
      <c r="N17" s="101">
        <f>MAX(0,M17-M16)</f>
        <v/>
      </c>
      <c r="O17" s="100">
        <f>IF(B17&lt;='VALOR POR PL'!$P$5,'CP RESUMO'!P55,"")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HISTORICOS'!Q13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RESUMO'!Q13</f>
        <v/>
      </c>
      <c r="N18" s="101">
        <f>MAX(0,M18-M17)</f>
        <v/>
      </c>
      <c r="O18" s="100">
        <f>IF(B18&lt;='VALOR POR PL'!$P$5,'CP RESUMO'!Q55,"")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HISTORICOS'!R13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RESUMO'!R13</f>
        <v/>
      </c>
      <c r="N19" s="101">
        <f>MAX(0,M19-M18)</f>
        <v/>
      </c>
      <c r="O19" s="100">
        <f>IF(B19&lt;='VALOR POR PL'!$P$5,'CP RESUMO'!R55,"")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HISTORICOS'!S13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RESUMO'!S13</f>
        <v/>
      </c>
      <c r="N20" s="101">
        <f>MAX(0,M20-M19)</f>
        <v/>
      </c>
      <c r="O20" s="100">
        <f>IF(B20&lt;='VALOR POR PL'!$P$5,'CP RESUMO'!S55,"")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HISTORICOS'!T13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RESUMO'!T13</f>
        <v/>
      </c>
      <c r="N21" s="101">
        <f>MAX(0,M21-M20)</f>
        <v/>
      </c>
      <c r="O21" s="100">
        <f>IF(B21&lt;='VALOR POR PL'!$P$5,'CP RESUMO'!T55,"")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HISTORICOS'!U13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RESUMO'!U13</f>
        <v/>
      </c>
      <c r="N22" s="101">
        <f>MAX(0,M22-M21)</f>
        <v/>
      </c>
      <c r="O22" s="100">
        <f>IF(B22&lt;='VALOR POR PL'!$P$5,'CP RESUMO'!U55,"")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HISTORICOS'!V13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RESUMO'!V13</f>
        <v/>
      </c>
      <c r="N23" s="101">
        <f>MAX(0,M23-M22)</f>
        <v/>
      </c>
      <c r="O23" s="100">
        <f>IF(B23&lt;='VALOR POR PL'!$P$5,'CP RESUMO'!V55,"")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HISTORICOS'!W13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RESUMO'!W13</f>
        <v/>
      </c>
      <c r="N24" s="101">
        <f>MAX(0,M24-M23)</f>
        <v/>
      </c>
      <c r="O24" s="100">
        <f>IF(B24&lt;='VALOR POR PL'!$P$5,'CP RESUMO'!W55,"")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HISTORICOS'!X13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RESUMO'!X13</f>
        <v/>
      </c>
      <c r="N25" s="101">
        <f>MAX(0,M25-M24)</f>
        <v/>
      </c>
      <c r="O25" s="100">
        <f>IF(B25&lt;='VALOR POR PL'!$P$5,'CP RESUMO'!X55,"")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HISTORICOS'!Y13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29236.97</v>
      </c>
      <c r="M26" s="100">
        <f>'CP RESUMO'!Y13</f>
        <v/>
      </c>
      <c r="N26" s="101">
        <f>MAX(0,M26-M25)</f>
        <v/>
      </c>
      <c r="O26" s="100">
        <f>IF(B26&lt;='VALOR POR PL'!$P$5,'CP RESUMO'!Y55,"")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HISTORICOS'!Z13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24991.46</v>
      </c>
      <c r="M27" s="100">
        <f>'CP RESUMO'!Z13</f>
        <v/>
      </c>
      <c r="N27" s="101">
        <f>MAX(0,M27-M26)</f>
        <v/>
      </c>
      <c r="O27" s="100">
        <f>IF(B27&lt;='VALOR POR PL'!$P$5,'CP RESUMO'!Z55,"")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HISTORICOS'!AA13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22791.46</v>
      </c>
      <c r="M28" s="100">
        <f>'CP RESUMO'!AA13</f>
        <v/>
      </c>
      <c r="N28" s="101">
        <f>MAX(0,M28-M27)</f>
        <v/>
      </c>
      <c r="O28" s="100">
        <f>IF(B28&lt;='VALOR POR PL'!$P$5,'CP RESUMO'!AA55,"")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HISTORICOS'!AB13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22791.46</v>
      </c>
      <c r="M29" s="100">
        <f>'CP RESUMO'!AB13</f>
        <v/>
      </c>
      <c r="N29" s="101">
        <f>MAX(0,M29-M28)</f>
        <v/>
      </c>
      <c r="O29" s="100">
        <f>IF(B29&lt;='VALOR POR PL'!$P$5,'CP RESUMO'!AB55,"")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HISTORICOS'!AC13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25692.74</v>
      </c>
      <c r="M30" s="100">
        <f>'CP RESUMO'!AC13</f>
        <v/>
      </c>
      <c r="N30" s="101">
        <f>MAX(0,M30-M29)</f>
        <v/>
      </c>
      <c r="O30" s="100">
        <f>IF(B30&lt;='VALOR POR PL'!$P$5,'CP RESUMO'!AC55,"")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HISTORICOS'!AD13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19492.74</v>
      </c>
      <c r="M31" s="100">
        <f>'CP RESUMO'!AD13</f>
        <v/>
      </c>
      <c r="N31" s="101">
        <f>MAX(0,M31-M30)</f>
        <v/>
      </c>
      <c r="O31" s="100">
        <f>IF(B31&lt;='VALOR POR PL'!$P$5,'CP RESUMO'!AD55,"")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HISTORICOS'!AE13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19492.74</v>
      </c>
      <c r="M32" s="100">
        <f>'CP RESUMO'!AE13</f>
        <v/>
      </c>
      <c r="N32" s="101">
        <f>MAX(0,M32-M31)</f>
        <v/>
      </c>
      <c r="O32" s="100">
        <f>IF(B32&lt;='VALOR POR PL'!$P$5,'CP RESUMO'!AE55,"")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HISTORICOS'!AF13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21692.74</v>
      </c>
      <c r="M33" s="100">
        <f>'CP RESUMO'!AF13</f>
        <v/>
      </c>
      <c r="N33" s="101">
        <f>MAX(0,M33-M32)</f>
        <v/>
      </c>
      <c r="O33" s="100">
        <f>IF(B33&lt;='VALOR POR PL'!$P$5,'CP RESUMO'!AF55,"")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HISTORICOS'!AG13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19492.74</v>
      </c>
      <c r="M34" s="100">
        <f>'CP RESUMO'!AG13</f>
        <v/>
      </c>
      <c r="N34" s="101">
        <f>MAX(0,M34-M33)</f>
        <v/>
      </c>
      <c r="O34" s="100">
        <f>IF(B34&lt;='VALOR POR PL'!$P$5,'CP RESUMO'!AG55,"")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HISTORICOS'!AH13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24517.74</v>
      </c>
      <c r="M35" s="100">
        <f>'CP RESUMO'!AH13</f>
        <v/>
      </c>
      <c r="N35" s="101">
        <f>MAX(0,M35-M34)</f>
        <v/>
      </c>
      <c r="O35" s="100">
        <f>IF(B35&lt;='VALOR POR PL'!$P$5,'CP RESUMO'!AH55,"")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HISTORICOS'!AI13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21692.74</v>
      </c>
      <c r="M36" s="100">
        <f>'CP RESUMO'!AI13</f>
        <v/>
      </c>
      <c r="N36" s="101">
        <f>MAX(0,M36-M35)</f>
        <v/>
      </c>
      <c r="O36" s="100">
        <f>IF(B36&lt;='VALOR POR PL'!$P$5,'CP RESUMO'!AI55,"")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HISTORICOS'!AJ13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19492.74</v>
      </c>
      <c r="M37" s="100">
        <f>'CP RESUMO'!AJ13</f>
        <v/>
      </c>
      <c r="N37" s="101">
        <f>MAX(0,M37-M36)</f>
        <v/>
      </c>
      <c r="O37" s="100">
        <f>IF(B37&lt;='VALOR POR PL'!$P$5,'CP RESUMO'!AJ55,"")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HISTORICOS'!AK13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19492.74</v>
      </c>
      <c r="M38" s="100">
        <f>'CP RESUMO'!AK13</f>
        <v/>
      </c>
      <c r="N38" s="101">
        <f>MAX(0,M38-M37)</f>
        <v/>
      </c>
      <c r="O38" s="100">
        <f>IF(B38&lt;='VALOR POR PL'!$P$5,'CP RESUMO'!AK55,"")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HISTORICOS'!AL13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21692.74</v>
      </c>
      <c r="M39" s="100">
        <f>'CP RESUMO'!AL13</f>
        <v/>
      </c>
      <c r="N39" s="101">
        <f>MAX(0,M39-M38)</f>
        <v/>
      </c>
      <c r="O39" s="100">
        <f>IF(B39&lt;='VALOR POR PL'!$P$5,'CP RESUMO'!AL55,"")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HISTORICOS'!AM13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19492.74</v>
      </c>
      <c r="M40" s="100">
        <f>'CP RESUMO'!AM13</f>
        <v/>
      </c>
      <c r="N40" s="101">
        <f>MAX(0,M40-M39)</f>
        <v/>
      </c>
      <c r="O40" s="100">
        <f>IF(B40&lt;='VALOR POR PL'!$P$5,'CP RESUMO'!AM55,"")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HISTORICOS'!AN13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15610.78</v>
      </c>
      <c r="M41" s="100">
        <f>'CP RESUMO'!AN13</f>
        <v/>
      </c>
      <c r="N41" s="101">
        <f>MAX(0,M41-M40)</f>
        <v/>
      </c>
      <c r="O41" s="100">
        <f>IF(B41&lt;='VALOR POR PL'!$P$5,'CP RESUMO'!AN55,"")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HISTORICOS'!AO13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17385.68</v>
      </c>
      <c r="M42" s="100">
        <f>'CP RESUMO'!AO13</f>
        <v/>
      </c>
      <c r="N42" s="101">
        <f>MAX(0,M42-M41)</f>
        <v/>
      </c>
      <c r="O42" s="100">
        <f>IF(B42&lt;='VALOR POR PL'!$P$5,'CP RESUMO'!AO55,"")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HISTORICOS'!AP13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15185.68</v>
      </c>
      <c r="M43" s="100">
        <f>'CP RESUMO'!AP13</f>
        <v/>
      </c>
      <c r="N43" s="101">
        <f>MAX(0,M43-M42)</f>
        <v/>
      </c>
      <c r="O43" s="100">
        <f>IF(B43&lt;='VALOR POR PL'!$P$5,'CP RESUMO'!AP55,"")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HISTORICOS'!AQ13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11185.68</v>
      </c>
      <c r="M44" s="100">
        <f>'CP RESUMO'!AQ13</f>
        <v/>
      </c>
      <c r="N44" s="101">
        <f>MAX(0,M44-M43)</f>
        <v/>
      </c>
      <c r="O44" s="100">
        <f>IF(B44&lt;='VALOR POR PL'!$P$5,'CP RESUMO'!AQ55,"")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HISTORICOS'!AR13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13385.68</v>
      </c>
      <c r="M45" s="100">
        <f>'CP RESUMO'!AR13</f>
        <v/>
      </c>
      <c r="N45" s="101">
        <f>MAX(0,M45-M44)</f>
        <v/>
      </c>
      <c r="O45" s="100">
        <f>IF(B45&lt;='VALOR POR PL'!$P$5,'CP RESUMO'!AR55,"")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HISTORICOS'!AS13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11185.68</v>
      </c>
      <c r="M46" s="100">
        <f>'CP RESUMO'!AS13</f>
        <v/>
      </c>
      <c r="N46" s="101">
        <f>MAX(0,M46-M45)</f>
        <v/>
      </c>
      <c r="O46" s="100">
        <f>IF(B46&lt;='VALOR POR PL'!$P$5,'CP RESUMO'!AS55,"")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HISTORICOS'!AT13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16210.68</v>
      </c>
      <c r="M47" s="100">
        <f>'CP RESUMO'!AT13</f>
        <v/>
      </c>
      <c r="N47" s="101">
        <f>MAX(0,M47-M46)</f>
        <v/>
      </c>
      <c r="O47" s="100">
        <f>IF(B47&lt;='VALOR POR PL'!$P$5,'CP RESUMO'!AT55,"")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HISTORICOS'!AU13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13385.68</v>
      </c>
      <c r="M48" s="100">
        <f>'CP RESUMO'!AU13</f>
        <v/>
      </c>
      <c r="N48" s="101">
        <f>MAX(0,M48-M47)</f>
        <v/>
      </c>
      <c r="O48" s="100">
        <f>IF(B48&lt;='VALOR POR PL'!$P$5,'CP RESUMO'!AU55,"")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HISTORICOS'!AV13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48685.68</v>
      </c>
      <c r="M49" s="100">
        <f>'CP RESUMO'!AV13</f>
        <v/>
      </c>
      <c r="N49" s="101">
        <f>MAX(0,M49-M48)</f>
        <v/>
      </c>
      <c r="O49" s="100">
        <f>IF(B49&lt;='VALOR POR PL'!$P$5,'CP RESUMO'!AV55,"")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HISTORICOS'!AW13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50885.68</v>
      </c>
      <c r="M50" s="100">
        <f>'CP RESUMO'!AW13</f>
        <v/>
      </c>
      <c r="N50" s="101">
        <f>MAX(0,M50-M49)</f>
        <v/>
      </c>
      <c r="O50" s="100">
        <f>IF(B50&lt;='VALOR POR PL'!$P$5,'CP RESUMO'!AW55,"")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HISTORICOS'!AX13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11185.68</v>
      </c>
      <c r="M51" s="100">
        <f>'CP RESUMO'!AX13</f>
        <v/>
      </c>
      <c r="N51" s="101">
        <f>MAX(0,M51-M50)</f>
        <v/>
      </c>
      <c r="O51" s="100">
        <f>IF(B51&lt;='VALOR POR PL'!$P$5,'CP RESUMO'!AX55,"")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HISTORICOS'!AY13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10483.68</v>
      </c>
      <c r="M52" s="100">
        <f>'CP RESUMO'!AY13</f>
        <v/>
      </c>
      <c r="N52" s="101">
        <f>MAX(0,M52-M51)</f>
        <v/>
      </c>
      <c r="O52" s="100">
        <f>IF(B52&lt;='VALOR POR PL'!$P$5,'CP RESUMO'!AY55,"")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HISTORICOS'!AZ13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12683.68</v>
      </c>
      <c r="M53" s="100">
        <f>'CP RESUMO'!AZ13</f>
        <v/>
      </c>
      <c r="N53" s="101">
        <f>MAX(0,M53-M52)</f>
        <v/>
      </c>
      <c r="O53" s="100">
        <f>IF(B53&lt;='VALOR POR PL'!$P$5,'CP RESUMO'!AZ55,"")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HISTORICOS'!BA13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9485.68</v>
      </c>
      <c r="M54" s="100">
        <f>'CP RESUMO'!BA13</f>
        <v/>
      </c>
      <c r="N54" s="101">
        <f>MAX(0,M54-M53)</f>
        <v/>
      </c>
      <c r="O54" s="100">
        <f>IF(B54&lt;='VALOR POR PL'!$P$5,'CP RESUMO'!BA55,"")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HISTORICOS'!BB13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5685.68</v>
      </c>
      <c r="M55" s="100">
        <f>'CP RESUMO'!BB13</f>
        <v/>
      </c>
      <c r="N55" s="101">
        <f>MAX(0,M55-M54)</f>
        <v/>
      </c>
      <c r="O55" s="100">
        <f>IF(B55&lt;='VALOR POR PL'!$P$5,'CP RESUMO'!BB55,"")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HISTORICOS'!BC13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77255.59</v>
      </c>
      <c r="M56" s="100">
        <f>'CP RESUMO'!BC13</f>
        <v/>
      </c>
      <c r="N56" s="101">
        <f>MAX(0,M56-M55)</f>
        <v/>
      </c>
      <c r="O56" s="100">
        <f>IF(B56&lt;='VALOR POR PL'!$P$5,'CP RESUMO'!BC55,"")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HISTORICOS'!BD13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RESUMO'!BD13</f>
        <v/>
      </c>
      <c r="N57" s="101">
        <f>MAX(0,M57-M56)</f>
        <v/>
      </c>
      <c r="O57" s="100">
        <f>IF(B57&lt;='VALOR POR PL'!$P$5,'CP RESUMO'!BD55,"")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HISTORICOS'!BE13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RESUMO'!BE13</f>
        <v/>
      </c>
      <c r="N58" s="101">
        <f>MAX(0,M58-M57)</f>
        <v/>
      </c>
      <c r="O58" s="100">
        <f>IF(B58&lt;='VALOR POR PL'!$P$5,'CP RESUMO'!BE55,"")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HISTORICOS'!BF13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RESUMO'!BF13</f>
        <v/>
      </c>
      <c r="N59" s="101">
        <f>MAX(0,M59-M58)</f>
        <v/>
      </c>
      <c r="O59" s="100">
        <f>IF(B59&lt;='VALOR POR PL'!$P$5,'CP RESUMO'!BF55,"")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HISTORICOS'!BG13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RESUMO'!BG13</f>
        <v/>
      </c>
      <c r="N60" s="101">
        <f>MAX(0,M60-M59)</f>
        <v/>
      </c>
      <c r="O60" s="100">
        <f>IF(B60&lt;='VALOR POR PL'!$P$5,'CP RESUMO'!BG55,"")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HISTORICOS'!BH13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RESUMO'!BH13</f>
        <v/>
      </c>
      <c r="N61" s="101">
        <f>MAX(0,M61-M60)</f>
        <v/>
      </c>
      <c r="O61" s="100">
        <f>IF(B61&lt;='VALOR POR PL'!$P$5,'CP RESUMO'!BH55,"")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HISTORICOS'!BI13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RESUMO'!BI13</f>
        <v/>
      </c>
      <c r="N62" s="101">
        <f>MAX(0,M62-M61)</f>
        <v/>
      </c>
      <c r="O62" s="100">
        <f>IF(B62&lt;='VALOR POR PL'!$P$5,'CP RESUMO'!BI55,"")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HISTORICOS'!BJ13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RESUMO'!BJ13</f>
        <v/>
      </c>
      <c r="N63" s="101">
        <f>MAX(0,M63-M62)</f>
        <v/>
      </c>
      <c r="O63" s="100">
        <f>IF(B63&lt;='VALOR POR PL'!$P$5,'CP RESUMO'!BJ55,"")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HISTORICOS'!BK13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RESUMO'!BK13</f>
        <v/>
      </c>
      <c r="N64" s="101">
        <f>MAX(0,M64-M63)</f>
        <v/>
      </c>
      <c r="O64" s="100">
        <f>IF(B64&lt;='VALOR POR PL'!$P$5,'CP RESUMO'!BK55,"")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HISTORICOS'!BL13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RESUMO'!BL13</f>
        <v/>
      </c>
      <c r="N65" s="101">
        <f>MAX(0,M65-M64)</f>
        <v/>
      </c>
      <c r="O65" s="100">
        <f>IF(B65&lt;='VALOR POR PL'!$P$5,'CP RESUMO'!BL55,"")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HISTORICOS'!BM13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RESUMO'!BM13</f>
        <v/>
      </c>
      <c r="N66" s="101">
        <f>MAX(0,M66-M65)</f>
        <v/>
      </c>
      <c r="O66" s="100">
        <f>IF(B66&lt;='VALOR POR PL'!$P$5,'CP RESUMO'!BM55,"")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HISTORICOS'!BN13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RESUMO'!BN13</f>
        <v/>
      </c>
      <c r="N67" s="101">
        <f>MAX(0,M67-M66)</f>
        <v/>
      </c>
      <c r="O67" s="100">
        <f>IF(B67&lt;='VALOR POR PL'!$P$5,'CP RESUMO'!BN55,"")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HISTORICOS'!BO13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RESUMO'!BO13</f>
        <v/>
      </c>
      <c r="N68" s="101">
        <f>MAX(0,M68-M67)</f>
        <v/>
      </c>
      <c r="O68" s="100">
        <f>IF(B68&lt;='VALOR POR PL'!$P$5,'CP RESUMO'!BO55,"")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HISTORICOS'!BP13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RESUMO'!BP13</f>
        <v/>
      </c>
      <c r="N69" s="101">
        <f>MAX(0,M69-M68)</f>
        <v/>
      </c>
      <c r="O69" s="100">
        <f>IF(B69&lt;='VALOR POR PL'!$P$5,'CP RESUMO'!BP55,"")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HISTORICOS'!BQ13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RESUMO'!BQ13</f>
        <v/>
      </c>
      <c r="N70" s="101">
        <f>MAX(0,M70-M69)</f>
        <v/>
      </c>
      <c r="O70" s="100">
        <f>IF(B70&lt;='VALOR POR PL'!$P$5,'CP RESUMO'!BQ55,"")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HISTORICOS'!BR13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RESUMO'!BR13</f>
        <v/>
      </c>
      <c r="N71" s="101">
        <f>MAX(0,M71-M70)</f>
        <v/>
      </c>
      <c r="O71" s="100">
        <f>IF(B71&lt;='VALOR POR PL'!$P$5,'CP RESUMO'!BR55,"")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HISTORICOS'!BS13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RESUMO'!BS13</f>
        <v/>
      </c>
      <c r="N72" s="101">
        <f>MAX(0,M72-M71)</f>
        <v/>
      </c>
      <c r="O72" s="100">
        <f>IF(B72&lt;='VALOR POR PL'!$P$5,'CP RESUMO'!BS55,"")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HISTORICOS'!BT13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RESUMO'!BT13</f>
        <v/>
      </c>
      <c r="N73" s="101">
        <f>MAX(0,M73-M72)</f>
        <v/>
      </c>
      <c r="O73" s="100">
        <f>IF(B73&lt;='VALOR POR PL'!$P$5,'CP RESUMO'!BT55,"")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HISTORICOS'!BU13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RESUMO'!BU13</f>
        <v/>
      </c>
      <c r="N74" s="101">
        <f>MAX(0,M74-M73)</f>
        <v/>
      </c>
      <c r="O74" s="100">
        <f>IF(B74&lt;='VALOR POR PL'!$P$5,'CP RESUMO'!BU55,"")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HISTORICOS'!BV13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RESUMO'!BV13</f>
        <v/>
      </c>
      <c r="N75" s="101">
        <f>MAX(0,M75-M74)</f>
        <v/>
      </c>
      <c r="O75" s="100">
        <f>IF(B75&lt;='VALOR POR PL'!$P$5,'CP RESUMO'!BV55,"")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HISTORICOS'!BW13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RESUMO'!BW13</f>
        <v/>
      </c>
      <c r="N76" s="101">
        <f>MAX(0,M76-M75)</f>
        <v/>
      </c>
      <c r="O76" s="100">
        <f>IF(B76&lt;='VALOR POR PL'!$P$5,'CP RESUMO'!BW55,"")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PL'!D20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HISTORICOS'!D14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PL'!F20</f>
        <v/>
      </c>
      <c r="K5" s="75">
        <f>'VALOR POR PL'!G20</f>
        <v/>
      </c>
      <c r="M5" s="100">
        <f>'CP RESUMO'!D14</f>
        <v/>
      </c>
      <c r="N5" s="101" t="n">
        <v>0</v>
      </c>
      <c r="O5" s="100">
        <f>IF(B5&lt;='VALOR POR PL'!$P$5,'CP RESUMO'!D56,"")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HISTORICOS'!E14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RESUMO'!E14</f>
        <v/>
      </c>
      <c r="N6" s="101">
        <f>MAX(0,M6-M5)</f>
        <v/>
      </c>
      <c r="O6" s="100">
        <f>IF(B6&lt;='VALOR POR PL'!$P$5,'CP RESUMO'!E56,"")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HISTORICOS'!F14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PL'!L20</f>
        <v/>
      </c>
      <c r="M7" s="100">
        <f>'CP RESUMO'!F14</f>
        <v/>
      </c>
      <c r="N7" s="101">
        <f>MAX(0,M7-M6)</f>
        <v/>
      </c>
      <c r="O7" s="100">
        <f>IF(B7&lt;='VALOR POR PL'!$P$5,'CP RESUMO'!F56,"")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HISTORICOS'!G14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RESUMO'!G14</f>
        <v/>
      </c>
      <c r="N8" s="101">
        <f>MAX(0,M8-M7)</f>
        <v/>
      </c>
      <c r="O8" s="100">
        <f>IF(B8&lt;='VALOR POR PL'!$P$5,'CP RESUMO'!G56,"")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HISTORICOS'!H14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RESUMO'!H14</f>
        <v/>
      </c>
      <c r="N9" s="101">
        <f>MAX(0,M9-M8)</f>
        <v/>
      </c>
      <c r="O9" s="100">
        <f>IF(B9&lt;='VALOR POR PL'!$P$5,'CP RESUMO'!H56,"")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HISTORICOS'!I14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RESUMO'!I14</f>
        <v/>
      </c>
      <c r="N10" s="101">
        <f>MAX(0,M10-M9)</f>
        <v/>
      </c>
      <c r="O10" s="100">
        <f>IF(B10&lt;='VALOR POR PL'!$P$5,'CP RESUMO'!I56,"")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HISTORICOS'!J14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RESUMO'!J14</f>
        <v/>
      </c>
      <c r="N11" s="101">
        <f>MAX(0,M11-M10)</f>
        <v/>
      </c>
      <c r="O11" s="100">
        <f>IF(B11&lt;='VALOR POR PL'!$P$5,'CP RESUMO'!J56,"")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HISTORICOS'!K14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RESUMO'!K14</f>
        <v/>
      </c>
      <c r="N12" s="101">
        <f>MAX(0,M12-M11)</f>
        <v/>
      </c>
      <c r="O12" s="100">
        <f>IF(B12&lt;='VALOR POR PL'!$P$5,'CP RESUMO'!K56,"")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HISTORICOS'!L14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PL'!I20</f>
        <v/>
      </c>
      <c r="M13" s="100">
        <f>'CP RESUMO'!L14</f>
        <v/>
      </c>
      <c r="N13" s="101">
        <f>MAX(0,M13-M12)</f>
        <v/>
      </c>
      <c r="O13" s="100">
        <f>IF(B13&lt;='VALOR POR PL'!$P$5,'CP RESUMO'!L56,"")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HISTORICOS'!M14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RESUMO'!$D$56:$BW$56,MATCH('VALOR POR PL'!$P$5,'CP RESUMO'!$D$4:$BW$4,0))/100,0)</f>
        <v/>
      </c>
      <c r="M14" s="100">
        <f>'CP RESUMO'!M14</f>
        <v/>
      </c>
      <c r="N14" s="101">
        <f>MAX(0,M14-M13)</f>
        <v/>
      </c>
      <c r="O14" s="100">
        <f>IF(B14&lt;='VALOR POR PL'!$P$5,'CP RESUMO'!M56,"")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HISTORICOS'!N14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RESUMO'!N14</f>
        <v/>
      </c>
      <c r="N15" s="101">
        <f>MAX(0,M15-M14)</f>
        <v/>
      </c>
      <c r="O15" s="100">
        <f>IF(B15&lt;='VALOR POR PL'!$P$5,'CP RESUMO'!N56,"")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HISTORICOS'!O14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RESUMO'!O14</f>
        <v/>
      </c>
      <c r="N16" s="101">
        <f>MAX(0,M16-M15)</f>
        <v/>
      </c>
      <c r="O16" s="100">
        <f>IF(B16&lt;='VALOR POR PL'!$P$5,'CP RESUMO'!O56,"")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HISTORICOS'!P14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RESUMO'!P14</f>
        <v/>
      </c>
      <c r="N17" s="101">
        <f>MAX(0,M17-M16)</f>
        <v/>
      </c>
      <c r="O17" s="100">
        <f>IF(B17&lt;='VALOR POR PL'!$P$5,'CP RESUMO'!P56,"")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HISTORICOS'!Q14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RESUMO'!Q14</f>
        <v/>
      </c>
      <c r="N18" s="101">
        <f>MAX(0,M18-M17)</f>
        <v/>
      </c>
      <c r="O18" s="100">
        <f>IF(B18&lt;='VALOR POR PL'!$P$5,'CP RESUMO'!Q56,"")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HISTORICOS'!R14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RESUMO'!R14</f>
        <v/>
      </c>
      <c r="N19" s="101">
        <f>MAX(0,M19-M18)</f>
        <v/>
      </c>
      <c r="O19" s="100">
        <f>IF(B19&lt;='VALOR POR PL'!$P$5,'CP RESUMO'!R56,"")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HISTORICOS'!S14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RESUMO'!S14</f>
        <v/>
      </c>
      <c r="N20" s="101">
        <f>MAX(0,M20-M19)</f>
        <v/>
      </c>
      <c r="O20" s="100">
        <f>IF(B20&lt;='VALOR POR PL'!$P$5,'CP RESUMO'!S56,"")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HISTORICOS'!T14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RESUMO'!T14</f>
        <v/>
      </c>
      <c r="N21" s="101">
        <f>MAX(0,M21-M20)</f>
        <v/>
      </c>
      <c r="O21" s="100">
        <f>IF(B21&lt;='VALOR POR PL'!$P$5,'CP RESUMO'!T56,"")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HISTORICOS'!U14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RESUMO'!U14</f>
        <v/>
      </c>
      <c r="N22" s="101">
        <f>MAX(0,M22-M21)</f>
        <v/>
      </c>
      <c r="O22" s="100">
        <f>IF(B22&lt;='VALOR POR PL'!$P$5,'CP RESUMO'!U56,"")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HISTORICOS'!V14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RESUMO'!V14</f>
        <v/>
      </c>
      <c r="N23" s="101">
        <f>MAX(0,M23-M22)</f>
        <v/>
      </c>
      <c r="O23" s="100">
        <f>IF(B23&lt;='VALOR POR PL'!$P$5,'CP RESUMO'!V56,"")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HISTORICOS'!W14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RESUMO'!W14</f>
        <v/>
      </c>
      <c r="N24" s="101">
        <f>MAX(0,M24-M23)</f>
        <v/>
      </c>
      <c r="O24" s="100">
        <f>IF(B24&lt;='VALOR POR PL'!$P$5,'CP RESUMO'!W56,"")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HISTORICOS'!X14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RESUMO'!X14</f>
        <v/>
      </c>
      <c r="N25" s="101">
        <f>MAX(0,M25-M24)</f>
        <v/>
      </c>
      <c r="O25" s="100">
        <f>IF(B25&lt;='VALOR POR PL'!$P$5,'CP RESUMO'!X56,"")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HISTORICOS'!Y14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140080.31</v>
      </c>
      <c r="M26" s="100">
        <f>'CP RESUMO'!Y14</f>
        <v/>
      </c>
      <c r="N26" s="101">
        <f>MAX(0,M26-M25)</f>
        <v/>
      </c>
      <c r="O26" s="100">
        <f>IF(B26&lt;='VALOR POR PL'!$P$5,'CP RESUMO'!Y56,"")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HISTORICOS'!Z14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252136.45</v>
      </c>
      <c r="M27" s="100">
        <f>'CP RESUMO'!Z14</f>
        <v/>
      </c>
      <c r="N27" s="101">
        <f>MAX(0,M27-M26)</f>
        <v/>
      </c>
      <c r="O27" s="100">
        <f>IF(B27&lt;='VALOR POR PL'!$P$5,'CP RESUMO'!Z56,"")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HISTORICOS'!AA14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284644.73</v>
      </c>
      <c r="M28" s="100">
        <f>'CP RESUMO'!AA14</f>
        <v/>
      </c>
      <c r="N28" s="101">
        <f>MAX(0,M28-M27)</f>
        <v/>
      </c>
      <c r="O28" s="100">
        <f>IF(B28&lt;='VALOR POR PL'!$P$5,'CP RESUMO'!AA56,"")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HISTORICOS'!AB14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328768.1</v>
      </c>
      <c r="M29" s="100">
        <f>'CP RESUMO'!AB14</f>
        <v/>
      </c>
      <c r="N29" s="101">
        <f>MAX(0,M29-M28)</f>
        <v/>
      </c>
      <c r="O29" s="100">
        <f>IF(B29&lt;='VALOR POR PL'!$P$5,'CP RESUMO'!AB56,"")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HISTORICOS'!AC14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488589.71</v>
      </c>
      <c r="M30" s="100">
        <f>'CP RESUMO'!AC14</f>
        <v/>
      </c>
      <c r="N30" s="101">
        <f>MAX(0,M30-M29)</f>
        <v/>
      </c>
      <c r="O30" s="100">
        <f>IF(B30&lt;='VALOR POR PL'!$P$5,'CP RESUMO'!AC56,"")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HISTORICOS'!AD14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439669.52</v>
      </c>
      <c r="M31" s="100">
        <f>'CP RESUMO'!AD14</f>
        <v/>
      </c>
      <c r="N31" s="101">
        <f>MAX(0,M31-M30)</f>
        <v/>
      </c>
      <c r="O31" s="100">
        <f>IF(B31&lt;='VALOR POR PL'!$P$5,'CP RESUMO'!AD56,"")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HISTORICOS'!AE14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437483.96</v>
      </c>
      <c r="M32" s="100">
        <f>'CP RESUMO'!AE14</f>
        <v/>
      </c>
      <c r="N32" s="101">
        <f>MAX(0,M32-M31)</f>
        <v/>
      </c>
      <c r="O32" s="100">
        <f>IF(B32&lt;='VALOR POR PL'!$P$5,'CP RESUMO'!AE56,"")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HISTORICOS'!AF14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450976.08</v>
      </c>
      <c r="M33" s="100">
        <f>'CP RESUMO'!AF14</f>
        <v/>
      </c>
      <c r="N33" s="101">
        <f>MAX(0,M33-M32)</f>
        <v/>
      </c>
      <c r="O33" s="100">
        <f>IF(B33&lt;='VALOR POR PL'!$P$5,'CP RESUMO'!AF56,"")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HISTORICOS'!AG14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456518.18</v>
      </c>
      <c r="M34" s="100">
        <f>'CP RESUMO'!AG14</f>
        <v/>
      </c>
      <c r="N34" s="101">
        <f>MAX(0,M34-M33)</f>
        <v/>
      </c>
      <c r="O34" s="100">
        <f>IF(B34&lt;='VALOR POR PL'!$P$5,'CP RESUMO'!AG56,"")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HISTORICOS'!AH14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456518.18</v>
      </c>
      <c r="M35" s="100">
        <f>'CP RESUMO'!AH14</f>
        <v/>
      </c>
      <c r="N35" s="101">
        <f>MAX(0,M35-M34)</f>
        <v/>
      </c>
      <c r="O35" s="100">
        <f>IF(B35&lt;='VALOR POR PL'!$P$5,'CP RESUMO'!AH56,"")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HISTORICOS'!AI14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456518.18</v>
      </c>
      <c r="M36" s="100">
        <f>'CP RESUMO'!AI14</f>
        <v/>
      </c>
      <c r="N36" s="101">
        <f>MAX(0,M36-M35)</f>
        <v/>
      </c>
      <c r="O36" s="100">
        <f>IF(B36&lt;='VALOR POR PL'!$P$5,'CP RESUMO'!AI56,"")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HISTORICOS'!AJ14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464593.44</v>
      </c>
      <c r="M37" s="100">
        <f>'CP RESUMO'!AJ14</f>
        <v/>
      </c>
      <c r="N37" s="101">
        <f>MAX(0,M37-M36)</f>
        <v/>
      </c>
      <c r="O37" s="100">
        <f>IF(B37&lt;='VALOR POR PL'!$P$5,'CP RESUMO'!AJ56,"")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HISTORICOS'!AK14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464593.44</v>
      </c>
      <c r="M38" s="100">
        <f>'CP RESUMO'!AK14</f>
        <v/>
      </c>
      <c r="N38" s="101">
        <f>MAX(0,M38-M37)</f>
        <v/>
      </c>
      <c r="O38" s="100">
        <f>IF(B38&lt;='VALOR POR PL'!$P$5,'CP RESUMO'!AK56,"")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HISTORICOS'!AL14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463729.92</v>
      </c>
      <c r="M39" s="100">
        <f>'CP RESUMO'!AL14</f>
        <v/>
      </c>
      <c r="N39" s="101">
        <f>MAX(0,M39-M38)</f>
        <v/>
      </c>
      <c r="O39" s="100">
        <f>IF(B39&lt;='VALOR POR PL'!$P$5,'CP RESUMO'!AL56,"")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HISTORICOS'!AM14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592235.9300000001</v>
      </c>
      <c r="M40" s="100">
        <f>'CP RESUMO'!AM14</f>
        <v/>
      </c>
      <c r="N40" s="101">
        <f>MAX(0,M40-M39)</f>
        <v/>
      </c>
      <c r="O40" s="100">
        <f>IF(B40&lt;='VALOR POR PL'!$P$5,'CP RESUMO'!AM56,"")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HISTORICOS'!AN14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583784.24</v>
      </c>
      <c r="M41" s="100">
        <f>'CP RESUMO'!AN14</f>
        <v/>
      </c>
      <c r="N41" s="101">
        <f>MAX(0,M41-M40)</f>
        <v/>
      </c>
      <c r="O41" s="100">
        <f>IF(B41&lt;='VALOR POR PL'!$P$5,'CP RESUMO'!AN56,"")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HISTORICOS'!AO14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464593.44</v>
      </c>
      <c r="M42" s="100">
        <f>'CP RESUMO'!AO14</f>
        <v/>
      </c>
      <c r="N42" s="101">
        <f>MAX(0,M42-M41)</f>
        <v/>
      </c>
      <c r="O42" s="100">
        <f>IF(B42&lt;='VALOR POR PL'!$P$5,'CP RESUMO'!AO56,"")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HISTORICOS'!AP14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464593.44</v>
      </c>
      <c r="M43" s="100">
        <f>'CP RESUMO'!AP14</f>
        <v/>
      </c>
      <c r="N43" s="101">
        <f>MAX(0,M43-M42)</f>
        <v/>
      </c>
      <c r="O43" s="100">
        <f>IF(B43&lt;='VALOR POR PL'!$P$5,'CP RESUMO'!AP56,"")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HISTORICOS'!AQ14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464593.44</v>
      </c>
      <c r="M44" s="100">
        <f>'CP RESUMO'!AQ14</f>
        <v/>
      </c>
      <c r="N44" s="101">
        <f>MAX(0,M44-M43)</f>
        <v/>
      </c>
      <c r="O44" s="100">
        <f>IF(B44&lt;='VALOR POR PL'!$P$5,'CP RESUMO'!AQ56,"")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HISTORICOS'!AR14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446460.19</v>
      </c>
      <c r="M45" s="100">
        <f>'CP RESUMO'!AR14</f>
        <v/>
      </c>
      <c r="N45" s="101">
        <f>MAX(0,M45-M44)</f>
        <v/>
      </c>
      <c r="O45" s="100">
        <f>IF(B45&lt;='VALOR POR PL'!$P$5,'CP RESUMO'!AR56,"")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HISTORICOS'!AS14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446460.19</v>
      </c>
      <c r="M46" s="100">
        <f>'CP RESUMO'!AS14</f>
        <v/>
      </c>
      <c r="N46" s="101">
        <f>MAX(0,M46-M45)</f>
        <v/>
      </c>
      <c r="O46" s="100">
        <f>IF(B46&lt;='VALOR POR PL'!$P$5,'CP RESUMO'!AS56,"")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HISTORICOS'!AT14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446460.19</v>
      </c>
      <c r="M47" s="100">
        <f>'CP RESUMO'!AT14</f>
        <v/>
      </c>
      <c r="N47" s="101">
        <f>MAX(0,M47-M46)</f>
        <v/>
      </c>
      <c r="O47" s="100">
        <f>IF(B47&lt;='VALOR POR PL'!$P$5,'CP RESUMO'!AT56,"")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HISTORICOS'!AU14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430208.77</v>
      </c>
      <c r="M48" s="100">
        <f>'CP RESUMO'!AU14</f>
        <v/>
      </c>
      <c r="N48" s="101">
        <f>MAX(0,M48-M47)</f>
        <v/>
      </c>
      <c r="O48" s="100">
        <f>IF(B48&lt;='VALOR POR PL'!$P$5,'CP RESUMO'!AU56,"")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HISTORICOS'!AV14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409025.96</v>
      </c>
      <c r="M49" s="100">
        <f>'CP RESUMO'!AV14</f>
        <v/>
      </c>
      <c r="N49" s="101">
        <f>MAX(0,M49-M48)</f>
        <v/>
      </c>
      <c r="O49" s="100">
        <f>IF(B49&lt;='VALOR POR PL'!$P$5,'CP RESUMO'!AV56,"")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HISTORICOS'!AW14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409025.96</v>
      </c>
      <c r="M50" s="100">
        <f>'CP RESUMO'!AW14</f>
        <v/>
      </c>
      <c r="N50" s="101">
        <f>MAX(0,M50-M49)</f>
        <v/>
      </c>
      <c r="O50" s="100">
        <f>IF(B50&lt;='VALOR POR PL'!$P$5,'CP RESUMO'!AW56,"")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HISTORICOS'!AX14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409025.96</v>
      </c>
      <c r="M51" s="100">
        <f>'CP RESUMO'!AX14</f>
        <v/>
      </c>
      <c r="N51" s="101">
        <f>MAX(0,M51-M50)</f>
        <v/>
      </c>
      <c r="O51" s="100">
        <f>IF(B51&lt;='VALOR POR PL'!$P$5,'CP RESUMO'!AX56,"")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HISTORICOS'!AY14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580495.28</v>
      </c>
      <c r="M52" s="100">
        <f>'CP RESUMO'!AY14</f>
        <v/>
      </c>
      <c r="N52" s="101">
        <f>MAX(0,M52-M51)</f>
        <v/>
      </c>
      <c r="O52" s="100">
        <f>IF(B52&lt;='VALOR POR PL'!$P$5,'CP RESUMO'!AY56,"")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HISTORICOS'!AZ14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605762.34</v>
      </c>
      <c r="M53" s="100">
        <f>'CP RESUMO'!AZ14</f>
        <v/>
      </c>
      <c r="N53" s="101">
        <f>MAX(0,M53-M52)</f>
        <v/>
      </c>
      <c r="O53" s="100">
        <f>IF(B53&lt;='VALOR POR PL'!$P$5,'CP RESUMO'!AZ56,"")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HISTORICOS'!BA14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473473.39</v>
      </c>
      <c r="M54" s="100">
        <f>'CP RESUMO'!BA14</f>
        <v/>
      </c>
      <c r="N54" s="101">
        <f>MAX(0,M54-M53)</f>
        <v/>
      </c>
      <c r="O54" s="100">
        <f>IF(B54&lt;='VALOR POR PL'!$P$5,'CP RESUMO'!BA56,"")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HISTORICOS'!BB14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437920</v>
      </c>
      <c r="M55" s="100">
        <f>'CP RESUMO'!BB14</f>
        <v/>
      </c>
      <c r="N55" s="101">
        <f>MAX(0,M55-M54)</f>
        <v/>
      </c>
      <c r="O55" s="100">
        <f>IF(B55&lt;='VALOR POR PL'!$P$5,'CP RESUMO'!BB56,"")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HISTORICOS'!BC14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437920</v>
      </c>
      <c r="M56" s="100">
        <f>'CP RESUMO'!BC14</f>
        <v/>
      </c>
      <c r="N56" s="101">
        <f>MAX(0,M56-M55)</f>
        <v/>
      </c>
      <c r="O56" s="100">
        <f>IF(B56&lt;='VALOR POR PL'!$P$5,'CP RESUMO'!BC56,"")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HISTORICOS'!BD14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615518.9300000001</v>
      </c>
      <c r="M57" s="100">
        <f>'CP RESUMO'!BD14</f>
        <v/>
      </c>
      <c r="N57" s="101">
        <f>MAX(0,M57-M56)</f>
        <v/>
      </c>
      <c r="O57" s="100">
        <f>IF(B57&lt;='VALOR POR PL'!$P$5,'CP RESUMO'!BD56,"")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HISTORICOS'!BE14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>
        <v>163135.14</v>
      </c>
      <c r="M58" s="100">
        <f>'CP RESUMO'!BE14</f>
        <v/>
      </c>
      <c r="N58" s="101">
        <f>MAX(0,M58-M57)</f>
        <v/>
      </c>
      <c r="O58" s="100">
        <f>IF(B58&lt;='VALOR POR PL'!$P$5,'CP RESUMO'!BE56,"")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HISTORICOS'!BF14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>
        <v>63372.54</v>
      </c>
      <c r="M59" s="100">
        <f>'CP RESUMO'!BF14</f>
        <v/>
      </c>
      <c r="N59" s="101">
        <f>MAX(0,M59-M58)</f>
        <v/>
      </c>
      <c r="O59" s="100">
        <f>IF(B59&lt;='VALOR POR PL'!$P$5,'CP RESUMO'!BF56,"")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HISTORICOS'!BG14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>
        <v>63372.54</v>
      </c>
      <c r="M60" s="100">
        <f>'CP RESUMO'!BG14</f>
        <v/>
      </c>
      <c r="N60" s="101">
        <f>MAX(0,M60-M59)</f>
        <v/>
      </c>
      <c r="O60" s="100">
        <f>IF(B60&lt;='VALOR POR PL'!$P$5,'CP RESUMO'!BG56,"")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HISTORICOS'!BH14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RESUMO'!BH14</f>
        <v/>
      </c>
      <c r="N61" s="101">
        <f>MAX(0,M61-M60)</f>
        <v/>
      </c>
      <c r="O61" s="100">
        <f>IF(B61&lt;='VALOR POR PL'!$P$5,'CP RESUMO'!BH56,"")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HISTORICOS'!BI14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RESUMO'!BI14</f>
        <v/>
      </c>
      <c r="N62" s="101">
        <f>MAX(0,M62-M61)</f>
        <v/>
      </c>
      <c r="O62" s="100">
        <f>IF(B62&lt;='VALOR POR PL'!$P$5,'CP RESUMO'!BI56,"")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HISTORICOS'!BJ14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>
        <v>2465795.78</v>
      </c>
      <c r="M63" s="100">
        <f>'CP RESUMO'!BJ14</f>
        <v/>
      </c>
      <c r="N63" s="101">
        <f>MAX(0,M63-M62)</f>
        <v/>
      </c>
      <c r="O63" s="100">
        <f>IF(B63&lt;='VALOR POR PL'!$P$5,'CP RESUMO'!BJ56,"")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HISTORICOS'!BK14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RESUMO'!BK14</f>
        <v/>
      </c>
      <c r="N64" s="101">
        <f>MAX(0,M64-M63)</f>
        <v/>
      </c>
      <c r="O64" s="100">
        <f>IF(B64&lt;='VALOR POR PL'!$P$5,'CP RESUMO'!BK56,"")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HISTORICOS'!BL14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RESUMO'!BL14</f>
        <v/>
      </c>
      <c r="N65" s="101">
        <f>MAX(0,M65-M64)</f>
        <v/>
      </c>
      <c r="O65" s="100">
        <f>IF(B65&lt;='VALOR POR PL'!$P$5,'CP RESUMO'!BL56,"")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HISTORICOS'!BM14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RESUMO'!BM14</f>
        <v/>
      </c>
      <c r="N66" s="101">
        <f>MAX(0,M66-M65)</f>
        <v/>
      </c>
      <c r="O66" s="100">
        <f>IF(B66&lt;='VALOR POR PL'!$P$5,'CP RESUMO'!BM56,"")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HISTORICOS'!BN14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RESUMO'!BN14</f>
        <v/>
      </c>
      <c r="N67" s="101">
        <f>MAX(0,M67-M66)</f>
        <v/>
      </c>
      <c r="O67" s="100">
        <f>IF(B67&lt;='VALOR POR PL'!$P$5,'CP RESUMO'!BN56,"")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HISTORICOS'!BO14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RESUMO'!BO14</f>
        <v/>
      </c>
      <c r="N68" s="101">
        <f>MAX(0,M68-M67)</f>
        <v/>
      </c>
      <c r="O68" s="100">
        <f>IF(B68&lt;='VALOR POR PL'!$P$5,'CP RESUMO'!BO56,"")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HISTORICOS'!BP14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RESUMO'!BP14</f>
        <v/>
      </c>
      <c r="N69" s="101">
        <f>MAX(0,M69-M68)</f>
        <v/>
      </c>
      <c r="O69" s="100">
        <f>IF(B69&lt;='VALOR POR PL'!$P$5,'CP RESUMO'!BP56,"")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HISTORICOS'!BQ14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RESUMO'!BQ14</f>
        <v/>
      </c>
      <c r="N70" s="101">
        <f>MAX(0,M70-M69)</f>
        <v/>
      </c>
      <c r="O70" s="100">
        <f>IF(B70&lt;='VALOR POR PL'!$P$5,'CP RESUMO'!BQ56,"")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HISTORICOS'!BR14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RESUMO'!BR14</f>
        <v/>
      </c>
      <c r="N71" s="101">
        <f>MAX(0,M71-M70)</f>
        <v/>
      </c>
      <c r="O71" s="100">
        <f>IF(B71&lt;='VALOR POR PL'!$P$5,'CP RESUMO'!BR56,"")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HISTORICOS'!BS14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RESUMO'!BS14</f>
        <v/>
      </c>
      <c r="N72" s="101">
        <f>MAX(0,M72-M71)</f>
        <v/>
      </c>
      <c r="O72" s="100">
        <f>IF(B72&lt;='VALOR POR PL'!$P$5,'CP RESUMO'!BS56,"")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HISTORICOS'!BT14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RESUMO'!BT14</f>
        <v/>
      </c>
      <c r="N73" s="101">
        <f>MAX(0,M73-M72)</f>
        <v/>
      </c>
      <c r="O73" s="100">
        <f>IF(B73&lt;='VALOR POR PL'!$P$5,'CP RESUMO'!BT56,"")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HISTORICOS'!BU14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RESUMO'!BU14</f>
        <v/>
      </c>
      <c r="N74" s="101">
        <f>MAX(0,M74-M73)</f>
        <v/>
      </c>
      <c r="O74" s="100">
        <f>IF(B74&lt;='VALOR POR PL'!$P$5,'CP RESUMO'!BU56,"")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HISTORICOS'!BV14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RESUMO'!BV14</f>
        <v/>
      </c>
      <c r="N75" s="101">
        <f>MAX(0,M75-M74)</f>
        <v/>
      </c>
      <c r="O75" s="100">
        <f>IF(B75&lt;='VALOR POR PL'!$P$5,'CP RESUMO'!BV56,"")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HISTORICOS'!BW14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RESUMO'!BW14</f>
        <v/>
      </c>
      <c r="N76" s="101">
        <f>MAX(0,M76-M75)</f>
        <v/>
      </c>
      <c r="O76" s="100">
        <f>IF(B76&lt;='VALOR POR PL'!$P$5,'CP RESUMO'!BW56,"")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PL'!D21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HISTORICOS'!D15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PL'!F21</f>
        <v/>
      </c>
      <c r="K5" s="75">
        <f>'VALOR POR PL'!G21</f>
        <v/>
      </c>
      <c r="M5" s="100">
        <f>'CP RESUMO'!D15</f>
        <v/>
      </c>
      <c r="N5" s="101" t="n">
        <v>0</v>
      </c>
      <c r="O5" s="100">
        <f>IF(B5&lt;='VALOR POR PL'!$P$5,'CP RESUMO'!D57,"")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HISTORICOS'!E15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RESUMO'!E15</f>
        <v/>
      </c>
      <c r="N6" s="101">
        <f>MAX(0,M6-M5)</f>
        <v/>
      </c>
      <c r="O6" s="100">
        <f>IF(B6&lt;='VALOR POR PL'!$P$5,'CP RESUMO'!E57,"")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HISTORICOS'!F15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PL'!L21</f>
        <v/>
      </c>
      <c r="M7" s="100">
        <f>'CP RESUMO'!F15</f>
        <v/>
      </c>
      <c r="N7" s="101">
        <f>MAX(0,M7-M6)</f>
        <v/>
      </c>
      <c r="O7" s="100">
        <f>IF(B7&lt;='VALOR POR PL'!$P$5,'CP RESUMO'!F57,"")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HISTORICOS'!G15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RESUMO'!G15</f>
        <v/>
      </c>
      <c r="N8" s="101">
        <f>MAX(0,M8-M7)</f>
        <v/>
      </c>
      <c r="O8" s="100">
        <f>IF(B8&lt;='VALOR POR PL'!$P$5,'CP RESUMO'!G57,"")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HISTORICOS'!H15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RESUMO'!H15</f>
        <v/>
      </c>
      <c r="N9" s="101">
        <f>MAX(0,M9-M8)</f>
        <v/>
      </c>
      <c r="O9" s="100">
        <f>IF(B9&lt;='VALOR POR PL'!$P$5,'CP RESUMO'!H57,"")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HISTORICOS'!I15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RESUMO'!I15</f>
        <v/>
      </c>
      <c r="N10" s="101">
        <f>MAX(0,M10-M9)</f>
        <v/>
      </c>
      <c r="O10" s="100">
        <f>IF(B10&lt;='VALOR POR PL'!$P$5,'CP RESUMO'!I57,"")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HISTORICOS'!J15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RESUMO'!J15</f>
        <v/>
      </c>
      <c r="N11" s="101">
        <f>MAX(0,M11-M10)</f>
        <v/>
      </c>
      <c r="O11" s="100">
        <f>IF(B11&lt;='VALOR POR PL'!$P$5,'CP RESUMO'!J57,"")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HISTORICOS'!K15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RESUMO'!K15</f>
        <v/>
      </c>
      <c r="N12" s="101">
        <f>MAX(0,M12-M11)</f>
        <v/>
      </c>
      <c r="O12" s="100">
        <f>IF(B12&lt;='VALOR POR PL'!$P$5,'CP RESUMO'!K57,"")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HISTORICOS'!L15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PL'!I21</f>
        <v/>
      </c>
      <c r="M13" s="100">
        <f>'CP RESUMO'!L15</f>
        <v/>
      </c>
      <c r="N13" s="101">
        <f>MAX(0,M13-M12)</f>
        <v/>
      </c>
      <c r="O13" s="100">
        <f>IF(B13&lt;='VALOR POR PL'!$P$5,'CP RESUMO'!L57,"")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HISTORICOS'!M15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RESUMO'!$D$57:$BW$57,MATCH('VALOR POR PL'!$P$5,'CP RESUMO'!$D$4:$BW$4,0))/100,0)</f>
        <v/>
      </c>
      <c r="M14" s="100">
        <f>'CP RESUMO'!M15</f>
        <v/>
      </c>
      <c r="N14" s="101">
        <f>MAX(0,M14-M13)</f>
        <v/>
      </c>
      <c r="O14" s="100">
        <f>IF(B14&lt;='VALOR POR PL'!$P$5,'CP RESUMO'!M57,"")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HISTORICOS'!N15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RESUMO'!N15</f>
        <v/>
      </c>
      <c r="N15" s="101">
        <f>MAX(0,M15-M14)</f>
        <v/>
      </c>
      <c r="O15" s="100">
        <f>IF(B15&lt;='VALOR POR PL'!$P$5,'CP RESUMO'!N57,"")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HISTORICOS'!O15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RESUMO'!O15</f>
        <v/>
      </c>
      <c r="N16" s="101">
        <f>MAX(0,M16-M15)</f>
        <v/>
      </c>
      <c r="O16" s="100">
        <f>IF(B16&lt;='VALOR POR PL'!$P$5,'CP RESUMO'!O57,"")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HISTORICOS'!P15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RESUMO'!P15</f>
        <v/>
      </c>
      <c r="N17" s="101">
        <f>MAX(0,M17-M16)</f>
        <v/>
      </c>
      <c r="O17" s="100">
        <f>IF(B17&lt;='VALOR POR PL'!$P$5,'CP RESUMO'!P57,"")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HISTORICOS'!Q15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RESUMO'!Q15</f>
        <v/>
      </c>
      <c r="N18" s="101">
        <f>MAX(0,M18-M17)</f>
        <v/>
      </c>
      <c r="O18" s="100">
        <f>IF(B18&lt;='VALOR POR PL'!$P$5,'CP RESUMO'!Q57,"")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HISTORICOS'!R15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RESUMO'!R15</f>
        <v/>
      </c>
      <c r="N19" s="101">
        <f>MAX(0,M19-M18)</f>
        <v/>
      </c>
      <c r="O19" s="100">
        <f>IF(B19&lt;='VALOR POR PL'!$P$5,'CP RESUMO'!R57,"")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HISTORICOS'!S15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RESUMO'!S15</f>
        <v/>
      </c>
      <c r="N20" s="101">
        <f>MAX(0,M20-M19)</f>
        <v/>
      </c>
      <c r="O20" s="100">
        <f>IF(B20&lt;='VALOR POR PL'!$P$5,'CP RESUMO'!S57,"")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HISTORICOS'!T15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RESUMO'!T15</f>
        <v/>
      </c>
      <c r="N21" s="101">
        <f>MAX(0,M21-M20)</f>
        <v/>
      </c>
      <c r="O21" s="100">
        <f>IF(B21&lt;='VALOR POR PL'!$P$5,'CP RESUMO'!T57,"")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HISTORICOS'!U15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RESUMO'!U15</f>
        <v/>
      </c>
      <c r="N22" s="101">
        <f>MAX(0,M22-M21)</f>
        <v/>
      </c>
      <c r="O22" s="100">
        <f>IF(B22&lt;='VALOR POR PL'!$P$5,'CP RESUMO'!U57,"")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HISTORICOS'!V15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RESUMO'!V15</f>
        <v/>
      </c>
      <c r="N23" s="101">
        <f>MAX(0,M23-M22)</f>
        <v/>
      </c>
      <c r="O23" s="100">
        <f>IF(B23&lt;='VALOR POR PL'!$P$5,'CP RESUMO'!V57,"")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HISTORICOS'!W15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RESUMO'!W15</f>
        <v/>
      </c>
      <c r="N24" s="101">
        <f>MAX(0,M24-M23)</f>
        <v/>
      </c>
      <c r="O24" s="100">
        <f>IF(B24&lt;='VALOR POR PL'!$P$5,'CP RESUMO'!W57,"")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HISTORICOS'!X15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RESUMO'!X15</f>
        <v/>
      </c>
      <c r="N25" s="101">
        <f>MAX(0,M25-M24)</f>
        <v/>
      </c>
      <c r="O25" s="100">
        <f>IF(B25&lt;='VALOR POR PL'!$P$5,'CP RESUMO'!X57,"")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HISTORICOS'!Y15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94939.97</v>
      </c>
      <c r="M26" s="100">
        <f>'CP RESUMO'!Y15</f>
        <v/>
      </c>
      <c r="N26" s="101">
        <f>MAX(0,M26-M25)</f>
        <v/>
      </c>
      <c r="O26" s="100">
        <f>IF(B26&lt;='VALOR POR PL'!$P$5,'CP RESUMO'!Y57,"")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HISTORICOS'!Z15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158564.58</v>
      </c>
      <c r="M27" s="100">
        <f>'CP RESUMO'!Z15</f>
        <v/>
      </c>
      <c r="N27" s="101">
        <f>MAX(0,M27-M26)</f>
        <v/>
      </c>
      <c r="O27" s="100">
        <f>IF(B27&lt;='VALOR POR PL'!$P$5,'CP RESUMO'!Z57,"")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HISTORICOS'!AA15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95745</v>
      </c>
      <c r="M28" s="100">
        <f>'CP RESUMO'!AA15</f>
        <v/>
      </c>
      <c r="N28" s="101">
        <f>MAX(0,M28-M27)</f>
        <v/>
      </c>
      <c r="O28" s="100">
        <f>IF(B28&lt;='VALOR POR PL'!$P$5,'CP RESUMO'!AA57,"")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HISTORICOS'!AB15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201083.08</v>
      </c>
      <c r="M29" s="100">
        <f>'CP RESUMO'!AB15</f>
        <v/>
      </c>
      <c r="N29" s="101">
        <f>MAX(0,M29-M28)</f>
        <v/>
      </c>
      <c r="O29" s="100">
        <f>IF(B29&lt;='VALOR POR PL'!$P$5,'CP RESUMO'!AB57,"")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HISTORICOS'!AC15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98138.38</v>
      </c>
      <c r="M30" s="100">
        <f>'CP RESUMO'!AC15</f>
        <v/>
      </c>
      <c r="N30" s="101">
        <f>MAX(0,M30-M29)</f>
        <v/>
      </c>
      <c r="O30" s="100">
        <f>IF(B30&lt;='VALOR POR PL'!$P$5,'CP RESUMO'!AC57,"")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HISTORICOS'!AD15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197907.52</v>
      </c>
      <c r="M31" s="100">
        <f>'CP RESUMO'!AD15</f>
        <v/>
      </c>
      <c r="N31" s="101">
        <f>MAX(0,M31-M30)</f>
        <v/>
      </c>
      <c r="O31" s="100">
        <f>IF(B31&lt;='VALOR POR PL'!$P$5,'CP RESUMO'!AD57,"")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HISTORICOS'!AE15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162918.89</v>
      </c>
      <c r="M32" s="100">
        <f>'CP RESUMO'!AE15</f>
        <v/>
      </c>
      <c r="N32" s="101">
        <f>MAX(0,M32-M31)</f>
        <v/>
      </c>
      <c r="O32" s="100">
        <f>IF(B32&lt;='VALOR POR PL'!$P$5,'CP RESUMO'!AE57,"")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HISTORICOS'!AF15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169058.89</v>
      </c>
      <c r="M33" s="100">
        <f>'CP RESUMO'!AF15</f>
        <v/>
      </c>
      <c r="N33" s="101">
        <f>MAX(0,M33-M32)</f>
        <v/>
      </c>
      <c r="O33" s="100">
        <f>IF(B33&lt;='VALOR POR PL'!$P$5,'CP RESUMO'!AF57,"")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HISTORICOS'!AG15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273009.59</v>
      </c>
      <c r="M34" s="100">
        <f>'CP RESUMO'!AG15</f>
        <v/>
      </c>
      <c r="N34" s="101">
        <f>MAX(0,M34-M33)</f>
        <v/>
      </c>
      <c r="O34" s="100">
        <f>IF(B34&lt;='VALOR POR PL'!$P$5,'CP RESUMO'!AG57,"")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HISTORICOS'!AH15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218406.22</v>
      </c>
      <c r="M35" s="100">
        <f>'CP RESUMO'!AH15</f>
        <v/>
      </c>
      <c r="N35" s="101">
        <f>MAX(0,M35-M34)</f>
        <v/>
      </c>
      <c r="O35" s="100">
        <f>IF(B35&lt;='VALOR POR PL'!$P$5,'CP RESUMO'!AH57,"")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HISTORICOS'!AI15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267270.57</v>
      </c>
      <c r="M36" s="100">
        <f>'CP RESUMO'!AI15</f>
        <v/>
      </c>
      <c r="N36" s="101">
        <f>MAX(0,M36-M35)</f>
        <v/>
      </c>
      <c r="O36" s="100">
        <f>IF(B36&lt;='VALOR POR PL'!$P$5,'CP RESUMO'!AI57,"")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HISTORICOS'!AJ15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233262.22</v>
      </c>
      <c r="M37" s="100">
        <f>'CP RESUMO'!AJ15</f>
        <v/>
      </c>
      <c r="N37" s="101">
        <f>MAX(0,M37-M36)</f>
        <v/>
      </c>
      <c r="O37" s="100">
        <f>IF(B37&lt;='VALOR POR PL'!$P$5,'CP RESUMO'!AJ57,"")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HISTORICOS'!AK15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229592.22</v>
      </c>
      <c r="M38" s="100">
        <f>'CP RESUMO'!AK15</f>
        <v/>
      </c>
      <c r="N38" s="101">
        <f>MAX(0,M38-M37)</f>
        <v/>
      </c>
      <c r="O38" s="100">
        <f>IF(B38&lt;='VALOR POR PL'!$P$5,'CP RESUMO'!AK57,"")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HISTORICOS'!AL15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286769.57</v>
      </c>
      <c r="M39" s="100">
        <f>'CP RESUMO'!AL15</f>
        <v/>
      </c>
      <c r="N39" s="101">
        <f>MAX(0,M39-M38)</f>
        <v/>
      </c>
      <c r="O39" s="100">
        <f>IF(B39&lt;='VALOR POR PL'!$P$5,'CP RESUMO'!AL57,"")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HISTORICOS'!AM15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327219.86</v>
      </c>
      <c r="M40" s="100">
        <f>'CP RESUMO'!AM15</f>
        <v/>
      </c>
      <c r="N40" s="101">
        <f>MAX(0,M40-M39)</f>
        <v/>
      </c>
      <c r="O40" s="100">
        <f>IF(B40&lt;='VALOR POR PL'!$P$5,'CP RESUMO'!AM57,"")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HISTORICOS'!AN15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263647.68</v>
      </c>
      <c r="M41" s="100">
        <f>'CP RESUMO'!AN15</f>
        <v/>
      </c>
      <c r="N41" s="101">
        <f>MAX(0,M41-M40)</f>
        <v/>
      </c>
      <c r="O41" s="100">
        <f>IF(B41&lt;='VALOR POR PL'!$P$5,'CP RESUMO'!AN57,"")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HISTORICOS'!AO15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245007.68</v>
      </c>
      <c r="M42" s="100">
        <f>'CP RESUMO'!AO15</f>
        <v/>
      </c>
      <c r="N42" s="101">
        <f>MAX(0,M42-M41)</f>
        <v/>
      </c>
      <c r="O42" s="100">
        <f>IF(B42&lt;='VALOR POR PL'!$P$5,'CP RESUMO'!AO57,"")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HISTORICOS'!AP15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249007.68</v>
      </c>
      <c r="M43" s="100">
        <f>'CP RESUMO'!AP15</f>
        <v/>
      </c>
      <c r="N43" s="101">
        <f>MAX(0,M43-M42)</f>
        <v/>
      </c>
      <c r="O43" s="100">
        <f>IF(B43&lt;='VALOR POR PL'!$P$5,'CP RESUMO'!AP57,"")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HISTORICOS'!AQ15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239688.68</v>
      </c>
      <c r="M44" s="100">
        <f>'CP RESUMO'!AQ15</f>
        <v/>
      </c>
      <c r="N44" s="101">
        <f>MAX(0,M44-M43)</f>
        <v/>
      </c>
      <c r="O44" s="100">
        <f>IF(B44&lt;='VALOR POR PL'!$P$5,'CP RESUMO'!AQ57,"")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HISTORICOS'!AR15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250628.68</v>
      </c>
      <c r="M45" s="100">
        <f>'CP RESUMO'!AR15</f>
        <v/>
      </c>
      <c r="N45" s="101">
        <f>MAX(0,M45-M44)</f>
        <v/>
      </c>
      <c r="O45" s="100">
        <f>IF(B45&lt;='VALOR POR PL'!$P$5,'CP RESUMO'!AR57,"")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HISTORICOS'!AS15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263254.68</v>
      </c>
      <c r="M46" s="100">
        <f>'CP RESUMO'!AS15</f>
        <v/>
      </c>
      <c r="N46" s="101">
        <f>MAX(0,M46-M45)</f>
        <v/>
      </c>
      <c r="O46" s="100">
        <f>IF(B46&lt;='VALOR POR PL'!$P$5,'CP RESUMO'!AS57,"")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HISTORICOS'!AT15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249749.3</v>
      </c>
      <c r="M47" s="100">
        <f>'CP RESUMO'!AT15</f>
        <v/>
      </c>
      <c r="N47" s="101">
        <f>MAX(0,M47-M46)</f>
        <v/>
      </c>
      <c r="O47" s="100">
        <f>IF(B47&lt;='VALOR POR PL'!$P$5,'CP RESUMO'!AT57,"")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HISTORICOS'!AU15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260865.91</v>
      </c>
      <c r="M48" s="100">
        <f>'CP RESUMO'!AU15</f>
        <v/>
      </c>
      <c r="N48" s="101">
        <f>MAX(0,M48-M47)</f>
        <v/>
      </c>
      <c r="O48" s="100">
        <f>IF(B48&lt;='VALOR POR PL'!$P$5,'CP RESUMO'!AU57,"")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HISTORICOS'!AV15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318689.62</v>
      </c>
      <c r="M49" s="100">
        <f>'CP RESUMO'!AV15</f>
        <v/>
      </c>
      <c r="N49" s="101">
        <f>MAX(0,M49-M48)</f>
        <v/>
      </c>
      <c r="O49" s="100">
        <f>IF(B49&lt;='VALOR POR PL'!$P$5,'CP RESUMO'!AV57,"")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HISTORICOS'!AW15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209920.3</v>
      </c>
      <c r="M50" s="100">
        <f>'CP RESUMO'!AW15</f>
        <v/>
      </c>
      <c r="N50" s="101">
        <f>MAX(0,M50-M49)</f>
        <v/>
      </c>
      <c r="O50" s="100">
        <f>IF(B50&lt;='VALOR POR PL'!$P$5,'CP RESUMO'!AW57,"")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HISTORICOS'!AX15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233466.97</v>
      </c>
      <c r="M51" s="100">
        <f>'CP RESUMO'!AX15</f>
        <v/>
      </c>
      <c r="N51" s="101">
        <f>MAX(0,M51-M50)</f>
        <v/>
      </c>
      <c r="O51" s="100">
        <f>IF(B51&lt;='VALOR POR PL'!$P$5,'CP RESUMO'!AX57,"")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HISTORICOS'!AY15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18744.2</v>
      </c>
      <c r="M52" s="100">
        <f>'CP RESUMO'!AY15</f>
        <v/>
      </c>
      <c r="N52" s="101">
        <f>MAX(0,M52-M51)</f>
        <v/>
      </c>
      <c r="O52" s="100">
        <f>IF(B52&lt;='VALOR POR PL'!$P$5,'CP RESUMO'!AY57,"")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HISTORICOS'!AZ15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109412.33</v>
      </c>
      <c r="M53" s="100">
        <f>'CP RESUMO'!AZ15</f>
        <v/>
      </c>
      <c r="N53" s="101">
        <f>MAX(0,M53-M52)</f>
        <v/>
      </c>
      <c r="O53" s="100">
        <f>IF(B53&lt;='VALOR POR PL'!$P$5,'CP RESUMO'!AZ57,"")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HISTORICOS'!BA15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104432.33</v>
      </c>
      <c r="M54" s="100">
        <f>'CP RESUMO'!BA15</f>
        <v/>
      </c>
      <c r="N54" s="101">
        <f>MAX(0,M54-M53)</f>
        <v/>
      </c>
      <c r="O54" s="100">
        <f>IF(B54&lt;='VALOR POR PL'!$P$5,'CP RESUMO'!BA57,"")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HISTORICOS'!BB15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86124.89</v>
      </c>
      <c r="M55" s="100">
        <f>'CP RESUMO'!BB15</f>
        <v/>
      </c>
      <c r="N55" s="101">
        <f>MAX(0,M55-M54)</f>
        <v/>
      </c>
      <c r="O55" s="100">
        <f>IF(B55&lt;='VALOR POR PL'!$P$5,'CP RESUMO'!BB57,"")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HISTORICOS'!BC15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6352.27</v>
      </c>
      <c r="M56" s="100">
        <f>'CP RESUMO'!BC15</f>
        <v/>
      </c>
      <c r="N56" s="101">
        <f>MAX(0,M56-M55)</f>
        <v/>
      </c>
      <c r="O56" s="100">
        <f>IF(B56&lt;='VALOR POR PL'!$P$5,'CP RESUMO'!BC57,"")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HISTORICOS'!BD15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2864.27</v>
      </c>
      <c r="M57" s="100">
        <f>'CP RESUMO'!BD15</f>
        <v/>
      </c>
      <c r="N57" s="101">
        <f>MAX(0,M57-M56)</f>
        <v/>
      </c>
      <c r="O57" s="100">
        <f>IF(B57&lt;='VALOR POR PL'!$P$5,'CP RESUMO'!BD57,"")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HISTORICOS'!BE15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>
        <v>2864.27</v>
      </c>
      <c r="M58" s="100">
        <f>'CP RESUMO'!BE15</f>
        <v/>
      </c>
      <c r="N58" s="101">
        <f>MAX(0,M58-M57)</f>
        <v/>
      </c>
      <c r="O58" s="100">
        <f>IF(B58&lt;='VALOR POR PL'!$P$5,'CP RESUMO'!BE57,"")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HISTORICOS'!BF15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RESUMO'!BF15</f>
        <v/>
      </c>
      <c r="N59" s="101">
        <f>MAX(0,M59-M58)</f>
        <v/>
      </c>
      <c r="O59" s="100">
        <f>IF(B59&lt;='VALOR POR PL'!$P$5,'CP RESUMO'!BF57,"")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HISTORICOS'!BG15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RESUMO'!BG15</f>
        <v/>
      </c>
      <c r="N60" s="101">
        <f>MAX(0,M60-M59)</f>
        <v/>
      </c>
      <c r="O60" s="100">
        <f>IF(B60&lt;='VALOR POR PL'!$P$5,'CP RESUMO'!BG57,"")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HISTORICOS'!BH15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RESUMO'!BH15</f>
        <v/>
      </c>
      <c r="N61" s="101">
        <f>MAX(0,M61-M60)</f>
        <v/>
      </c>
      <c r="O61" s="100">
        <f>IF(B61&lt;='VALOR POR PL'!$P$5,'CP RESUMO'!BH57,"")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HISTORICOS'!BI15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RESUMO'!BI15</f>
        <v/>
      </c>
      <c r="N62" s="101">
        <f>MAX(0,M62-M61)</f>
        <v/>
      </c>
      <c r="O62" s="100">
        <f>IF(B62&lt;='VALOR POR PL'!$P$5,'CP RESUMO'!BI57,"")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HISTORICOS'!BJ15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RESUMO'!BJ15</f>
        <v/>
      </c>
      <c r="N63" s="101">
        <f>MAX(0,M63-M62)</f>
        <v/>
      </c>
      <c r="O63" s="100">
        <f>IF(B63&lt;='VALOR POR PL'!$P$5,'CP RESUMO'!BJ57,"")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HISTORICOS'!BK15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RESUMO'!BK15</f>
        <v/>
      </c>
      <c r="N64" s="101">
        <f>MAX(0,M64-M63)</f>
        <v/>
      </c>
      <c r="O64" s="100">
        <f>IF(B64&lt;='VALOR POR PL'!$P$5,'CP RESUMO'!BK57,"")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HISTORICOS'!BL15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RESUMO'!BL15</f>
        <v/>
      </c>
      <c r="N65" s="101">
        <f>MAX(0,M65-M64)</f>
        <v/>
      </c>
      <c r="O65" s="100">
        <f>IF(B65&lt;='VALOR POR PL'!$P$5,'CP RESUMO'!BL57,"")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HISTORICOS'!BM15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RESUMO'!BM15</f>
        <v/>
      </c>
      <c r="N66" s="101">
        <f>MAX(0,M66-M65)</f>
        <v/>
      </c>
      <c r="O66" s="100">
        <f>IF(B66&lt;='VALOR POR PL'!$P$5,'CP RESUMO'!BM57,"")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HISTORICOS'!BN15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RESUMO'!BN15</f>
        <v/>
      </c>
      <c r="N67" s="101">
        <f>MAX(0,M67-M66)</f>
        <v/>
      </c>
      <c r="O67" s="100">
        <f>IF(B67&lt;='VALOR POR PL'!$P$5,'CP RESUMO'!BN57,"")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HISTORICOS'!BO15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RESUMO'!BO15</f>
        <v/>
      </c>
      <c r="N68" s="101">
        <f>MAX(0,M68-M67)</f>
        <v/>
      </c>
      <c r="O68" s="100">
        <f>IF(B68&lt;='VALOR POR PL'!$P$5,'CP RESUMO'!BO57,"")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HISTORICOS'!BP15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RESUMO'!BP15</f>
        <v/>
      </c>
      <c r="N69" s="101">
        <f>MAX(0,M69-M68)</f>
        <v/>
      </c>
      <c r="O69" s="100">
        <f>IF(B69&lt;='VALOR POR PL'!$P$5,'CP RESUMO'!BP57,"")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HISTORICOS'!BQ15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RESUMO'!BQ15</f>
        <v/>
      </c>
      <c r="N70" s="101">
        <f>MAX(0,M70-M69)</f>
        <v/>
      </c>
      <c r="O70" s="100">
        <f>IF(B70&lt;='VALOR POR PL'!$P$5,'CP RESUMO'!BQ57,"")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HISTORICOS'!BR15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RESUMO'!BR15</f>
        <v/>
      </c>
      <c r="N71" s="101">
        <f>MAX(0,M71-M70)</f>
        <v/>
      </c>
      <c r="O71" s="100">
        <f>IF(B71&lt;='VALOR POR PL'!$P$5,'CP RESUMO'!BR57,"")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HISTORICOS'!BS15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RESUMO'!BS15</f>
        <v/>
      </c>
      <c r="N72" s="101">
        <f>MAX(0,M72-M71)</f>
        <v/>
      </c>
      <c r="O72" s="100">
        <f>IF(B72&lt;='VALOR POR PL'!$P$5,'CP RESUMO'!BS57,"")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HISTORICOS'!BT15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RESUMO'!BT15</f>
        <v/>
      </c>
      <c r="N73" s="101">
        <f>MAX(0,M73-M72)</f>
        <v/>
      </c>
      <c r="O73" s="100">
        <f>IF(B73&lt;='VALOR POR PL'!$P$5,'CP RESUMO'!BT57,"")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HISTORICOS'!BU15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RESUMO'!BU15</f>
        <v/>
      </c>
      <c r="N74" s="101">
        <f>MAX(0,M74-M73)</f>
        <v/>
      </c>
      <c r="O74" s="100">
        <f>IF(B74&lt;='VALOR POR PL'!$P$5,'CP RESUMO'!BU57,"")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HISTORICOS'!BV15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RESUMO'!BV15</f>
        <v/>
      </c>
      <c r="N75" s="101">
        <f>MAX(0,M75-M74)</f>
        <v/>
      </c>
      <c r="O75" s="100">
        <f>IF(B75&lt;='VALOR POR PL'!$P$5,'CP RESUMO'!BV57,"")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HISTORICOS'!BW15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RESUMO'!BW15</f>
        <v/>
      </c>
      <c r="N76" s="101">
        <f>MAX(0,M76-M75)</f>
        <v/>
      </c>
      <c r="O76" s="100">
        <f>IF(B76&lt;='VALOR POR PL'!$P$5,'CP RESUMO'!BW57,"")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PL'!D22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HISTORICOS'!D16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PL'!F22</f>
        <v/>
      </c>
      <c r="K5" s="75">
        <f>'VALOR POR PL'!G22</f>
        <v/>
      </c>
      <c r="M5" s="100">
        <f>'CP RESUMO'!D16</f>
        <v/>
      </c>
      <c r="N5" s="101" t="n">
        <v>0</v>
      </c>
      <c r="O5" s="100">
        <f>IF(B5&lt;='VALOR POR PL'!$P$5,'CP RESUMO'!D58,"")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HISTORICOS'!E16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RESUMO'!E16</f>
        <v/>
      </c>
      <c r="N6" s="101">
        <f>MAX(0,M6-M5)</f>
        <v/>
      </c>
      <c r="O6" s="100">
        <f>IF(B6&lt;='VALOR POR PL'!$P$5,'CP RESUMO'!E58,"")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HISTORICOS'!F16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PL'!L22</f>
        <v/>
      </c>
      <c r="M7" s="100">
        <f>'CP RESUMO'!F16</f>
        <v/>
      </c>
      <c r="N7" s="101">
        <f>MAX(0,M7-M6)</f>
        <v/>
      </c>
      <c r="O7" s="100">
        <f>IF(B7&lt;='VALOR POR PL'!$P$5,'CP RESUMO'!F58,"")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HISTORICOS'!G16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RESUMO'!G16</f>
        <v/>
      </c>
      <c r="N8" s="101">
        <f>MAX(0,M8-M7)</f>
        <v/>
      </c>
      <c r="O8" s="100">
        <f>IF(B8&lt;='VALOR POR PL'!$P$5,'CP RESUMO'!G58,"")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HISTORICOS'!H16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RESUMO'!H16</f>
        <v/>
      </c>
      <c r="N9" s="101">
        <f>MAX(0,M9-M8)</f>
        <v/>
      </c>
      <c r="O9" s="100">
        <f>IF(B9&lt;='VALOR POR PL'!$P$5,'CP RESUMO'!H58,"")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HISTORICOS'!I16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RESUMO'!I16</f>
        <v/>
      </c>
      <c r="N10" s="101">
        <f>MAX(0,M10-M9)</f>
        <v/>
      </c>
      <c r="O10" s="100">
        <f>IF(B10&lt;='VALOR POR PL'!$P$5,'CP RESUMO'!I58,"")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HISTORICOS'!J16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RESUMO'!J16</f>
        <v/>
      </c>
      <c r="N11" s="101">
        <f>MAX(0,M11-M10)</f>
        <v/>
      </c>
      <c r="O11" s="100">
        <f>IF(B11&lt;='VALOR POR PL'!$P$5,'CP RESUMO'!J58,"")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HISTORICOS'!K16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RESUMO'!K16</f>
        <v/>
      </c>
      <c r="N12" s="101">
        <f>MAX(0,M12-M11)</f>
        <v/>
      </c>
      <c r="O12" s="100">
        <f>IF(B12&lt;='VALOR POR PL'!$P$5,'CP RESUMO'!K58,"")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HISTORICOS'!L16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PL'!I22</f>
        <v/>
      </c>
      <c r="M13" s="100">
        <f>'CP RESUMO'!L16</f>
        <v/>
      </c>
      <c r="N13" s="101">
        <f>MAX(0,M13-M12)</f>
        <v/>
      </c>
      <c r="O13" s="100">
        <f>IF(B13&lt;='VALOR POR PL'!$P$5,'CP RESUMO'!L58,"")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HISTORICOS'!M16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RESUMO'!$D$58:$BW$58,MATCH('VALOR POR PL'!$P$5,'CP RESUMO'!$D$4:$BW$4,0))/100,0)</f>
        <v/>
      </c>
      <c r="M14" s="100">
        <f>'CP RESUMO'!M16</f>
        <v/>
      </c>
      <c r="N14" s="101">
        <f>MAX(0,M14-M13)</f>
        <v/>
      </c>
      <c r="O14" s="100">
        <f>IF(B14&lt;='VALOR POR PL'!$P$5,'CP RESUMO'!M58,"")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HISTORICOS'!N16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RESUMO'!N16</f>
        <v/>
      </c>
      <c r="N15" s="101">
        <f>MAX(0,M15-M14)</f>
        <v/>
      </c>
      <c r="O15" s="100">
        <f>IF(B15&lt;='VALOR POR PL'!$P$5,'CP RESUMO'!N58,"")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HISTORICOS'!O16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RESUMO'!O16</f>
        <v/>
      </c>
      <c r="N16" s="101">
        <f>MAX(0,M16-M15)</f>
        <v/>
      </c>
      <c r="O16" s="100">
        <f>IF(B16&lt;='VALOR POR PL'!$P$5,'CP RESUMO'!O58,"")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HISTORICOS'!P16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RESUMO'!P16</f>
        <v/>
      </c>
      <c r="N17" s="101">
        <f>MAX(0,M17-M16)</f>
        <v/>
      </c>
      <c r="O17" s="100">
        <f>IF(B17&lt;='VALOR POR PL'!$P$5,'CP RESUMO'!P58,"")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HISTORICOS'!Q16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RESUMO'!Q16</f>
        <v/>
      </c>
      <c r="N18" s="101">
        <f>MAX(0,M18-M17)</f>
        <v/>
      </c>
      <c r="O18" s="100">
        <f>IF(B18&lt;='VALOR POR PL'!$P$5,'CP RESUMO'!Q58,"")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HISTORICOS'!R16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RESUMO'!R16</f>
        <v/>
      </c>
      <c r="N19" s="101">
        <f>MAX(0,M19-M18)</f>
        <v/>
      </c>
      <c r="O19" s="100">
        <f>IF(B19&lt;='VALOR POR PL'!$P$5,'CP RESUMO'!R58,"")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HISTORICOS'!S16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RESUMO'!S16</f>
        <v/>
      </c>
      <c r="N20" s="101">
        <f>MAX(0,M20-M19)</f>
        <v/>
      </c>
      <c r="O20" s="100">
        <f>IF(B20&lt;='VALOR POR PL'!$P$5,'CP RESUMO'!S58,"")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HISTORICOS'!T16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RESUMO'!T16</f>
        <v/>
      </c>
      <c r="N21" s="101">
        <f>MAX(0,M21-M20)</f>
        <v/>
      </c>
      <c r="O21" s="100">
        <f>IF(B21&lt;='VALOR POR PL'!$P$5,'CP RESUMO'!T58,"")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HISTORICOS'!U16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RESUMO'!U16</f>
        <v/>
      </c>
      <c r="N22" s="101">
        <f>MAX(0,M22-M21)</f>
        <v/>
      </c>
      <c r="O22" s="100">
        <f>IF(B22&lt;='VALOR POR PL'!$P$5,'CP RESUMO'!U58,"")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HISTORICOS'!V16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RESUMO'!V16</f>
        <v/>
      </c>
      <c r="N23" s="101">
        <f>MAX(0,M23-M22)</f>
        <v/>
      </c>
      <c r="O23" s="100">
        <f>IF(B23&lt;='VALOR POR PL'!$P$5,'CP RESUMO'!V58,"")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HISTORICOS'!W16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RESUMO'!W16</f>
        <v/>
      </c>
      <c r="N24" s="101">
        <f>MAX(0,M24-M23)</f>
        <v/>
      </c>
      <c r="O24" s="100">
        <f>IF(B24&lt;='VALOR POR PL'!$P$5,'CP RESUMO'!W58,"")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HISTORICOS'!X16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RESUMO'!X16</f>
        <v/>
      </c>
      <c r="N25" s="101">
        <f>MAX(0,M25-M24)</f>
        <v/>
      </c>
      <c r="O25" s="100">
        <f>IF(B25&lt;='VALOR POR PL'!$P$5,'CP RESUMO'!X58,"")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HISTORICOS'!Y16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RESUMO'!Y16</f>
        <v/>
      </c>
      <c r="N26" s="101">
        <f>MAX(0,M26-M25)</f>
        <v/>
      </c>
      <c r="O26" s="100">
        <f>IF(B26&lt;='VALOR POR PL'!$P$5,'CP RESUMO'!Y58,"")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HISTORICOS'!Z16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RESUMO'!Z16</f>
        <v/>
      </c>
      <c r="N27" s="101">
        <f>MAX(0,M27-M26)</f>
        <v/>
      </c>
      <c r="O27" s="100">
        <f>IF(B27&lt;='VALOR POR PL'!$P$5,'CP RESUMO'!Z58,"")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HISTORICOS'!AA16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RESUMO'!AA16</f>
        <v/>
      </c>
      <c r="N28" s="101">
        <f>MAX(0,M28-M27)</f>
        <v/>
      </c>
      <c r="O28" s="100">
        <f>IF(B28&lt;='VALOR POR PL'!$P$5,'CP RESUMO'!AA58,"")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HISTORICOS'!AB16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RESUMO'!AB16</f>
        <v/>
      </c>
      <c r="N29" s="101">
        <f>MAX(0,M29-M28)</f>
        <v/>
      </c>
      <c r="O29" s="100">
        <f>IF(B29&lt;='VALOR POR PL'!$P$5,'CP RESUMO'!AB58,"")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HISTORICOS'!AC16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RESUMO'!AC16</f>
        <v/>
      </c>
      <c r="N30" s="101">
        <f>MAX(0,M30-M29)</f>
        <v/>
      </c>
      <c r="O30" s="100">
        <f>IF(B30&lt;='VALOR POR PL'!$P$5,'CP RESUMO'!AC58,"")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HISTORICOS'!AD16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RESUMO'!AD16</f>
        <v/>
      </c>
      <c r="N31" s="101">
        <f>MAX(0,M31-M30)</f>
        <v/>
      </c>
      <c r="O31" s="100">
        <f>IF(B31&lt;='VALOR POR PL'!$P$5,'CP RESUMO'!AD58,"")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HISTORICOS'!AE16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RESUMO'!AE16</f>
        <v/>
      </c>
      <c r="N32" s="101">
        <f>MAX(0,M32-M31)</f>
        <v/>
      </c>
      <c r="O32" s="100">
        <f>IF(B32&lt;='VALOR POR PL'!$P$5,'CP RESUMO'!AE58,"")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HISTORICOS'!AF16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56654.6</v>
      </c>
      <c r="M33" s="100">
        <f>'CP RESUMO'!AF16</f>
        <v/>
      </c>
      <c r="N33" s="101">
        <f>MAX(0,M33-M32)</f>
        <v/>
      </c>
      <c r="O33" s="100">
        <f>IF(B33&lt;='VALOR POR PL'!$P$5,'CP RESUMO'!AF58,"")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HISTORICOS'!AG16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RESUMO'!AG16</f>
        <v/>
      </c>
      <c r="N34" s="101">
        <f>MAX(0,M34-M33)</f>
        <v/>
      </c>
      <c r="O34" s="100">
        <f>IF(B34&lt;='VALOR POR PL'!$P$5,'CP RESUMO'!AG58,"")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HISTORICOS'!AH16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RESUMO'!AH16</f>
        <v/>
      </c>
      <c r="N35" s="101">
        <f>MAX(0,M35-M34)</f>
        <v/>
      </c>
      <c r="O35" s="100">
        <f>IF(B35&lt;='VALOR POR PL'!$P$5,'CP RESUMO'!AH58,"")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HISTORICOS'!AI16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RESUMO'!AI16</f>
        <v/>
      </c>
      <c r="N36" s="101">
        <f>MAX(0,M36-M35)</f>
        <v/>
      </c>
      <c r="O36" s="100">
        <f>IF(B36&lt;='VALOR POR PL'!$P$5,'CP RESUMO'!AI58,"")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HISTORICOS'!AJ16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RESUMO'!AJ16</f>
        <v/>
      </c>
      <c r="N37" s="101">
        <f>MAX(0,M37-M36)</f>
        <v/>
      </c>
      <c r="O37" s="100">
        <f>IF(B37&lt;='VALOR POR PL'!$P$5,'CP RESUMO'!AJ58,"")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HISTORICOS'!AK16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RESUMO'!AK16</f>
        <v/>
      </c>
      <c r="N38" s="101">
        <f>MAX(0,M38-M37)</f>
        <v/>
      </c>
      <c r="O38" s="100">
        <f>IF(B38&lt;='VALOR POR PL'!$P$5,'CP RESUMO'!AK58,"")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HISTORICOS'!AL16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RESUMO'!AL16</f>
        <v/>
      </c>
      <c r="N39" s="101">
        <f>MAX(0,M39-M38)</f>
        <v/>
      </c>
      <c r="O39" s="100">
        <f>IF(B39&lt;='VALOR POR PL'!$P$5,'CP RESUMO'!AL58,"")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HISTORICOS'!AM16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RESUMO'!AM16</f>
        <v/>
      </c>
      <c r="N40" s="101">
        <f>MAX(0,M40-M39)</f>
        <v/>
      </c>
      <c r="O40" s="100">
        <f>IF(B40&lt;='VALOR POR PL'!$P$5,'CP RESUMO'!AM58,"")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HISTORICOS'!AN16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RESUMO'!AN16</f>
        <v/>
      </c>
      <c r="N41" s="101">
        <f>MAX(0,M41-M40)</f>
        <v/>
      </c>
      <c r="O41" s="100">
        <f>IF(B41&lt;='VALOR POR PL'!$P$5,'CP RESUMO'!AN58,"")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HISTORICOS'!AO16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RESUMO'!AO16</f>
        <v/>
      </c>
      <c r="N42" s="101">
        <f>MAX(0,M42-M41)</f>
        <v/>
      </c>
      <c r="O42" s="100">
        <f>IF(B42&lt;='VALOR POR PL'!$P$5,'CP RESUMO'!AO58,"")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HISTORICOS'!AP16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RESUMO'!AP16</f>
        <v/>
      </c>
      <c r="N43" s="101">
        <f>MAX(0,M43-M42)</f>
        <v/>
      </c>
      <c r="O43" s="100">
        <f>IF(B43&lt;='VALOR POR PL'!$P$5,'CP RESUMO'!AP58,"")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HISTORICOS'!AQ16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RESUMO'!AQ16</f>
        <v/>
      </c>
      <c r="N44" s="101">
        <f>MAX(0,M44-M43)</f>
        <v/>
      </c>
      <c r="O44" s="100">
        <f>IF(B44&lt;='VALOR POR PL'!$P$5,'CP RESUMO'!AQ58,"")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HISTORICOS'!AR16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RESUMO'!AR16</f>
        <v/>
      </c>
      <c r="N45" s="101">
        <f>MAX(0,M45-M44)</f>
        <v/>
      </c>
      <c r="O45" s="100">
        <f>IF(B45&lt;='VALOR POR PL'!$P$5,'CP RESUMO'!AR58,"")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HISTORICOS'!AS16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RESUMO'!AS16</f>
        <v/>
      </c>
      <c r="N46" s="101">
        <f>MAX(0,M46-M45)</f>
        <v/>
      </c>
      <c r="O46" s="100">
        <f>IF(B46&lt;='VALOR POR PL'!$P$5,'CP RESUMO'!AS58,"")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HISTORICOS'!AT16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RESUMO'!AT16</f>
        <v/>
      </c>
      <c r="N47" s="101">
        <f>MAX(0,M47-M46)</f>
        <v/>
      </c>
      <c r="O47" s="100">
        <f>IF(B47&lt;='VALOR POR PL'!$P$5,'CP RESUMO'!AT58,"")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HISTORICOS'!AU16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RESUMO'!AU16</f>
        <v/>
      </c>
      <c r="N48" s="101">
        <f>MAX(0,M48-M47)</f>
        <v/>
      </c>
      <c r="O48" s="100">
        <f>IF(B48&lt;='VALOR POR PL'!$P$5,'CP RESUMO'!AU58,"")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HISTORICOS'!AV16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RESUMO'!AV16</f>
        <v/>
      </c>
      <c r="N49" s="101">
        <f>MAX(0,M49-M48)</f>
        <v/>
      </c>
      <c r="O49" s="100">
        <f>IF(B49&lt;='VALOR POR PL'!$P$5,'CP RESUMO'!AV58,"")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HISTORICOS'!AW16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RESUMO'!AW16</f>
        <v/>
      </c>
      <c r="N50" s="101">
        <f>MAX(0,M50-M49)</f>
        <v/>
      </c>
      <c r="O50" s="100">
        <f>IF(B50&lt;='VALOR POR PL'!$P$5,'CP RESUMO'!AW58,"")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HISTORICOS'!AX16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RESUMO'!AX16</f>
        <v/>
      </c>
      <c r="N51" s="101">
        <f>MAX(0,M51-M50)</f>
        <v/>
      </c>
      <c r="O51" s="100">
        <f>IF(B51&lt;='VALOR POR PL'!$P$5,'CP RESUMO'!AX58,"")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HISTORICOS'!AY16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RESUMO'!AY16</f>
        <v/>
      </c>
      <c r="N52" s="101">
        <f>MAX(0,M52-M51)</f>
        <v/>
      </c>
      <c r="O52" s="100">
        <f>IF(B52&lt;='VALOR POR PL'!$P$5,'CP RESUMO'!AY58,"")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HISTORICOS'!AZ16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RESUMO'!AZ16</f>
        <v/>
      </c>
      <c r="N53" s="101">
        <f>MAX(0,M53-M52)</f>
        <v/>
      </c>
      <c r="O53" s="100">
        <f>IF(B53&lt;='VALOR POR PL'!$P$5,'CP RESUMO'!AZ58,"")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HISTORICOS'!BA16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RESUMO'!BA16</f>
        <v/>
      </c>
      <c r="N54" s="101">
        <f>MAX(0,M54-M53)</f>
        <v/>
      </c>
      <c r="O54" s="100">
        <f>IF(B54&lt;='VALOR POR PL'!$P$5,'CP RESUMO'!BA58,"")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HISTORICOS'!BB16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RESUMO'!BB16</f>
        <v/>
      </c>
      <c r="N55" s="101">
        <f>MAX(0,M55-M54)</f>
        <v/>
      </c>
      <c r="O55" s="100">
        <f>IF(B55&lt;='VALOR POR PL'!$P$5,'CP RESUMO'!BB58,"")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HISTORICOS'!BC16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RESUMO'!BC16</f>
        <v/>
      </c>
      <c r="N56" s="101">
        <f>MAX(0,M56-M55)</f>
        <v/>
      </c>
      <c r="O56" s="100">
        <f>IF(B56&lt;='VALOR POR PL'!$P$5,'CP RESUMO'!BC58,"")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HISTORICOS'!BD16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RESUMO'!BD16</f>
        <v/>
      </c>
      <c r="N57" s="101">
        <f>MAX(0,M57-M56)</f>
        <v/>
      </c>
      <c r="O57" s="100">
        <f>IF(B57&lt;='VALOR POR PL'!$P$5,'CP RESUMO'!BD58,"")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HISTORICOS'!BE16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RESUMO'!BE16</f>
        <v/>
      </c>
      <c r="N58" s="101">
        <f>MAX(0,M58-M57)</f>
        <v/>
      </c>
      <c r="O58" s="100">
        <f>IF(B58&lt;='VALOR POR PL'!$P$5,'CP RESUMO'!BE58,"")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HISTORICOS'!BF16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RESUMO'!BF16</f>
        <v/>
      </c>
      <c r="N59" s="101">
        <f>MAX(0,M59-M58)</f>
        <v/>
      </c>
      <c r="O59" s="100">
        <f>IF(B59&lt;='VALOR POR PL'!$P$5,'CP RESUMO'!BF58,"")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HISTORICOS'!BG16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RESUMO'!BG16</f>
        <v/>
      </c>
      <c r="N60" s="101">
        <f>MAX(0,M60-M59)</f>
        <v/>
      </c>
      <c r="O60" s="100">
        <f>IF(B60&lt;='VALOR POR PL'!$P$5,'CP RESUMO'!BG58,"")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HISTORICOS'!BH16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RESUMO'!BH16</f>
        <v/>
      </c>
      <c r="N61" s="101">
        <f>MAX(0,M61-M60)</f>
        <v/>
      </c>
      <c r="O61" s="100">
        <f>IF(B61&lt;='VALOR POR PL'!$P$5,'CP RESUMO'!BH58,"")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HISTORICOS'!BI16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RESUMO'!BI16</f>
        <v/>
      </c>
      <c r="N62" s="101">
        <f>MAX(0,M62-M61)</f>
        <v/>
      </c>
      <c r="O62" s="100">
        <f>IF(B62&lt;='VALOR POR PL'!$P$5,'CP RESUMO'!BI58,"")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HISTORICOS'!BJ16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RESUMO'!BJ16</f>
        <v/>
      </c>
      <c r="N63" s="101">
        <f>MAX(0,M63-M62)</f>
        <v/>
      </c>
      <c r="O63" s="100">
        <f>IF(B63&lt;='VALOR POR PL'!$P$5,'CP RESUMO'!BJ58,"")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HISTORICOS'!BK16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RESUMO'!BK16</f>
        <v/>
      </c>
      <c r="N64" s="101">
        <f>MAX(0,M64-M63)</f>
        <v/>
      </c>
      <c r="O64" s="100">
        <f>IF(B64&lt;='VALOR POR PL'!$P$5,'CP RESUMO'!BK58,"")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HISTORICOS'!BL16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RESUMO'!BL16</f>
        <v/>
      </c>
      <c r="N65" s="101">
        <f>MAX(0,M65-M64)</f>
        <v/>
      </c>
      <c r="O65" s="100">
        <f>IF(B65&lt;='VALOR POR PL'!$P$5,'CP RESUMO'!BL58,"")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HISTORICOS'!BM16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RESUMO'!BM16</f>
        <v/>
      </c>
      <c r="N66" s="101">
        <f>MAX(0,M66-M65)</f>
        <v/>
      </c>
      <c r="O66" s="100">
        <f>IF(B66&lt;='VALOR POR PL'!$P$5,'CP RESUMO'!BM58,"")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HISTORICOS'!BN16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RESUMO'!BN16</f>
        <v/>
      </c>
      <c r="N67" s="101">
        <f>MAX(0,M67-M66)</f>
        <v/>
      </c>
      <c r="O67" s="100">
        <f>IF(B67&lt;='VALOR POR PL'!$P$5,'CP RESUMO'!BN58,"")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HISTORICOS'!BO16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RESUMO'!BO16</f>
        <v/>
      </c>
      <c r="N68" s="101">
        <f>MAX(0,M68-M67)</f>
        <v/>
      </c>
      <c r="O68" s="100">
        <f>IF(B68&lt;='VALOR POR PL'!$P$5,'CP RESUMO'!BO58,"")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HISTORICOS'!BP16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RESUMO'!BP16</f>
        <v/>
      </c>
      <c r="N69" s="101">
        <f>MAX(0,M69-M68)</f>
        <v/>
      </c>
      <c r="O69" s="100">
        <f>IF(B69&lt;='VALOR POR PL'!$P$5,'CP RESUMO'!BP58,"")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HISTORICOS'!BQ16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RESUMO'!BQ16</f>
        <v/>
      </c>
      <c r="N70" s="101">
        <f>MAX(0,M70-M69)</f>
        <v/>
      </c>
      <c r="O70" s="100">
        <f>IF(B70&lt;='VALOR POR PL'!$P$5,'CP RESUMO'!BQ58,"")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HISTORICOS'!BR16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RESUMO'!BR16</f>
        <v/>
      </c>
      <c r="N71" s="101">
        <f>MAX(0,M71-M70)</f>
        <v/>
      </c>
      <c r="O71" s="100">
        <f>IF(B71&lt;='VALOR POR PL'!$P$5,'CP RESUMO'!BR58,"")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HISTORICOS'!BS16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RESUMO'!BS16</f>
        <v/>
      </c>
      <c r="N72" s="101">
        <f>MAX(0,M72-M71)</f>
        <v/>
      </c>
      <c r="O72" s="100">
        <f>IF(B72&lt;='VALOR POR PL'!$P$5,'CP RESUMO'!BS58,"")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HISTORICOS'!BT16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RESUMO'!BT16</f>
        <v/>
      </c>
      <c r="N73" s="101">
        <f>MAX(0,M73-M72)</f>
        <v/>
      </c>
      <c r="O73" s="100">
        <f>IF(B73&lt;='VALOR POR PL'!$P$5,'CP RESUMO'!BT58,"")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HISTORICOS'!BU16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RESUMO'!BU16</f>
        <v/>
      </c>
      <c r="N74" s="101">
        <f>MAX(0,M74-M73)</f>
        <v/>
      </c>
      <c r="O74" s="100">
        <f>IF(B74&lt;='VALOR POR PL'!$P$5,'CP RESUMO'!BU58,"")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HISTORICOS'!BV16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RESUMO'!BV16</f>
        <v/>
      </c>
      <c r="N75" s="101">
        <f>MAX(0,M75-M74)</f>
        <v/>
      </c>
      <c r="O75" s="100">
        <f>IF(B75&lt;='VALOR POR PL'!$P$5,'CP RESUMO'!BV58,"")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HISTORICOS'!BW16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RESUMO'!BW16</f>
        <v/>
      </c>
      <c r="N76" s="101">
        <f>MAX(0,M76-M75)</f>
        <v/>
      </c>
      <c r="O76" s="100">
        <f>IF(B76&lt;='VALOR POR PL'!$P$5,'CP RESUMO'!BW58,"")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PL'!D23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HISTORICOS'!D17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PL'!F23</f>
        <v/>
      </c>
      <c r="K5" s="75">
        <f>'VALOR POR PL'!G23</f>
        <v/>
      </c>
      <c r="M5" s="100">
        <f>'CP RESUMO'!D17</f>
        <v/>
      </c>
      <c r="N5" s="101" t="n">
        <v>0</v>
      </c>
      <c r="O5" s="100">
        <f>IF(B5&lt;='VALOR POR PL'!$P$5,'CP RESUMO'!D59,"")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HISTORICOS'!E17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RESUMO'!E17</f>
        <v/>
      </c>
      <c r="N6" s="101">
        <f>MAX(0,M6-M5)</f>
        <v/>
      </c>
      <c r="O6" s="100">
        <f>IF(B6&lt;='VALOR POR PL'!$P$5,'CP RESUMO'!E59,"")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HISTORICOS'!F17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PL'!L23</f>
        <v/>
      </c>
      <c r="M7" s="100">
        <f>'CP RESUMO'!F17</f>
        <v/>
      </c>
      <c r="N7" s="101">
        <f>MAX(0,M7-M6)</f>
        <v/>
      </c>
      <c r="O7" s="100">
        <f>IF(B7&lt;='VALOR POR PL'!$P$5,'CP RESUMO'!F59,"")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HISTORICOS'!G17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RESUMO'!G17</f>
        <v/>
      </c>
      <c r="N8" s="101">
        <f>MAX(0,M8-M7)</f>
        <v/>
      </c>
      <c r="O8" s="100">
        <f>IF(B8&lt;='VALOR POR PL'!$P$5,'CP RESUMO'!G59,"")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HISTORICOS'!H17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RESUMO'!H17</f>
        <v/>
      </c>
      <c r="N9" s="101">
        <f>MAX(0,M9-M8)</f>
        <v/>
      </c>
      <c r="O9" s="100">
        <f>IF(B9&lt;='VALOR POR PL'!$P$5,'CP RESUMO'!H59,"")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HISTORICOS'!I17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RESUMO'!I17</f>
        <v/>
      </c>
      <c r="N10" s="101">
        <f>MAX(0,M10-M9)</f>
        <v/>
      </c>
      <c r="O10" s="100">
        <f>IF(B10&lt;='VALOR POR PL'!$P$5,'CP RESUMO'!I59,"")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HISTORICOS'!J17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RESUMO'!J17</f>
        <v/>
      </c>
      <c r="N11" s="101">
        <f>MAX(0,M11-M10)</f>
        <v/>
      </c>
      <c r="O11" s="100">
        <f>IF(B11&lt;='VALOR POR PL'!$P$5,'CP RESUMO'!J59,"")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HISTORICOS'!K17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RESUMO'!K17</f>
        <v/>
      </c>
      <c r="N12" s="101">
        <f>MAX(0,M12-M11)</f>
        <v/>
      </c>
      <c r="O12" s="100">
        <f>IF(B12&lt;='VALOR POR PL'!$P$5,'CP RESUMO'!K59,"")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HISTORICOS'!L17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PL'!I23</f>
        <v/>
      </c>
      <c r="M13" s="100">
        <f>'CP RESUMO'!L17</f>
        <v/>
      </c>
      <c r="N13" s="101">
        <f>MAX(0,M13-M12)</f>
        <v/>
      </c>
      <c r="O13" s="100">
        <f>IF(B13&lt;='VALOR POR PL'!$P$5,'CP RESUMO'!L59,"")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HISTORICOS'!M17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RESUMO'!$D$59:$BW$59,MATCH('VALOR POR PL'!$P$5,'CP RESUMO'!$D$4:$BW$4,0))/100,0)</f>
        <v/>
      </c>
      <c r="M14" s="100">
        <f>'CP RESUMO'!M17</f>
        <v/>
      </c>
      <c r="N14" s="101">
        <f>MAX(0,M14-M13)</f>
        <v/>
      </c>
      <c r="O14" s="100">
        <f>IF(B14&lt;='VALOR POR PL'!$P$5,'CP RESUMO'!M59,"")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HISTORICOS'!N17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RESUMO'!N17</f>
        <v/>
      </c>
      <c r="N15" s="101">
        <f>MAX(0,M15-M14)</f>
        <v/>
      </c>
      <c r="O15" s="100">
        <f>IF(B15&lt;='VALOR POR PL'!$P$5,'CP RESUMO'!N59,"")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HISTORICOS'!O17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RESUMO'!O17</f>
        <v/>
      </c>
      <c r="N16" s="101">
        <f>MAX(0,M16-M15)</f>
        <v/>
      </c>
      <c r="O16" s="100">
        <f>IF(B16&lt;='VALOR POR PL'!$P$5,'CP RESUMO'!O59,"")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HISTORICOS'!P17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RESUMO'!P17</f>
        <v/>
      </c>
      <c r="N17" s="101">
        <f>MAX(0,M17-M16)</f>
        <v/>
      </c>
      <c r="O17" s="100">
        <f>IF(B17&lt;='VALOR POR PL'!$P$5,'CP RESUMO'!P59,"")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HISTORICOS'!Q17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RESUMO'!Q17</f>
        <v/>
      </c>
      <c r="N18" s="101">
        <f>MAX(0,M18-M17)</f>
        <v/>
      </c>
      <c r="O18" s="100">
        <f>IF(B18&lt;='VALOR POR PL'!$P$5,'CP RESUMO'!Q59,"")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HISTORICOS'!R17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RESUMO'!R17</f>
        <v/>
      </c>
      <c r="N19" s="101">
        <f>MAX(0,M19-M18)</f>
        <v/>
      </c>
      <c r="O19" s="100">
        <f>IF(B19&lt;='VALOR POR PL'!$P$5,'CP RESUMO'!R59,"")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HISTORICOS'!S17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RESUMO'!S17</f>
        <v/>
      </c>
      <c r="N20" s="101">
        <f>MAX(0,M20-M19)</f>
        <v/>
      </c>
      <c r="O20" s="100">
        <f>IF(B20&lt;='VALOR POR PL'!$P$5,'CP RESUMO'!S59,"")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HISTORICOS'!T17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RESUMO'!T17</f>
        <v/>
      </c>
      <c r="N21" s="101">
        <f>MAX(0,M21-M20)</f>
        <v/>
      </c>
      <c r="O21" s="100">
        <f>IF(B21&lt;='VALOR POR PL'!$P$5,'CP RESUMO'!T59,"")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HISTORICOS'!U17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RESUMO'!U17</f>
        <v/>
      </c>
      <c r="N22" s="101">
        <f>MAX(0,M22-M21)</f>
        <v/>
      </c>
      <c r="O22" s="100">
        <f>IF(B22&lt;='VALOR POR PL'!$P$5,'CP RESUMO'!U59,"")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HISTORICOS'!V17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RESUMO'!V17</f>
        <v/>
      </c>
      <c r="N23" s="101">
        <f>MAX(0,M23-M22)</f>
        <v/>
      </c>
      <c r="O23" s="100">
        <f>IF(B23&lt;='VALOR POR PL'!$P$5,'CP RESUMO'!V59,"")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HISTORICOS'!W17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RESUMO'!W17</f>
        <v/>
      </c>
      <c r="N24" s="101">
        <f>MAX(0,M24-M23)</f>
        <v/>
      </c>
      <c r="O24" s="100">
        <f>IF(B24&lt;='VALOR POR PL'!$P$5,'CP RESUMO'!W59,"")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HISTORICOS'!X17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RESUMO'!X17</f>
        <v/>
      </c>
      <c r="N25" s="101">
        <f>MAX(0,M25-M24)</f>
        <v/>
      </c>
      <c r="O25" s="100">
        <f>IF(B25&lt;='VALOR POR PL'!$P$5,'CP RESUMO'!X59,"")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HISTORICOS'!Y17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RESUMO'!Y17</f>
        <v/>
      </c>
      <c r="N26" s="101">
        <f>MAX(0,M26-M25)</f>
        <v/>
      </c>
      <c r="O26" s="100">
        <f>IF(B26&lt;='VALOR POR PL'!$P$5,'CP RESUMO'!Y59,"")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HISTORICOS'!Z17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70000</v>
      </c>
      <c r="M27" s="100">
        <f>'CP RESUMO'!Z17</f>
        <v/>
      </c>
      <c r="N27" s="101">
        <f>MAX(0,M27-M26)</f>
        <v/>
      </c>
      <c r="O27" s="100">
        <f>IF(B27&lt;='VALOR POR PL'!$P$5,'CP RESUMO'!Z59,"")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HISTORICOS'!AA17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70000</v>
      </c>
      <c r="M28" s="100">
        <f>'CP RESUMO'!AA17</f>
        <v/>
      </c>
      <c r="N28" s="101">
        <f>MAX(0,M28-M27)</f>
        <v/>
      </c>
      <c r="O28" s="100">
        <f>IF(B28&lt;='VALOR POR PL'!$P$5,'CP RESUMO'!AA59,"")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HISTORICOS'!AB17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RESUMO'!AB17</f>
        <v/>
      </c>
      <c r="N29" s="101">
        <f>MAX(0,M29-M28)</f>
        <v/>
      </c>
      <c r="O29" s="100">
        <f>IF(B29&lt;='VALOR POR PL'!$P$5,'CP RESUMO'!AB59,"")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HISTORICOS'!AC17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130000</v>
      </c>
      <c r="M30" s="100">
        <f>'CP RESUMO'!AC17</f>
        <v/>
      </c>
      <c r="N30" s="101">
        <f>MAX(0,M30-M29)</f>
        <v/>
      </c>
      <c r="O30" s="100">
        <f>IF(B30&lt;='VALOR POR PL'!$P$5,'CP RESUMO'!AC59,"")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HISTORICOS'!AD17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114571.25</v>
      </c>
      <c r="M31" s="100">
        <f>'CP RESUMO'!AD17</f>
        <v/>
      </c>
      <c r="N31" s="101">
        <f>MAX(0,M31-M30)</f>
        <v/>
      </c>
      <c r="O31" s="100">
        <f>IF(B31&lt;='VALOR POR PL'!$P$5,'CP RESUMO'!AD59,"")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HISTORICOS'!AE17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RESUMO'!AE17</f>
        <v/>
      </c>
      <c r="N32" s="101">
        <f>MAX(0,M32-M31)</f>
        <v/>
      </c>
      <c r="O32" s="100">
        <f>IF(B32&lt;='VALOR POR PL'!$P$5,'CP RESUMO'!AE59,"")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HISTORICOS'!AF17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RESUMO'!AF17</f>
        <v/>
      </c>
      <c r="N33" s="101">
        <f>MAX(0,M33-M32)</f>
        <v/>
      </c>
      <c r="O33" s="100">
        <f>IF(B33&lt;='VALOR POR PL'!$P$5,'CP RESUMO'!AF59,"")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HISTORICOS'!AG17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RESUMO'!AG17</f>
        <v/>
      </c>
      <c r="N34" s="101">
        <f>MAX(0,M34-M33)</f>
        <v/>
      </c>
      <c r="O34" s="100">
        <f>IF(B34&lt;='VALOR POR PL'!$P$5,'CP RESUMO'!AG59,"")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HISTORICOS'!AH17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RESUMO'!AH17</f>
        <v/>
      </c>
      <c r="N35" s="101">
        <f>MAX(0,M35-M34)</f>
        <v/>
      </c>
      <c r="O35" s="100">
        <f>IF(B35&lt;='VALOR POR PL'!$P$5,'CP RESUMO'!AH59,"")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HISTORICOS'!AI17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RESUMO'!AI17</f>
        <v/>
      </c>
      <c r="N36" s="101">
        <f>MAX(0,M36-M35)</f>
        <v/>
      </c>
      <c r="O36" s="100">
        <f>IF(B36&lt;='VALOR POR PL'!$P$5,'CP RESUMO'!AI59,"")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HISTORICOS'!AJ17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RESUMO'!AJ17</f>
        <v/>
      </c>
      <c r="N37" s="101">
        <f>MAX(0,M37-M36)</f>
        <v/>
      </c>
      <c r="O37" s="100">
        <f>IF(B37&lt;='VALOR POR PL'!$P$5,'CP RESUMO'!AJ59,"")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HISTORICOS'!AK17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RESUMO'!AK17</f>
        <v/>
      </c>
      <c r="N38" s="101">
        <f>MAX(0,M38-M37)</f>
        <v/>
      </c>
      <c r="O38" s="100">
        <f>IF(B38&lt;='VALOR POR PL'!$P$5,'CP RESUMO'!AK59,"")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HISTORICOS'!AL17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RESUMO'!AL17</f>
        <v/>
      </c>
      <c r="N39" s="101">
        <f>MAX(0,M39-M38)</f>
        <v/>
      </c>
      <c r="O39" s="100">
        <f>IF(B39&lt;='VALOR POR PL'!$P$5,'CP RESUMO'!AL59,"")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HISTORICOS'!AM17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RESUMO'!AM17</f>
        <v/>
      </c>
      <c r="N40" s="101">
        <f>MAX(0,M40-M39)</f>
        <v/>
      </c>
      <c r="O40" s="100">
        <f>IF(B40&lt;='VALOR POR PL'!$P$5,'CP RESUMO'!AM59,"")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HISTORICOS'!AN17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RESUMO'!AN17</f>
        <v/>
      </c>
      <c r="N41" s="101">
        <f>MAX(0,M41-M40)</f>
        <v/>
      </c>
      <c r="O41" s="100">
        <f>IF(B41&lt;='VALOR POR PL'!$P$5,'CP RESUMO'!AN59,"")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HISTORICOS'!AO17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RESUMO'!AO17</f>
        <v/>
      </c>
      <c r="N42" s="101">
        <f>MAX(0,M42-M41)</f>
        <v/>
      </c>
      <c r="O42" s="100">
        <f>IF(B42&lt;='VALOR POR PL'!$P$5,'CP RESUMO'!AO59,"")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HISTORICOS'!AP17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RESUMO'!AP17</f>
        <v/>
      </c>
      <c r="N43" s="101">
        <f>MAX(0,M43-M42)</f>
        <v/>
      </c>
      <c r="O43" s="100">
        <f>IF(B43&lt;='VALOR POR PL'!$P$5,'CP RESUMO'!AP59,"")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HISTORICOS'!AQ17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RESUMO'!AQ17</f>
        <v/>
      </c>
      <c r="N44" s="101">
        <f>MAX(0,M44-M43)</f>
        <v/>
      </c>
      <c r="O44" s="100">
        <f>IF(B44&lt;='VALOR POR PL'!$P$5,'CP RESUMO'!AQ59,"")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HISTORICOS'!AR17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RESUMO'!AR17</f>
        <v/>
      </c>
      <c r="N45" s="101">
        <f>MAX(0,M45-M44)</f>
        <v/>
      </c>
      <c r="O45" s="100">
        <f>IF(B45&lt;='VALOR POR PL'!$P$5,'CP RESUMO'!AR59,"")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HISTORICOS'!AS17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RESUMO'!AS17</f>
        <v/>
      </c>
      <c r="N46" s="101">
        <f>MAX(0,M46-M45)</f>
        <v/>
      </c>
      <c r="O46" s="100">
        <f>IF(B46&lt;='VALOR POR PL'!$P$5,'CP RESUMO'!AS59,"")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HISTORICOS'!AT17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RESUMO'!AT17</f>
        <v/>
      </c>
      <c r="N47" s="101">
        <f>MAX(0,M47-M46)</f>
        <v/>
      </c>
      <c r="O47" s="100">
        <f>IF(B47&lt;='VALOR POR PL'!$P$5,'CP RESUMO'!AT59,"")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HISTORICOS'!AU17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RESUMO'!AU17</f>
        <v/>
      </c>
      <c r="N48" s="101">
        <f>MAX(0,M48-M47)</f>
        <v/>
      </c>
      <c r="O48" s="100">
        <f>IF(B48&lt;='VALOR POR PL'!$P$5,'CP RESUMO'!AU59,"")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HISTORICOS'!AV17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RESUMO'!AV17</f>
        <v/>
      </c>
      <c r="N49" s="101">
        <f>MAX(0,M49-M48)</f>
        <v/>
      </c>
      <c r="O49" s="100">
        <f>IF(B49&lt;='VALOR POR PL'!$P$5,'CP RESUMO'!AV59,"")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HISTORICOS'!AW17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RESUMO'!AW17</f>
        <v/>
      </c>
      <c r="N50" s="101">
        <f>MAX(0,M50-M49)</f>
        <v/>
      </c>
      <c r="O50" s="100">
        <f>IF(B50&lt;='VALOR POR PL'!$P$5,'CP RESUMO'!AW59,"")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HISTORICOS'!AX17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RESUMO'!AX17</f>
        <v/>
      </c>
      <c r="N51" s="101">
        <f>MAX(0,M51-M50)</f>
        <v/>
      </c>
      <c r="O51" s="100">
        <f>IF(B51&lt;='VALOR POR PL'!$P$5,'CP RESUMO'!AX59,"")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HISTORICOS'!AY17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RESUMO'!AY17</f>
        <v/>
      </c>
      <c r="N52" s="101">
        <f>MAX(0,M52-M51)</f>
        <v/>
      </c>
      <c r="O52" s="100">
        <f>IF(B52&lt;='VALOR POR PL'!$P$5,'CP RESUMO'!AY59,"")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HISTORICOS'!AZ17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RESUMO'!AZ17</f>
        <v/>
      </c>
      <c r="N53" s="101">
        <f>MAX(0,M53-M52)</f>
        <v/>
      </c>
      <c r="O53" s="100">
        <f>IF(B53&lt;='VALOR POR PL'!$P$5,'CP RESUMO'!AZ59,"")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HISTORICOS'!BA17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RESUMO'!BA17</f>
        <v/>
      </c>
      <c r="N54" s="101">
        <f>MAX(0,M54-M53)</f>
        <v/>
      </c>
      <c r="O54" s="100">
        <f>IF(B54&lt;='VALOR POR PL'!$P$5,'CP RESUMO'!BA59,"")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HISTORICOS'!BB17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RESUMO'!BB17</f>
        <v/>
      </c>
      <c r="N55" s="101">
        <f>MAX(0,M55-M54)</f>
        <v/>
      </c>
      <c r="O55" s="100">
        <f>IF(B55&lt;='VALOR POR PL'!$P$5,'CP RESUMO'!BB59,"")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HISTORICOS'!BC17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RESUMO'!BC17</f>
        <v/>
      </c>
      <c r="N56" s="101">
        <f>MAX(0,M56-M55)</f>
        <v/>
      </c>
      <c r="O56" s="100">
        <f>IF(B56&lt;='VALOR POR PL'!$P$5,'CP RESUMO'!BC59,"")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HISTORICOS'!BD17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RESUMO'!BD17</f>
        <v/>
      </c>
      <c r="N57" s="101">
        <f>MAX(0,M57-M56)</f>
        <v/>
      </c>
      <c r="O57" s="100">
        <f>IF(B57&lt;='VALOR POR PL'!$P$5,'CP RESUMO'!BD59,"")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HISTORICOS'!BE17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RESUMO'!BE17</f>
        <v/>
      </c>
      <c r="N58" s="101">
        <f>MAX(0,M58-M57)</f>
        <v/>
      </c>
      <c r="O58" s="100">
        <f>IF(B58&lt;='VALOR POR PL'!$P$5,'CP RESUMO'!BE59,"")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HISTORICOS'!BF17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RESUMO'!BF17</f>
        <v/>
      </c>
      <c r="N59" s="101">
        <f>MAX(0,M59-M58)</f>
        <v/>
      </c>
      <c r="O59" s="100">
        <f>IF(B59&lt;='VALOR POR PL'!$P$5,'CP RESUMO'!BF59,"")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HISTORICOS'!BG17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RESUMO'!BG17</f>
        <v/>
      </c>
      <c r="N60" s="101">
        <f>MAX(0,M60-M59)</f>
        <v/>
      </c>
      <c r="O60" s="100">
        <f>IF(B60&lt;='VALOR POR PL'!$P$5,'CP RESUMO'!BG59,"")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HISTORICOS'!BH17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RESUMO'!BH17</f>
        <v/>
      </c>
      <c r="N61" s="101">
        <f>MAX(0,M61-M60)</f>
        <v/>
      </c>
      <c r="O61" s="100">
        <f>IF(B61&lt;='VALOR POR PL'!$P$5,'CP RESUMO'!BH59,"")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HISTORICOS'!BI17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RESUMO'!BI17</f>
        <v/>
      </c>
      <c r="N62" s="101">
        <f>MAX(0,M62-M61)</f>
        <v/>
      </c>
      <c r="O62" s="100">
        <f>IF(B62&lt;='VALOR POR PL'!$P$5,'CP RESUMO'!BI59,"")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HISTORICOS'!BJ17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RESUMO'!BJ17</f>
        <v/>
      </c>
      <c r="N63" s="101">
        <f>MAX(0,M63-M62)</f>
        <v/>
      </c>
      <c r="O63" s="100">
        <f>IF(B63&lt;='VALOR POR PL'!$P$5,'CP RESUMO'!BJ59,"")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HISTORICOS'!BK17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RESUMO'!BK17</f>
        <v/>
      </c>
      <c r="N64" s="101">
        <f>MAX(0,M64-M63)</f>
        <v/>
      </c>
      <c r="O64" s="100">
        <f>IF(B64&lt;='VALOR POR PL'!$P$5,'CP RESUMO'!BK59,"")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HISTORICOS'!BL17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RESUMO'!BL17</f>
        <v/>
      </c>
      <c r="N65" s="101">
        <f>MAX(0,M65-M64)</f>
        <v/>
      </c>
      <c r="O65" s="100">
        <f>IF(B65&lt;='VALOR POR PL'!$P$5,'CP RESUMO'!BL59,"")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HISTORICOS'!BM17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RESUMO'!BM17</f>
        <v/>
      </c>
      <c r="N66" s="101">
        <f>MAX(0,M66-M65)</f>
        <v/>
      </c>
      <c r="O66" s="100">
        <f>IF(B66&lt;='VALOR POR PL'!$P$5,'CP RESUMO'!BM59,"")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HISTORICOS'!BN17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RESUMO'!BN17</f>
        <v/>
      </c>
      <c r="N67" s="101">
        <f>MAX(0,M67-M66)</f>
        <v/>
      </c>
      <c r="O67" s="100">
        <f>IF(B67&lt;='VALOR POR PL'!$P$5,'CP RESUMO'!BN59,"")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HISTORICOS'!BO17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RESUMO'!BO17</f>
        <v/>
      </c>
      <c r="N68" s="101">
        <f>MAX(0,M68-M67)</f>
        <v/>
      </c>
      <c r="O68" s="100">
        <f>IF(B68&lt;='VALOR POR PL'!$P$5,'CP RESUMO'!BO59,"")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HISTORICOS'!BP17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RESUMO'!BP17</f>
        <v/>
      </c>
      <c r="N69" s="101">
        <f>MAX(0,M69-M68)</f>
        <v/>
      </c>
      <c r="O69" s="100">
        <f>IF(B69&lt;='VALOR POR PL'!$P$5,'CP RESUMO'!BP59,"")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HISTORICOS'!BQ17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RESUMO'!BQ17</f>
        <v/>
      </c>
      <c r="N70" s="101">
        <f>MAX(0,M70-M69)</f>
        <v/>
      </c>
      <c r="O70" s="100">
        <f>IF(B70&lt;='VALOR POR PL'!$P$5,'CP RESUMO'!BQ59,"")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HISTORICOS'!BR17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RESUMO'!BR17</f>
        <v/>
      </c>
      <c r="N71" s="101">
        <f>MAX(0,M71-M70)</f>
        <v/>
      </c>
      <c r="O71" s="100">
        <f>IF(B71&lt;='VALOR POR PL'!$P$5,'CP RESUMO'!BR59,"")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HISTORICOS'!BS17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RESUMO'!BS17</f>
        <v/>
      </c>
      <c r="N72" s="101">
        <f>MAX(0,M72-M71)</f>
        <v/>
      </c>
      <c r="O72" s="100">
        <f>IF(B72&lt;='VALOR POR PL'!$P$5,'CP RESUMO'!BS59,"")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HISTORICOS'!BT17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RESUMO'!BT17</f>
        <v/>
      </c>
      <c r="N73" s="101">
        <f>MAX(0,M73-M72)</f>
        <v/>
      </c>
      <c r="O73" s="100">
        <f>IF(B73&lt;='VALOR POR PL'!$P$5,'CP RESUMO'!BT59,"")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HISTORICOS'!BU17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RESUMO'!BU17</f>
        <v/>
      </c>
      <c r="N74" s="101">
        <f>MAX(0,M74-M73)</f>
        <v/>
      </c>
      <c r="O74" s="100">
        <f>IF(B74&lt;='VALOR POR PL'!$P$5,'CP RESUMO'!BU59,"")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HISTORICOS'!BV17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RESUMO'!BV17</f>
        <v/>
      </c>
      <c r="N75" s="101">
        <f>MAX(0,M75-M74)</f>
        <v/>
      </c>
      <c r="O75" s="100">
        <f>IF(B75&lt;='VALOR POR PL'!$P$5,'CP RESUMO'!BV59,"")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HISTORICOS'!BW17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RESUMO'!BW17</f>
        <v/>
      </c>
      <c r="N76" s="101">
        <f>MAX(0,M76-M75)</f>
        <v/>
      </c>
      <c r="O76" s="100">
        <f>IF(B76&lt;='VALOR POR PL'!$P$5,'CP RESUMO'!BW59,"")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PL'!D24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HISTORICOS'!D18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PL'!F24</f>
        <v/>
      </c>
      <c r="K5" s="75">
        <f>'VALOR POR PL'!G24</f>
        <v/>
      </c>
      <c r="M5" s="100">
        <f>'CP RESUMO'!D18</f>
        <v/>
      </c>
      <c r="N5" s="101" t="n">
        <v>0</v>
      </c>
      <c r="O5" s="100">
        <f>IF(B5&lt;='VALOR POR PL'!$P$5,'CP RESUMO'!D60,"")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HISTORICOS'!E18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RESUMO'!E18</f>
        <v/>
      </c>
      <c r="N6" s="101">
        <f>MAX(0,M6-M5)</f>
        <v/>
      </c>
      <c r="O6" s="100">
        <f>IF(B6&lt;='VALOR POR PL'!$P$5,'CP RESUMO'!E60,"")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HISTORICOS'!F18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PL'!L24</f>
        <v/>
      </c>
      <c r="M7" s="100">
        <f>'CP RESUMO'!F18</f>
        <v/>
      </c>
      <c r="N7" s="101">
        <f>MAX(0,M7-M6)</f>
        <v/>
      </c>
      <c r="O7" s="100">
        <f>IF(B7&lt;='VALOR POR PL'!$P$5,'CP RESUMO'!F60,"")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HISTORICOS'!G18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RESUMO'!G18</f>
        <v/>
      </c>
      <c r="N8" s="101">
        <f>MAX(0,M8-M7)</f>
        <v/>
      </c>
      <c r="O8" s="100">
        <f>IF(B8&lt;='VALOR POR PL'!$P$5,'CP RESUMO'!G60,"")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HISTORICOS'!H18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RESUMO'!H18</f>
        <v/>
      </c>
      <c r="N9" s="101">
        <f>MAX(0,M9-M8)</f>
        <v/>
      </c>
      <c r="O9" s="100">
        <f>IF(B9&lt;='VALOR POR PL'!$P$5,'CP RESUMO'!H60,"")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HISTORICOS'!I18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RESUMO'!I18</f>
        <v/>
      </c>
      <c r="N10" s="101">
        <f>MAX(0,M10-M9)</f>
        <v/>
      </c>
      <c r="O10" s="100">
        <f>IF(B10&lt;='VALOR POR PL'!$P$5,'CP RESUMO'!I60,"")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HISTORICOS'!J18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RESUMO'!J18</f>
        <v/>
      </c>
      <c r="N11" s="101">
        <f>MAX(0,M11-M10)</f>
        <v/>
      </c>
      <c r="O11" s="100">
        <f>IF(B11&lt;='VALOR POR PL'!$P$5,'CP RESUMO'!J60,"")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HISTORICOS'!K18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RESUMO'!K18</f>
        <v/>
      </c>
      <c r="N12" s="101">
        <f>MAX(0,M12-M11)</f>
        <v/>
      </c>
      <c r="O12" s="100">
        <f>IF(B12&lt;='VALOR POR PL'!$P$5,'CP RESUMO'!K60,"")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HISTORICOS'!L18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PL'!I24</f>
        <v/>
      </c>
      <c r="M13" s="100">
        <f>'CP RESUMO'!L18</f>
        <v/>
      </c>
      <c r="N13" s="101">
        <f>MAX(0,M13-M12)</f>
        <v/>
      </c>
      <c r="O13" s="100">
        <f>IF(B13&lt;='VALOR POR PL'!$P$5,'CP RESUMO'!L60,"")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HISTORICOS'!M18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RESUMO'!$D$60:$BW$60,MATCH('VALOR POR PL'!$P$5,'CP RESUMO'!$D$4:$BW$4,0))/100,0)</f>
        <v/>
      </c>
      <c r="M14" s="100">
        <f>'CP RESUMO'!M18</f>
        <v/>
      </c>
      <c r="N14" s="101">
        <f>MAX(0,M14-M13)</f>
        <v/>
      </c>
      <c r="O14" s="100">
        <f>IF(B14&lt;='VALOR POR PL'!$P$5,'CP RESUMO'!M60,"")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HISTORICOS'!N18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RESUMO'!N18</f>
        <v/>
      </c>
      <c r="N15" s="101">
        <f>MAX(0,M15-M14)</f>
        <v/>
      </c>
      <c r="O15" s="100">
        <f>IF(B15&lt;='VALOR POR PL'!$P$5,'CP RESUMO'!N60,"")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HISTORICOS'!O18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RESUMO'!O18</f>
        <v/>
      </c>
      <c r="N16" s="101">
        <f>MAX(0,M16-M15)</f>
        <v/>
      </c>
      <c r="O16" s="100">
        <f>IF(B16&lt;='VALOR POR PL'!$P$5,'CP RESUMO'!O60,"")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HISTORICOS'!P18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RESUMO'!P18</f>
        <v/>
      </c>
      <c r="N17" s="101">
        <f>MAX(0,M17-M16)</f>
        <v/>
      </c>
      <c r="O17" s="100">
        <f>IF(B17&lt;='VALOR POR PL'!$P$5,'CP RESUMO'!P60,"")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HISTORICOS'!Q18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RESUMO'!Q18</f>
        <v/>
      </c>
      <c r="N18" s="101">
        <f>MAX(0,M18-M17)</f>
        <v/>
      </c>
      <c r="O18" s="100">
        <f>IF(B18&lt;='VALOR POR PL'!$P$5,'CP RESUMO'!Q60,"")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HISTORICOS'!R18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RESUMO'!R18</f>
        <v/>
      </c>
      <c r="N19" s="101">
        <f>MAX(0,M19-M18)</f>
        <v/>
      </c>
      <c r="O19" s="100">
        <f>IF(B19&lt;='VALOR POR PL'!$P$5,'CP RESUMO'!R60,"")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HISTORICOS'!S18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RESUMO'!S18</f>
        <v/>
      </c>
      <c r="N20" s="101">
        <f>MAX(0,M20-M19)</f>
        <v/>
      </c>
      <c r="O20" s="100">
        <f>IF(B20&lt;='VALOR POR PL'!$P$5,'CP RESUMO'!S60,"")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HISTORICOS'!T18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RESUMO'!T18</f>
        <v/>
      </c>
      <c r="N21" s="101">
        <f>MAX(0,M21-M20)</f>
        <v/>
      </c>
      <c r="O21" s="100">
        <f>IF(B21&lt;='VALOR POR PL'!$P$5,'CP RESUMO'!T60,"")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HISTORICOS'!U18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RESUMO'!U18</f>
        <v/>
      </c>
      <c r="N22" s="101">
        <f>MAX(0,M22-M21)</f>
        <v/>
      </c>
      <c r="O22" s="100">
        <f>IF(B22&lt;='VALOR POR PL'!$P$5,'CP RESUMO'!U60,"")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HISTORICOS'!V18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RESUMO'!V18</f>
        <v/>
      </c>
      <c r="N23" s="101">
        <f>MAX(0,M23-M22)</f>
        <v/>
      </c>
      <c r="O23" s="100">
        <f>IF(B23&lt;='VALOR POR PL'!$P$5,'CP RESUMO'!V60,"")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HISTORICOS'!W18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RESUMO'!W18</f>
        <v/>
      </c>
      <c r="N24" s="101">
        <f>MAX(0,M24-M23)</f>
        <v/>
      </c>
      <c r="O24" s="100">
        <f>IF(B24&lt;='VALOR POR PL'!$P$5,'CP RESUMO'!W60,"")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HISTORICOS'!X18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RESUMO'!X18</f>
        <v/>
      </c>
      <c r="N25" s="101">
        <f>MAX(0,M25-M24)</f>
        <v/>
      </c>
      <c r="O25" s="100">
        <f>IF(B25&lt;='VALOR POR PL'!$P$5,'CP RESUMO'!X60,"")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HISTORICOS'!Y18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>
        <v>50000</v>
      </c>
      <c r="M26" s="100">
        <f>'CP RESUMO'!Y18</f>
        <v/>
      </c>
      <c r="N26" s="101">
        <f>MAX(0,M26-M25)</f>
        <v/>
      </c>
      <c r="O26" s="100">
        <f>IF(B26&lt;='VALOR POR PL'!$P$5,'CP RESUMO'!Y60,"")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HISTORICOS'!Z18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75000</v>
      </c>
      <c r="M27" s="100">
        <f>'CP RESUMO'!Z18</f>
        <v/>
      </c>
      <c r="N27" s="101">
        <f>MAX(0,M27-M26)</f>
        <v/>
      </c>
      <c r="O27" s="100">
        <f>IF(B27&lt;='VALOR POR PL'!$P$5,'CP RESUMO'!Z60,"")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HISTORICOS'!AA18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75000</v>
      </c>
      <c r="M28" s="100">
        <f>'CP RESUMO'!AA18</f>
        <v/>
      </c>
      <c r="N28" s="101">
        <f>MAX(0,M28-M27)</f>
        <v/>
      </c>
      <c r="O28" s="100">
        <f>IF(B28&lt;='VALOR POR PL'!$P$5,'CP RESUMO'!AA60,"")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HISTORICOS'!AB18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RESUMO'!AB18</f>
        <v/>
      </c>
      <c r="N29" s="101">
        <f>MAX(0,M29-M28)</f>
        <v/>
      </c>
      <c r="O29" s="100">
        <f>IF(B29&lt;='VALOR POR PL'!$P$5,'CP RESUMO'!AB60,"")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HISTORICOS'!AC18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RESUMO'!AC18</f>
        <v/>
      </c>
      <c r="N30" s="101">
        <f>MAX(0,M30-M29)</f>
        <v/>
      </c>
      <c r="O30" s="100">
        <f>IF(B30&lt;='VALOR POR PL'!$P$5,'CP RESUMO'!AC60,"")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HISTORICOS'!AD18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RESUMO'!AD18</f>
        <v/>
      </c>
      <c r="N31" s="101">
        <f>MAX(0,M31-M30)</f>
        <v/>
      </c>
      <c r="O31" s="100">
        <f>IF(B31&lt;='VALOR POR PL'!$P$5,'CP RESUMO'!AD60,"")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HISTORICOS'!AE18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RESUMO'!AE18</f>
        <v/>
      </c>
      <c r="N32" s="101">
        <f>MAX(0,M32-M31)</f>
        <v/>
      </c>
      <c r="O32" s="100">
        <f>IF(B32&lt;='VALOR POR PL'!$P$5,'CP RESUMO'!AE60,"")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HISTORICOS'!AF18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51741.15</v>
      </c>
      <c r="M33" s="100">
        <f>'CP RESUMO'!AF18</f>
        <v/>
      </c>
      <c r="N33" s="101">
        <f>MAX(0,M33-M32)</f>
        <v/>
      </c>
      <c r="O33" s="100">
        <f>IF(B33&lt;='VALOR POR PL'!$P$5,'CP RESUMO'!AF60,"")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HISTORICOS'!AG18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RESUMO'!AG18</f>
        <v/>
      </c>
      <c r="N34" s="101">
        <f>MAX(0,M34-M33)</f>
        <v/>
      </c>
      <c r="O34" s="100">
        <f>IF(B34&lt;='VALOR POR PL'!$P$5,'CP RESUMO'!AG60,"")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HISTORICOS'!AH18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RESUMO'!AH18</f>
        <v/>
      </c>
      <c r="N35" s="101">
        <f>MAX(0,M35-M34)</f>
        <v/>
      </c>
      <c r="O35" s="100">
        <f>IF(B35&lt;='VALOR POR PL'!$P$5,'CP RESUMO'!AH60,"")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HISTORICOS'!AI18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RESUMO'!AI18</f>
        <v/>
      </c>
      <c r="N36" s="101">
        <f>MAX(0,M36-M35)</f>
        <v/>
      </c>
      <c r="O36" s="100">
        <f>IF(B36&lt;='VALOR POR PL'!$P$5,'CP RESUMO'!AI60,"")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HISTORICOS'!AJ18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RESUMO'!AJ18</f>
        <v/>
      </c>
      <c r="N37" s="101">
        <f>MAX(0,M37-M36)</f>
        <v/>
      </c>
      <c r="O37" s="100">
        <f>IF(B37&lt;='VALOR POR PL'!$P$5,'CP RESUMO'!AJ60,"")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HISTORICOS'!AK18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RESUMO'!AK18</f>
        <v/>
      </c>
      <c r="N38" s="101">
        <f>MAX(0,M38-M37)</f>
        <v/>
      </c>
      <c r="O38" s="100">
        <f>IF(B38&lt;='VALOR POR PL'!$P$5,'CP RESUMO'!AK60,"")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HISTORICOS'!AL18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RESUMO'!AL18</f>
        <v/>
      </c>
      <c r="N39" s="101">
        <f>MAX(0,M39-M38)</f>
        <v/>
      </c>
      <c r="O39" s="100">
        <f>IF(B39&lt;='VALOR POR PL'!$P$5,'CP RESUMO'!AL60,"")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HISTORICOS'!AM18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RESUMO'!AM18</f>
        <v/>
      </c>
      <c r="N40" s="101">
        <f>MAX(0,M40-M39)</f>
        <v/>
      </c>
      <c r="O40" s="100">
        <f>IF(B40&lt;='VALOR POR PL'!$P$5,'CP RESUMO'!AM60,"")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HISTORICOS'!AN18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RESUMO'!AN18</f>
        <v/>
      </c>
      <c r="N41" s="101">
        <f>MAX(0,M41-M40)</f>
        <v/>
      </c>
      <c r="O41" s="100">
        <f>IF(B41&lt;='VALOR POR PL'!$P$5,'CP RESUMO'!AN60,"")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HISTORICOS'!AO18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RESUMO'!AO18</f>
        <v/>
      </c>
      <c r="N42" s="101">
        <f>MAX(0,M42-M41)</f>
        <v/>
      </c>
      <c r="O42" s="100">
        <f>IF(B42&lt;='VALOR POR PL'!$P$5,'CP RESUMO'!AO60,"")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HISTORICOS'!AP18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RESUMO'!AP18</f>
        <v/>
      </c>
      <c r="N43" s="101">
        <f>MAX(0,M43-M42)</f>
        <v/>
      </c>
      <c r="O43" s="100">
        <f>IF(B43&lt;='VALOR POR PL'!$P$5,'CP RESUMO'!AP60,"")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HISTORICOS'!AQ18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RESUMO'!AQ18</f>
        <v/>
      </c>
      <c r="N44" s="101">
        <f>MAX(0,M44-M43)</f>
        <v/>
      </c>
      <c r="O44" s="100">
        <f>IF(B44&lt;='VALOR POR PL'!$P$5,'CP RESUMO'!AQ60,"")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HISTORICOS'!AR18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RESUMO'!AR18</f>
        <v/>
      </c>
      <c r="N45" s="101">
        <f>MAX(0,M45-M44)</f>
        <v/>
      </c>
      <c r="O45" s="100">
        <f>IF(B45&lt;='VALOR POR PL'!$P$5,'CP RESUMO'!AR60,"")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HISTORICOS'!AS18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RESUMO'!AS18</f>
        <v/>
      </c>
      <c r="N46" s="101">
        <f>MAX(0,M46-M45)</f>
        <v/>
      </c>
      <c r="O46" s="100">
        <f>IF(B46&lt;='VALOR POR PL'!$P$5,'CP RESUMO'!AS60,"")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HISTORICOS'!AT18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RESUMO'!AT18</f>
        <v/>
      </c>
      <c r="N47" s="101">
        <f>MAX(0,M47-M46)</f>
        <v/>
      </c>
      <c r="O47" s="100">
        <f>IF(B47&lt;='VALOR POR PL'!$P$5,'CP RESUMO'!AT60,"")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HISTORICOS'!AU18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RESUMO'!AU18</f>
        <v/>
      </c>
      <c r="N48" s="101">
        <f>MAX(0,M48-M47)</f>
        <v/>
      </c>
      <c r="O48" s="100">
        <f>IF(B48&lt;='VALOR POR PL'!$P$5,'CP RESUMO'!AU60,"")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HISTORICOS'!AV18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RESUMO'!AV18</f>
        <v/>
      </c>
      <c r="N49" s="101">
        <f>MAX(0,M49-M48)</f>
        <v/>
      </c>
      <c r="O49" s="100">
        <f>IF(B49&lt;='VALOR POR PL'!$P$5,'CP RESUMO'!AV60,"")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HISTORICOS'!AW18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RESUMO'!AW18</f>
        <v/>
      </c>
      <c r="N50" s="101">
        <f>MAX(0,M50-M49)</f>
        <v/>
      </c>
      <c r="O50" s="100">
        <f>IF(B50&lt;='VALOR POR PL'!$P$5,'CP RESUMO'!AW60,"")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HISTORICOS'!AX18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RESUMO'!AX18</f>
        <v/>
      </c>
      <c r="N51" s="101">
        <f>MAX(0,M51-M50)</f>
        <v/>
      </c>
      <c r="O51" s="100">
        <f>IF(B51&lt;='VALOR POR PL'!$P$5,'CP RESUMO'!AX60,"")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HISTORICOS'!AY18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RESUMO'!AY18</f>
        <v/>
      </c>
      <c r="N52" s="101">
        <f>MAX(0,M52-M51)</f>
        <v/>
      </c>
      <c r="O52" s="100">
        <f>IF(B52&lt;='VALOR POR PL'!$P$5,'CP RESUMO'!AY60,"")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HISTORICOS'!AZ18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RESUMO'!AZ18</f>
        <v/>
      </c>
      <c r="N53" s="101">
        <f>MAX(0,M53-M52)</f>
        <v/>
      </c>
      <c r="O53" s="100">
        <f>IF(B53&lt;='VALOR POR PL'!$P$5,'CP RESUMO'!AZ60,"")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HISTORICOS'!BA18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RESUMO'!BA18</f>
        <v/>
      </c>
      <c r="N54" s="101">
        <f>MAX(0,M54-M53)</f>
        <v/>
      </c>
      <c r="O54" s="100">
        <f>IF(B54&lt;='VALOR POR PL'!$P$5,'CP RESUMO'!BA60,"")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HISTORICOS'!BB18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RESUMO'!BB18</f>
        <v/>
      </c>
      <c r="N55" s="101">
        <f>MAX(0,M55-M54)</f>
        <v/>
      </c>
      <c r="O55" s="100">
        <f>IF(B55&lt;='VALOR POR PL'!$P$5,'CP RESUMO'!BB60,"")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HISTORICOS'!BC18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RESUMO'!BC18</f>
        <v/>
      </c>
      <c r="N56" s="101">
        <f>MAX(0,M56-M55)</f>
        <v/>
      </c>
      <c r="O56" s="100">
        <f>IF(B56&lt;='VALOR POR PL'!$P$5,'CP RESUMO'!BC60,"")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HISTORICOS'!BD18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RESUMO'!BD18</f>
        <v/>
      </c>
      <c r="N57" s="101">
        <f>MAX(0,M57-M56)</f>
        <v/>
      </c>
      <c r="O57" s="100">
        <f>IF(B57&lt;='VALOR POR PL'!$P$5,'CP RESUMO'!BD60,"")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HISTORICOS'!BE18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RESUMO'!BE18</f>
        <v/>
      </c>
      <c r="N58" s="101">
        <f>MAX(0,M58-M57)</f>
        <v/>
      </c>
      <c r="O58" s="100">
        <f>IF(B58&lt;='VALOR POR PL'!$P$5,'CP RESUMO'!BE60,"")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HISTORICOS'!BF18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RESUMO'!BF18</f>
        <v/>
      </c>
      <c r="N59" s="101">
        <f>MAX(0,M59-M58)</f>
        <v/>
      </c>
      <c r="O59" s="100">
        <f>IF(B59&lt;='VALOR POR PL'!$P$5,'CP RESUMO'!BF60,"")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HISTORICOS'!BG18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RESUMO'!BG18</f>
        <v/>
      </c>
      <c r="N60" s="101">
        <f>MAX(0,M60-M59)</f>
        <v/>
      </c>
      <c r="O60" s="100">
        <f>IF(B60&lt;='VALOR POR PL'!$P$5,'CP RESUMO'!BG60,"")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HISTORICOS'!BH18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RESUMO'!BH18</f>
        <v/>
      </c>
      <c r="N61" s="101">
        <f>MAX(0,M61-M60)</f>
        <v/>
      </c>
      <c r="O61" s="100">
        <f>IF(B61&lt;='VALOR POR PL'!$P$5,'CP RESUMO'!BH60,"")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HISTORICOS'!BI18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RESUMO'!BI18</f>
        <v/>
      </c>
      <c r="N62" s="101">
        <f>MAX(0,M62-M61)</f>
        <v/>
      </c>
      <c r="O62" s="100">
        <f>IF(B62&lt;='VALOR POR PL'!$P$5,'CP RESUMO'!BI60,"")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HISTORICOS'!BJ18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RESUMO'!BJ18</f>
        <v/>
      </c>
      <c r="N63" s="101">
        <f>MAX(0,M63-M62)</f>
        <v/>
      </c>
      <c r="O63" s="100">
        <f>IF(B63&lt;='VALOR POR PL'!$P$5,'CP RESUMO'!BJ60,"")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HISTORICOS'!BK18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RESUMO'!BK18</f>
        <v/>
      </c>
      <c r="N64" s="101">
        <f>MAX(0,M64-M63)</f>
        <v/>
      </c>
      <c r="O64" s="100">
        <f>IF(B64&lt;='VALOR POR PL'!$P$5,'CP RESUMO'!BK60,"")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HISTORICOS'!BL18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RESUMO'!BL18</f>
        <v/>
      </c>
      <c r="N65" s="101">
        <f>MAX(0,M65-M64)</f>
        <v/>
      </c>
      <c r="O65" s="100">
        <f>IF(B65&lt;='VALOR POR PL'!$P$5,'CP RESUMO'!BL60,"")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HISTORICOS'!BM18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RESUMO'!BM18</f>
        <v/>
      </c>
      <c r="N66" s="101">
        <f>MAX(0,M66-M65)</f>
        <v/>
      </c>
      <c r="O66" s="100">
        <f>IF(B66&lt;='VALOR POR PL'!$P$5,'CP RESUMO'!BM60,"")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HISTORICOS'!BN18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RESUMO'!BN18</f>
        <v/>
      </c>
      <c r="N67" s="101">
        <f>MAX(0,M67-M66)</f>
        <v/>
      </c>
      <c r="O67" s="100">
        <f>IF(B67&lt;='VALOR POR PL'!$P$5,'CP RESUMO'!BN60,"")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HISTORICOS'!BO18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RESUMO'!BO18</f>
        <v/>
      </c>
      <c r="N68" s="101">
        <f>MAX(0,M68-M67)</f>
        <v/>
      </c>
      <c r="O68" s="100">
        <f>IF(B68&lt;='VALOR POR PL'!$P$5,'CP RESUMO'!BO60,"")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HISTORICOS'!BP18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RESUMO'!BP18</f>
        <v/>
      </c>
      <c r="N69" s="101">
        <f>MAX(0,M69-M68)</f>
        <v/>
      </c>
      <c r="O69" s="100">
        <f>IF(B69&lt;='VALOR POR PL'!$P$5,'CP RESUMO'!BP60,"")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HISTORICOS'!BQ18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RESUMO'!BQ18</f>
        <v/>
      </c>
      <c r="N70" s="101">
        <f>MAX(0,M70-M69)</f>
        <v/>
      </c>
      <c r="O70" s="100">
        <f>IF(B70&lt;='VALOR POR PL'!$P$5,'CP RESUMO'!BQ60,"")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HISTORICOS'!BR18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RESUMO'!BR18</f>
        <v/>
      </c>
      <c r="N71" s="101">
        <f>MAX(0,M71-M70)</f>
        <v/>
      </c>
      <c r="O71" s="100">
        <f>IF(B71&lt;='VALOR POR PL'!$P$5,'CP RESUMO'!BR60,"")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HISTORICOS'!BS18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RESUMO'!BS18</f>
        <v/>
      </c>
      <c r="N72" s="101">
        <f>MAX(0,M72-M71)</f>
        <v/>
      </c>
      <c r="O72" s="100">
        <f>IF(B72&lt;='VALOR POR PL'!$P$5,'CP RESUMO'!BS60,"")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HISTORICOS'!BT18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RESUMO'!BT18</f>
        <v/>
      </c>
      <c r="N73" s="101">
        <f>MAX(0,M73-M72)</f>
        <v/>
      </c>
      <c r="O73" s="100">
        <f>IF(B73&lt;='VALOR POR PL'!$P$5,'CP RESUMO'!BT60,"")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HISTORICOS'!BU18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RESUMO'!BU18</f>
        <v/>
      </c>
      <c r="N74" s="101">
        <f>MAX(0,M74-M73)</f>
        <v/>
      </c>
      <c r="O74" s="100">
        <f>IF(B74&lt;='VALOR POR PL'!$P$5,'CP RESUMO'!BU60,"")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HISTORICOS'!BV18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RESUMO'!BV18</f>
        <v/>
      </c>
      <c r="N75" s="101">
        <f>MAX(0,M75-M74)</f>
        <v/>
      </c>
      <c r="O75" s="100">
        <f>IF(B75&lt;='VALOR POR PL'!$P$5,'CP RESUMO'!BV60,"")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HISTORICOS'!BW18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RESUMO'!BW18</f>
        <v/>
      </c>
      <c r="N76" s="101">
        <f>MAX(0,M76-M75)</f>
        <v/>
      </c>
      <c r="O76" s="100">
        <f>IF(B76&lt;='VALOR POR PL'!$P$5,'CP RESUMO'!BW60,"")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PL'!D25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HISTORICOS'!D19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PL'!F25</f>
        <v/>
      </c>
      <c r="K5" s="75">
        <f>'VALOR POR PL'!G25</f>
        <v/>
      </c>
      <c r="M5" s="100">
        <f>'CP RESUMO'!D19</f>
        <v/>
      </c>
      <c r="N5" s="101" t="n">
        <v>0</v>
      </c>
      <c r="O5" s="100">
        <f>IF(B5&lt;='VALOR POR PL'!$P$5,'CP RESUMO'!D61,"")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HISTORICOS'!E19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RESUMO'!E19</f>
        <v/>
      </c>
      <c r="N6" s="101">
        <f>MAX(0,M6-M5)</f>
        <v/>
      </c>
      <c r="O6" s="100">
        <f>IF(B6&lt;='VALOR POR PL'!$P$5,'CP RESUMO'!E61,"")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HISTORICOS'!F19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PL'!L25</f>
        <v/>
      </c>
      <c r="M7" s="100">
        <f>'CP RESUMO'!F19</f>
        <v/>
      </c>
      <c r="N7" s="101">
        <f>MAX(0,M7-M6)</f>
        <v/>
      </c>
      <c r="O7" s="100">
        <f>IF(B7&lt;='VALOR POR PL'!$P$5,'CP RESUMO'!F61,"")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HISTORICOS'!G19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RESUMO'!G19</f>
        <v/>
      </c>
      <c r="N8" s="101">
        <f>MAX(0,M8-M7)</f>
        <v/>
      </c>
      <c r="O8" s="100">
        <f>IF(B8&lt;='VALOR POR PL'!$P$5,'CP RESUMO'!G61,"")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HISTORICOS'!H19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RESUMO'!H19</f>
        <v/>
      </c>
      <c r="N9" s="101">
        <f>MAX(0,M9-M8)</f>
        <v/>
      </c>
      <c r="O9" s="100">
        <f>IF(B9&lt;='VALOR POR PL'!$P$5,'CP RESUMO'!H61,"")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HISTORICOS'!I19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RESUMO'!I19</f>
        <v/>
      </c>
      <c r="N10" s="101">
        <f>MAX(0,M10-M9)</f>
        <v/>
      </c>
      <c r="O10" s="100">
        <f>IF(B10&lt;='VALOR POR PL'!$P$5,'CP RESUMO'!I61,"")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HISTORICOS'!J19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RESUMO'!J19</f>
        <v/>
      </c>
      <c r="N11" s="101">
        <f>MAX(0,M11-M10)</f>
        <v/>
      </c>
      <c r="O11" s="100">
        <f>IF(B11&lt;='VALOR POR PL'!$P$5,'CP RESUMO'!J61,"")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HISTORICOS'!K19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RESUMO'!K19</f>
        <v/>
      </c>
      <c r="N12" s="101">
        <f>MAX(0,M12-M11)</f>
        <v/>
      </c>
      <c r="O12" s="100">
        <f>IF(B12&lt;='VALOR POR PL'!$P$5,'CP RESUMO'!K61,"")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HISTORICOS'!L19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PL'!I25</f>
        <v/>
      </c>
      <c r="M13" s="100">
        <f>'CP RESUMO'!L19</f>
        <v/>
      </c>
      <c r="N13" s="101">
        <f>MAX(0,M13-M12)</f>
        <v/>
      </c>
      <c r="O13" s="100">
        <f>IF(B13&lt;='VALOR POR PL'!$P$5,'CP RESUMO'!L61,"")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HISTORICOS'!M19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RESUMO'!$D$61:$BW$61,MATCH('VALOR POR PL'!$P$5,'CP RESUMO'!$D$4:$BW$4,0))/100,0)</f>
        <v/>
      </c>
      <c r="M14" s="100">
        <f>'CP RESUMO'!M19</f>
        <v/>
      </c>
      <c r="N14" s="101">
        <f>MAX(0,M14-M13)</f>
        <v/>
      </c>
      <c r="O14" s="100">
        <f>IF(B14&lt;='VALOR POR PL'!$P$5,'CP RESUMO'!M61,"")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HISTORICOS'!N19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RESUMO'!N19</f>
        <v/>
      </c>
      <c r="N15" s="101">
        <f>MAX(0,M15-M14)</f>
        <v/>
      </c>
      <c r="O15" s="100">
        <f>IF(B15&lt;='VALOR POR PL'!$P$5,'CP RESUMO'!N61,"")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HISTORICOS'!O19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RESUMO'!O19</f>
        <v/>
      </c>
      <c r="N16" s="101">
        <f>MAX(0,M16-M15)</f>
        <v/>
      </c>
      <c r="O16" s="100">
        <f>IF(B16&lt;='VALOR POR PL'!$P$5,'CP RESUMO'!O61,"")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HISTORICOS'!P19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RESUMO'!P19</f>
        <v/>
      </c>
      <c r="N17" s="101">
        <f>MAX(0,M17-M16)</f>
        <v/>
      </c>
      <c r="O17" s="100">
        <f>IF(B17&lt;='VALOR POR PL'!$P$5,'CP RESUMO'!P61,"")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HISTORICOS'!Q19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RESUMO'!Q19</f>
        <v/>
      </c>
      <c r="N18" s="101">
        <f>MAX(0,M18-M17)</f>
        <v/>
      </c>
      <c r="O18" s="100">
        <f>IF(B18&lt;='VALOR POR PL'!$P$5,'CP RESUMO'!Q61,"")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HISTORICOS'!R19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RESUMO'!R19</f>
        <v/>
      </c>
      <c r="N19" s="101">
        <f>MAX(0,M19-M18)</f>
        <v/>
      </c>
      <c r="O19" s="100">
        <f>IF(B19&lt;='VALOR POR PL'!$P$5,'CP RESUMO'!R61,"")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HISTORICOS'!S19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RESUMO'!S19</f>
        <v/>
      </c>
      <c r="N20" s="101">
        <f>MAX(0,M20-M19)</f>
        <v/>
      </c>
      <c r="O20" s="100">
        <f>IF(B20&lt;='VALOR POR PL'!$P$5,'CP RESUMO'!S61,"")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HISTORICOS'!T19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RESUMO'!T19</f>
        <v/>
      </c>
      <c r="N21" s="101">
        <f>MAX(0,M21-M20)</f>
        <v/>
      </c>
      <c r="O21" s="100">
        <f>IF(B21&lt;='VALOR POR PL'!$P$5,'CP RESUMO'!T61,"")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HISTORICOS'!U19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RESUMO'!U19</f>
        <v/>
      </c>
      <c r="N22" s="101">
        <f>MAX(0,M22-M21)</f>
        <v/>
      </c>
      <c r="O22" s="100">
        <f>IF(B22&lt;='VALOR POR PL'!$P$5,'CP RESUMO'!U61,"")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HISTORICOS'!V19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RESUMO'!V19</f>
        <v/>
      </c>
      <c r="N23" s="101">
        <f>MAX(0,M23-M22)</f>
        <v/>
      </c>
      <c r="O23" s="100">
        <f>IF(B23&lt;='VALOR POR PL'!$P$5,'CP RESUMO'!V61,"")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HISTORICOS'!W19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RESUMO'!W19</f>
        <v/>
      </c>
      <c r="N24" s="101">
        <f>MAX(0,M24-M23)</f>
        <v/>
      </c>
      <c r="O24" s="100">
        <f>IF(B24&lt;='VALOR POR PL'!$P$5,'CP RESUMO'!W61,"")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HISTORICOS'!X19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RESUMO'!X19</f>
        <v/>
      </c>
      <c r="N25" s="101">
        <f>MAX(0,M25-M24)</f>
        <v/>
      </c>
      <c r="O25" s="100">
        <f>IF(B25&lt;='VALOR POR PL'!$P$5,'CP RESUMO'!X61,"")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HISTORICOS'!Y19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RESUMO'!Y19</f>
        <v/>
      </c>
      <c r="N26" s="101">
        <f>MAX(0,M26-M25)</f>
        <v/>
      </c>
      <c r="O26" s="100">
        <f>IF(B26&lt;='VALOR POR PL'!$P$5,'CP RESUMO'!Y61,"")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HISTORICOS'!Z19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RESUMO'!Z19</f>
        <v/>
      </c>
      <c r="N27" s="101">
        <f>MAX(0,M27-M26)</f>
        <v/>
      </c>
      <c r="O27" s="100">
        <f>IF(B27&lt;='VALOR POR PL'!$P$5,'CP RESUMO'!Z61,"")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HISTORICOS'!AA19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RESUMO'!AA19</f>
        <v/>
      </c>
      <c r="N28" s="101">
        <f>MAX(0,M28-M27)</f>
        <v/>
      </c>
      <c r="O28" s="100">
        <f>IF(B28&lt;='VALOR POR PL'!$P$5,'CP RESUMO'!AA61,"")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HISTORICOS'!AB19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RESUMO'!AB19</f>
        <v/>
      </c>
      <c r="N29" s="101">
        <f>MAX(0,M29-M28)</f>
        <v/>
      </c>
      <c r="O29" s="100">
        <f>IF(B29&lt;='VALOR POR PL'!$P$5,'CP RESUMO'!AB61,"")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HISTORICOS'!AC19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RESUMO'!AC19</f>
        <v/>
      </c>
      <c r="N30" s="101">
        <f>MAX(0,M30-M29)</f>
        <v/>
      </c>
      <c r="O30" s="100">
        <f>IF(B30&lt;='VALOR POR PL'!$P$5,'CP RESUMO'!AC61,"")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HISTORICOS'!AD19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RESUMO'!AD19</f>
        <v/>
      </c>
      <c r="N31" s="101">
        <f>MAX(0,M31-M30)</f>
        <v/>
      </c>
      <c r="O31" s="100">
        <f>IF(B31&lt;='VALOR POR PL'!$P$5,'CP RESUMO'!AD61,"")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HISTORICOS'!AE19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RESUMO'!AE19</f>
        <v/>
      </c>
      <c r="N32" s="101">
        <f>MAX(0,M32-M31)</f>
        <v/>
      </c>
      <c r="O32" s="100">
        <f>IF(B32&lt;='VALOR POR PL'!$P$5,'CP RESUMO'!AE61,"")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HISTORICOS'!AF19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RESUMO'!AF19</f>
        <v/>
      </c>
      <c r="N33" s="101">
        <f>MAX(0,M33-M32)</f>
        <v/>
      </c>
      <c r="O33" s="100">
        <f>IF(B33&lt;='VALOR POR PL'!$P$5,'CP RESUMO'!AF61,"")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HISTORICOS'!AG19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RESUMO'!AG19</f>
        <v/>
      </c>
      <c r="N34" s="101">
        <f>MAX(0,M34-M33)</f>
        <v/>
      </c>
      <c r="O34" s="100">
        <f>IF(B34&lt;='VALOR POR PL'!$P$5,'CP RESUMO'!AG61,"")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HISTORICOS'!AH19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RESUMO'!AH19</f>
        <v/>
      </c>
      <c r="N35" s="101">
        <f>MAX(0,M35-M34)</f>
        <v/>
      </c>
      <c r="O35" s="100">
        <f>IF(B35&lt;='VALOR POR PL'!$P$5,'CP RESUMO'!AH61,"")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HISTORICOS'!AI19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RESUMO'!AI19</f>
        <v/>
      </c>
      <c r="N36" s="101">
        <f>MAX(0,M36-M35)</f>
        <v/>
      </c>
      <c r="O36" s="100">
        <f>IF(B36&lt;='VALOR POR PL'!$P$5,'CP RESUMO'!AI61,"")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HISTORICOS'!AJ19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RESUMO'!AJ19</f>
        <v/>
      </c>
      <c r="N37" s="101">
        <f>MAX(0,M37-M36)</f>
        <v/>
      </c>
      <c r="O37" s="100">
        <f>IF(B37&lt;='VALOR POR PL'!$P$5,'CP RESUMO'!AJ61,"")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HISTORICOS'!AK19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RESUMO'!AK19</f>
        <v/>
      </c>
      <c r="N38" s="101">
        <f>MAX(0,M38-M37)</f>
        <v/>
      </c>
      <c r="O38" s="100">
        <f>IF(B38&lt;='VALOR POR PL'!$P$5,'CP RESUMO'!AK61,"")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HISTORICOS'!AL19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RESUMO'!AL19</f>
        <v/>
      </c>
      <c r="N39" s="101">
        <f>MAX(0,M39-M38)</f>
        <v/>
      </c>
      <c r="O39" s="100">
        <f>IF(B39&lt;='VALOR POR PL'!$P$5,'CP RESUMO'!AL61,"")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HISTORICOS'!AM19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RESUMO'!AM19</f>
        <v/>
      </c>
      <c r="N40" s="101">
        <f>MAX(0,M40-M39)</f>
        <v/>
      </c>
      <c r="O40" s="100">
        <f>IF(B40&lt;='VALOR POR PL'!$P$5,'CP RESUMO'!AM61,"")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HISTORICOS'!AN19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RESUMO'!AN19</f>
        <v/>
      </c>
      <c r="N41" s="101">
        <f>MAX(0,M41-M40)</f>
        <v/>
      </c>
      <c r="O41" s="100">
        <f>IF(B41&lt;='VALOR POR PL'!$P$5,'CP RESUMO'!AN61,"")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HISTORICOS'!AO19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RESUMO'!AO19</f>
        <v/>
      </c>
      <c r="N42" s="101">
        <f>MAX(0,M42-M41)</f>
        <v/>
      </c>
      <c r="O42" s="100">
        <f>IF(B42&lt;='VALOR POR PL'!$P$5,'CP RESUMO'!AO61,"")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HISTORICOS'!AP19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RESUMO'!AP19</f>
        <v/>
      </c>
      <c r="N43" s="101">
        <f>MAX(0,M43-M42)</f>
        <v/>
      </c>
      <c r="O43" s="100">
        <f>IF(B43&lt;='VALOR POR PL'!$P$5,'CP RESUMO'!AP61,"")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HISTORICOS'!AQ19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RESUMO'!AQ19</f>
        <v/>
      </c>
      <c r="N44" s="101">
        <f>MAX(0,M44-M43)</f>
        <v/>
      </c>
      <c r="O44" s="100">
        <f>IF(B44&lt;='VALOR POR PL'!$P$5,'CP RESUMO'!AQ61,"")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HISTORICOS'!AR19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RESUMO'!AR19</f>
        <v/>
      </c>
      <c r="N45" s="101">
        <f>MAX(0,M45-M44)</f>
        <v/>
      </c>
      <c r="O45" s="100">
        <f>IF(B45&lt;='VALOR POR PL'!$P$5,'CP RESUMO'!AR61,"")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HISTORICOS'!AS19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RESUMO'!AS19</f>
        <v/>
      </c>
      <c r="N46" s="101">
        <f>MAX(0,M46-M45)</f>
        <v/>
      </c>
      <c r="O46" s="100">
        <f>IF(B46&lt;='VALOR POR PL'!$P$5,'CP RESUMO'!AS61,"")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HISTORICOS'!AT19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RESUMO'!AT19</f>
        <v/>
      </c>
      <c r="N47" s="101">
        <f>MAX(0,M47-M46)</f>
        <v/>
      </c>
      <c r="O47" s="100">
        <f>IF(B47&lt;='VALOR POR PL'!$P$5,'CP RESUMO'!AT61,"")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HISTORICOS'!AU19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RESUMO'!AU19</f>
        <v/>
      </c>
      <c r="N48" s="101">
        <f>MAX(0,M48-M47)</f>
        <v/>
      </c>
      <c r="O48" s="100">
        <f>IF(B48&lt;='VALOR POR PL'!$P$5,'CP RESUMO'!AU61,"")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HISTORICOS'!AV19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RESUMO'!AV19</f>
        <v/>
      </c>
      <c r="N49" s="101">
        <f>MAX(0,M49-M48)</f>
        <v/>
      </c>
      <c r="O49" s="100">
        <f>IF(B49&lt;='VALOR POR PL'!$P$5,'CP RESUMO'!AV61,"")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HISTORICOS'!AW19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RESUMO'!AW19</f>
        <v/>
      </c>
      <c r="N50" s="101">
        <f>MAX(0,M50-M49)</f>
        <v/>
      </c>
      <c r="O50" s="100">
        <f>IF(B50&lt;='VALOR POR PL'!$P$5,'CP RESUMO'!AW61,"")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HISTORICOS'!AX19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RESUMO'!AX19</f>
        <v/>
      </c>
      <c r="N51" s="101">
        <f>MAX(0,M51-M50)</f>
        <v/>
      </c>
      <c r="O51" s="100">
        <f>IF(B51&lt;='VALOR POR PL'!$P$5,'CP RESUMO'!AX61,"")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HISTORICOS'!AY19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RESUMO'!AY19</f>
        <v/>
      </c>
      <c r="N52" s="101">
        <f>MAX(0,M52-M51)</f>
        <v/>
      </c>
      <c r="O52" s="100">
        <f>IF(B52&lt;='VALOR POR PL'!$P$5,'CP RESUMO'!AY61,"")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HISTORICOS'!AZ19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RESUMO'!AZ19</f>
        <v/>
      </c>
      <c r="N53" s="101">
        <f>MAX(0,M53-M52)</f>
        <v/>
      </c>
      <c r="O53" s="100">
        <f>IF(B53&lt;='VALOR POR PL'!$P$5,'CP RESUMO'!AZ61,"")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HISTORICOS'!BA19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RESUMO'!BA19</f>
        <v/>
      </c>
      <c r="N54" s="101">
        <f>MAX(0,M54-M53)</f>
        <v/>
      </c>
      <c r="O54" s="100">
        <f>IF(B54&lt;='VALOR POR PL'!$P$5,'CP RESUMO'!BA61,"")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HISTORICOS'!BB19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RESUMO'!BB19</f>
        <v/>
      </c>
      <c r="N55" s="101">
        <f>MAX(0,M55-M54)</f>
        <v/>
      </c>
      <c r="O55" s="100">
        <f>IF(B55&lt;='VALOR POR PL'!$P$5,'CP RESUMO'!BB61,"")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HISTORICOS'!BC19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RESUMO'!BC19</f>
        <v/>
      </c>
      <c r="N56" s="101">
        <f>MAX(0,M56-M55)</f>
        <v/>
      </c>
      <c r="O56" s="100">
        <f>IF(B56&lt;='VALOR POR PL'!$P$5,'CP RESUMO'!BC61,"")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HISTORICOS'!BD19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RESUMO'!BD19</f>
        <v/>
      </c>
      <c r="N57" s="101">
        <f>MAX(0,M57-M56)</f>
        <v/>
      </c>
      <c r="O57" s="100">
        <f>IF(B57&lt;='VALOR POR PL'!$P$5,'CP RESUMO'!BD61,"")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HISTORICOS'!BE19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RESUMO'!BE19</f>
        <v/>
      </c>
      <c r="N58" s="101">
        <f>MAX(0,M58-M57)</f>
        <v/>
      </c>
      <c r="O58" s="100">
        <f>IF(B58&lt;='VALOR POR PL'!$P$5,'CP RESUMO'!BE61,"")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HISTORICOS'!BF19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RESUMO'!BF19</f>
        <v/>
      </c>
      <c r="N59" s="101">
        <f>MAX(0,M59-M58)</f>
        <v/>
      </c>
      <c r="O59" s="100">
        <f>IF(B59&lt;='VALOR POR PL'!$P$5,'CP RESUMO'!BF61,"")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HISTORICOS'!BG19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RESUMO'!BG19</f>
        <v/>
      </c>
      <c r="N60" s="101">
        <f>MAX(0,M60-M59)</f>
        <v/>
      </c>
      <c r="O60" s="100">
        <f>IF(B60&lt;='VALOR POR PL'!$P$5,'CP RESUMO'!BG61,"")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HISTORICOS'!BH19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RESUMO'!BH19</f>
        <v/>
      </c>
      <c r="N61" s="101">
        <f>MAX(0,M61-M60)</f>
        <v/>
      </c>
      <c r="O61" s="100">
        <f>IF(B61&lt;='VALOR POR PL'!$P$5,'CP RESUMO'!BH61,"")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HISTORICOS'!BI19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RESUMO'!BI19</f>
        <v/>
      </c>
      <c r="N62" s="101">
        <f>MAX(0,M62-M61)</f>
        <v/>
      </c>
      <c r="O62" s="100">
        <f>IF(B62&lt;='VALOR POR PL'!$P$5,'CP RESUMO'!BI61,"")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HISTORICOS'!BJ19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RESUMO'!BJ19</f>
        <v/>
      </c>
      <c r="N63" s="101">
        <f>MAX(0,M63-M62)</f>
        <v/>
      </c>
      <c r="O63" s="100">
        <f>IF(B63&lt;='VALOR POR PL'!$P$5,'CP RESUMO'!BJ61,"")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HISTORICOS'!BK19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RESUMO'!BK19</f>
        <v/>
      </c>
      <c r="N64" s="101">
        <f>MAX(0,M64-M63)</f>
        <v/>
      </c>
      <c r="O64" s="100">
        <f>IF(B64&lt;='VALOR POR PL'!$P$5,'CP RESUMO'!BK61,"")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HISTORICOS'!BL19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RESUMO'!BL19</f>
        <v/>
      </c>
      <c r="N65" s="101">
        <f>MAX(0,M65-M64)</f>
        <v/>
      </c>
      <c r="O65" s="100">
        <f>IF(B65&lt;='VALOR POR PL'!$P$5,'CP RESUMO'!BL61,"")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HISTORICOS'!BM19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RESUMO'!BM19</f>
        <v/>
      </c>
      <c r="N66" s="101">
        <f>MAX(0,M66-M65)</f>
        <v/>
      </c>
      <c r="O66" s="100">
        <f>IF(B66&lt;='VALOR POR PL'!$P$5,'CP RESUMO'!BM61,"")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HISTORICOS'!BN19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RESUMO'!BN19</f>
        <v/>
      </c>
      <c r="N67" s="101">
        <f>MAX(0,M67-M66)</f>
        <v/>
      </c>
      <c r="O67" s="100">
        <f>IF(B67&lt;='VALOR POR PL'!$P$5,'CP RESUMO'!BN61,"")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HISTORICOS'!BO19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RESUMO'!BO19</f>
        <v/>
      </c>
      <c r="N68" s="101">
        <f>MAX(0,M68-M67)</f>
        <v/>
      </c>
      <c r="O68" s="100">
        <f>IF(B68&lt;='VALOR POR PL'!$P$5,'CP RESUMO'!BO61,"")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HISTORICOS'!BP19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RESUMO'!BP19</f>
        <v/>
      </c>
      <c r="N69" s="101">
        <f>MAX(0,M69-M68)</f>
        <v/>
      </c>
      <c r="O69" s="100">
        <f>IF(B69&lt;='VALOR POR PL'!$P$5,'CP RESUMO'!BP61,"")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HISTORICOS'!BQ19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RESUMO'!BQ19</f>
        <v/>
      </c>
      <c r="N70" s="101">
        <f>MAX(0,M70-M69)</f>
        <v/>
      </c>
      <c r="O70" s="100">
        <f>IF(B70&lt;='VALOR POR PL'!$P$5,'CP RESUMO'!BQ61,"")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HISTORICOS'!BR19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RESUMO'!BR19</f>
        <v/>
      </c>
      <c r="N71" s="101">
        <f>MAX(0,M71-M70)</f>
        <v/>
      </c>
      <c r="O71" s="100">
        <f>IF(B71&lt;='VALOR POR PL'!$P$5,'CP RESUMO'!BR61,"")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HISTORICOS'!BS19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RESUMO'!BS19</f>
        <v/>
      </c>
      <c r="N72" s="101">
        <f>MAX(0,M72-M71)</f>
        <v/>
      </c>
      <c r="O72" s="100">
        <f>IF(B72&lt;='VALOR POR PL'!$P$5,'CP RESUMO'!BS61,"")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HISTORICOS'!BT19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RESUMO'!BT19</f>
        <v/>
      </c>
      <c r="N73" s="101">
        <f>MAX(0,M73-M72)</f>
        <v/>
      </c>
      <c r="O73" s="100">
        <f>IF(B73&lt;='VALOR POR PL'!$P$5,'CP RESUMO'!BT61,"")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HISTORICOS'!BU19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RESUMO'!BU19</f>
        <v/>
      </c>
      <c r="N74" s="101">
        <f>MAX(0,M74-M73)</f>
        <v/>
      </c>
      <c r="O74" s="100">
        <f>IF(B74&lt;='VALOR POR PL'!$P$5,'CP RESUMO'!BU61,"")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HISTORICOS'!BV19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RESUMO'!BV19</f>
        <v/>
      </c>
      <c r="N75" s="101">
        <f>MAX(0,M75-M74)</f>
        <v/>
      </c>
      <c r="O75" s="100">
        <f>IF(B75&lt;='VALOR POR PL'!$P$5,'CP RESUMO'!BV61,"")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HISTORICOS'!BW19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RESUMO'!BW19</f>
        <v/>
      </c>
      <c r="N76" s="101">
        <f>MAX(0,M76-M75)</f>
        <v/>
      </c>
      <c r="O76" s="100">
        <f>IF(B76&lt;='VALOR POR PL'!$P$5,'CP RESUMO'!BW61,"")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PL'!D26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HISTORICOS'!D20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PL'!F26</f>
        <v/>
      </c>
      <c r="K5" s="75">
        <f>'VALOR POR PL'!G26</f>
        <v/>
      </c>
      <c r="M5" s="100">
        <f>'CP RESUMO'!D20</f>
        <v/>
      </c>
      <c r="N5" s="101" t="n">
        <v>0</v>
      </c>
      <c r="O5" s="100">
        <f>IF(B5&lt;='VALOR POR PL'!$P$5,'CP RESUMO'!D62,"")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HISTORICOS'!E20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RESUMO'!E20</f>
        <v/>
      </c>
      <c r="N6" s="101">
        <f>MAX(0,M6-M5)</f>
        <v/>
      </c>
      <c r="O6" s="100">
        <f>IF(B6&lt;='VALOR POR PL'!$P$5,'CP RESUMO'!E62,"")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HISTORICOS'!F20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PL'!L26</f>
        <v/>
      </c>
      <c r="M7" s="100">
        <f>'CP RESUMO'!F20</f>
        <v/>
      </c>
      <c r="N7" s="101">
        <f>MAX(0,M7-M6)</f>
        <v/>
      </c>
      <c r="O7" s="100">
        <f>IF(B7&lt;='VALOR POR PL'!$P$5,'CP RESUMO'!F62,"")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HISTORICOS'!G20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RESUMO'!G20</f>
        <v/>
      </c>
      <c r="N8" s="101">
        <f>MAX(0,M8-M7)</f>
        <v/>
      </c>
      <c r="O8" s="100">
        <f>IF(B8&lt;='VALOR POR PL'!$P$5,'CP RESUMO'!G62,"")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HISTORICOS'!H20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RESUMO'!H20</f>
        <v/>
      </c>
      <c r="N9" s="101">
        <f>MAX(0,M9-M8)</f>
        <v/>
      </c>
      <c r="O9" s="100">
        <f>IF(B9&lt;='VALOR POR PL'!$P$5,'CP RESUMO'!H62,"")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HISTORICOS'!I20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RESUMO'!I20</f>
        <v/>
      </c>
      <c r="N10" s="101">
        <f>MAX(0,M10-M9)</f>
        <v/>
      </c>
      <c r="O10" s="100">
        <f>IF(B10&lt;='VALOR POR PL'!$P$5,'CP RESUMO'!I62,"")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HISTORICOS'!J20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RESUMO'!J20</f>
        <v/>
      </c>
      <c r="N11" s="101">
        <f>MAX(0,M11-M10)</f>
        <v/>
      </c>
      <c r="O11" s="100">
        <f>IF(B11&lt;='VALOR POR PL'!$P$5,'CP RESUMO'!J62,"")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HISTORICOS'!K20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RESUMO'!K20</f>
        <v/>
      </c>
      <c r="N12" s="101">
        <f>MAX(0,M12-M11)</f>
        <v/>
      </c>
      <c r="O12" s="100">
        <f>IF(B12&lt;='VALOR POR PL'!$P$5,'CP RESUMO'!K62,"")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HISTORICOS'!L20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PL'!I26</f>
        <v/>
      </c>
      <c r="M13" s="100">
        <f>'CP RESUMO'!L20</f>
        <v/>
      </c>
      <c r="N13" s="101">
        <f>MAX(0,M13-M12)</f>
        <v/>
      </c>
      <c r="O13" s="100">
        <f>IF(B13&lt;='VALOR POR PL'!$P$5,'CP RESUMO'!L62,"")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HISTORICOS'!M20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RESUMO'!$D$62:$BW$62,MATCH('VALOR POR PL'!$P$5,'CP RESUMO'!$D$4:$BW$4,0))/100,0)</f>
        <v/>
      </c>
      <c r="M14" s="100">
        <f>'CP RESUMO'!M20</f>
        <v/>
      </c>
      <c r="N14" s="101">
        <f>MAX(0,M14-M13)</f>
        <v/>
      </c>
      <c r="O14" s="100">
        <f>IF(B14&lt;='VALOR POR PL'!$P$5,'CP RESUMO'!M62,"")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HISTORICOS'!N20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RESUMO'!N20</f>
        <v/>
      </c>
      <c r="N15" s="101">
        <f>MAX(0,M15-M14)</f>
        <v/>
      </c>
      <c r="O15" s="100">
        <f>IF(B15&lt;='VALOR POR PL'!$P$5,'CP RESUMO'!N62,"")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HISTORICOS'!O20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RESUMO'!O20</f>
        <v/>
      </c>
      <c r="N16" s="101">
        <f>MAX(0,M16-M15)</f>
        <v/>
      </c>
      <c r="O16" s="100">
        <f>IF(B16&lt;='VALOR POR PL'!$P$5,'CP RESUMO'!O62,"")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HISTORICOS'!P20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RESUMO'!P20</f>
        <v/>
      </c>
      <c r="N17" s="101">
        <f>MAX(0,M17-M16)</f>
        <v/>
      </c>
      <c r="O17" s="100">
        <f>IF(B17&lt;='VALOR POR PL'!$P$5,'CP RESUMO'!P62,"")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HISTORICOS'!Q20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RESUMO'!Q20</f>
        <v/>
      </c>
      <c r="N18" s="101">
        <f>MAX(0,M18-M17)</f>
        <v/>
      </c>
      <c r="O18" s="100">
        <f>IF(B18&lt;='VALOR POR PL'!$P$5,'CP RESUMO'!Q62,"")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HISTORICOS'!R20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RESUMO'!R20</f>
        <v/>
      </c>
      <c r="N19" s="101">
        <f>MAX(0,M19-M18)</f>
        <v/>
      </c>
      <c r="O19" s="100">
        <f>IF(B19&lt;='VALOR POR PL'!$P$5,'CP RESUMO'!R62,"")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HISTORICOS'!S20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RESUMO'!S20</f>
        <v/>
      </c>
      <c r="N20" s="101">
        <f>MAX(0,M20-M19)</f>
        <v/>
      </c>
      <c r="O20" s="100">
        <f>IF(B20&lt;='VALOR POR PL'!$P$5,'CP RESUMO'!S62,"")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HISTORICOS'!T20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RESUMO'!T20</f>
        <v/>
      </c>
      <c r="N21" s="101">
        <f>MAX(0,M21-M20)</f>
        <v/>
      </c>
      <c r="O21" s="100">
        <f>IF(B21&lt;='VALOR POR PL'!$P$5,'CP RESUMO'!T62,"")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HISTORICOS'!U20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RESUMO'!U20</f>
        <v/>
      </c>
      <c r="N22" s="101">
        <f>MAX(0,M22-M21)</f>
        <v/>
      </c>
      <c r="O22" s="100">
        <f>IF(B22&lt;='VALOR POR PL'!$P$5,'CP RESUMO'!U62,"")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HISTORICOS'!V20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RESUMO'!V20</f>
        <v/>
      </c>
      <c r="N23" s="101">
        <f>MAX(0,M23-M22)</f>
        <v/>
      </c>
      <c r="O23" s="100">
        <f>IF(B23&lt;='VALOR POR PL'!$P$5,'CP RESUMO'!V62,"")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HISTORICOS'!W20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RESUMO'!W20</f>
        <v/>
      </c>
      <c r="N24" s="101">
        <f>MAX(0,M24-M23)</f>
        <v/>
      </c>
      <c r="O24" s="100">
        <f>IF(B24&lt;='VALOR POR PL'!$P$5,'CP RESUMO'!W62,"")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HISTORICOS'!X20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RESUMO'!X20</f>
        <v/>
      </c>
      <c r="N25" s="101">
        <f>MAX(0,M25-M24)</f>
        <v/>
      </c>
      <c r="O25" s="100">
        <f>IF(B25&lt;='VALOR POR PL'!$P$5,'CP RESUMO'!X62,"")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HISTORICOS'!Y20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RESUMO'!Y20</f>
        <v/>
      </c>
      <c r="N26" s="101">
        <f>MAX(0,M26-M25)</f>
        <v/>
      </c>
      <c r="O26" s="100">
        <f>IF(B26&lt;='VALOR POR PL'!$P$5,'CP RESUMO'!Y62,"")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HISTORICOS'!Z20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50000</v>
      </c>
      <c r="M27" s="100">
        <f>'CP RESUMO'!Z20</f>
        <v/>
      </c>
      <c r="N27" s="101">
        <f>MAX(0,M27-M26)</f>
        <v/>
      </c>
      <c r="O27" s="100">
        <f>IF(B27&lt;='VALOR POR PL'!$P$5,'CP RESUMO'!Z62,"")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HISTORICOS'!AA20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50000</v>
      </c>
      <c r="M28" s="100">
        <f>'CP RESUMO'!AA20</f>
        <v/>
      </c>
      <c r="N28" s="101">
        <f>MAX(0,M28-M27)</f>
        <v/>
      </c>
      <c r="O28" s="100">
        <f>IF(B28&lt;='VALOR POR PL'!$P$5,'CP RESUMO'!AA62,"")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HISTORICOS'!AB20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RESUMO'!AB20</f>
        <v/>
      </c>
      <c r="N29" s="101">
        <f>MAX(0,M29-M28)</f>
        <v/>
      </c>
      <c r="O29" s="100">
        <f>IF(B29&lt;='VALOR POR PL'!$P$5,'CP RESUMO'!AB62,"")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HISTORICOS'!AC20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RESUMO'!AC20</f>
        <v/>
      </c>
      <c r="N30" s="101">
        <f>MAX(0,M30-M29)</f>
        <v/>
      </c>
      <c r="O30" s="100">
        <f>IF(B30&lt;='VALOR POR PL'!$P$5,'CP RESUMO'!AC62,"")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HISTORICOS'!AD20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RESUMO'!AD20</f>
        <v/>
      </c>
      <c r="N31" s="101">
        <f>MAX(0,M31-M30)</f>
        <v/>
      </c>
      <c r="O31" s="100">
        <f>IF(B31&lt;='VALOR POR PL'!$P$5,'CP RESUMO'!AD62,"")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HISTORICOS'!AE20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RESUMO'!AE20</f>
        <v/>
      </c>
      <c r="N32" s="101">
        <f>MAX(0,M32-M31)</f>
        <v/>
      </c>
      <c r="O32" s="100">
        <f>IF(B32&lt;='VALOR POR PL'!$P$5,'CP RESUMO'!AE62,"")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HISTORICOS'!AF20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250000</v>
      </c>
      <c r="M33" s="100">
        <f>'CP RESUMO'!AF20</f>
        <v/>
      </c>
      <c r="N33" s="101">
        <f>MAX(0,M33-M32)</f>
        <v/>
      </c>
      <c r="O33" s="100">
        <f>IF(B33&lt;='VALOR POR PL'!$P$5,'CP RESUMO'!AF62,"")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HISTORICOS'!AG20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250000</v>
      </c>
      <c r="M34" s="100">
        <f>'CP RESUMO'!AG20</f>
        <v/>
      </c>
      <c r="N34" s="101">
        <f>MAX(0,M34-M33)</f>
        <v/>
      </c>
      <c r="O34" s="100">
        <f>IF(B34&lt;='VALOR POR PL'!$P$5,'CP RESUMO'!AG62,"")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HISTORICOS'!AH20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200000</v>
      </c>
      <c r="M35" s="100">
        <f>'CP RESUMO'!AH20</f>
        <v/>
      </c>
      <c r="N35" s="101">
        <f>MAX(0,M35-M34)</f>
        <v/>
      </c>
      <c r="O35" s="100">
        <f>IF(B35&lt;='VALOR POR PL'!$P$5,'CP RESUMO'!AH62,"")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HISTORICOS'!AI20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125000</v>
      </c>
      <c r="M36" s="100">
        <f>'CP RESUMO'!AI20</f>
        <v/>
      </c>
      <c r="N36" s="101">
        <f>MAX(0,M36-M35)</f>
        <v/>
      </c>
      <c r="O36" s="100">
        <f>IF(B36&lt;='VALOR POR PL'!$P$5,'CP RESUMO'!AI62,"")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HISTORICOS'!AJ20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RESUMO'!AJ20</f>
        <v/>
      </c>
      <c r="N37" s="101">
        <f>MAX(0,M37-M36)</f>
        <v/>
      </c>
      <c r="O37" s="100">
        <f>IF(B37&lt;='VALOR POR PL'!$P$5,'CP RESUMO'!AJ62,"")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HISTORICOS'!AK20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RESUMO'!AK20</f>
        <v/>
      </c>
      <c r="N38" s="101">
        <f>MAX(0,M38-M37)</f>
        <v/>
      </c>
      <c r="O38" s="100">
        <f>IF(B38&lt;='VALOR POR PL'!$P$5,'CP RESUMO'!AK62,"")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HISTORICOS'!AL20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RESUMO'!AL20</f>
        <v/>
      </c>
      <c r="N39" s="101">
        <f>MAX(0,M39-M38)</f>
        <v/>
      </c>
      <c r="O39" s="100">
        <f>IF(B39&lt;='VALOR POR PL'!$P$5,'CP RESUMO'!AL62,"")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HISTORICOS'!AM20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92971.37</v>
      </c>
      <c r="M40" s="100">
        <f>'CP RESUMO'!AM20</f>
        <v/>
      </c>
      <c r="N40" s="101">
        <f>MAX(0,M40-M39)</f>
        <v/>
      </c>
      <c r="O40" s="100">
        <f>IF(B40&lt;='VALOR POR PL'!$P$5,'CP RESUMO'!AM62,"")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HISTORICOS'!AN20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RESUMO'!AN20</f>
        <v/>
      </c>
      <c r="N41" s="101">
        <f>MAX(0,M41-M40)</f>
        <v/>
      </c>
      <c r="O41" s="100">
        <f>IF(B41&lt;='VALOR POR PL'!$P$5,'CP RESUMO'!AN62,"")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HISTORICOS'!AO20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RESUMO'!AO20</f>
        <v/>
      </c>
      <c r="N42" s="101">
        <f>MAX(0,M42-M41)</f>
        <v/>
      </c>
      <c r="O42" s="100">
        <f>IF(B42&lt;='VALOR POR PL'!$P$5,'CP RESUMO'!AO62,"")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HISTORICOS'!AP20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RESUMO'!AP20</f>
        <v/>
      </c>
      <c r="N43" s="101">
        <f>MAX(0,M43-M42)</f>
        <v/>
      </c>
      <c r="O43" s="100">
        <f>IF(B43&lt;='VALOR POR PL'!$P$5,'CP RESUMO'!AP62,"")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HISTORICOS'!AQ20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125000</v>
      </c>
      <c r="M44" s="100">
        <f>'CP RESUMO'!AQ20</f>
        <v/>
      </c>
      <c r="N44" s="101">
        <f>MAX(0,M44-M43)</f>
        <v/>
      </c>
      <c r="O44" s="100">
        <f>IF(B44&lt;='VALOR POR PL'!$P$5,'CP RESUMO'!AQ62,"")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HISTORICOS'!AR20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124994.68</v>
      </c>
      <c r="M45" s="100">
        <f>'CP RESUMO'!AR20</f>
        <v/>
      </c>
      <c r="N45" s="101">
        <f>MAX(0,M45-M44)</f>
        <v/>
      </c>
      <c r="O45" s="100">
        <f>IF(B45&lt;='VALOR POR PL'!$P$5,'CP RESUMO'!AR62,"")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HISTORICOS'!AS20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RESUMO'!AS20</f>
        <v/>
      </c>
      <c r="N46" s="101">
        <f>MAX(0,M46-M45)</f>
        <v/>
      </c>
      <c r="O46" s="100">
        <f>IF(B46&lt;='VALOR POR PL'!$P$5,'CP RESUMO'!AS62,"")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HISTORICOS'!AT20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RESUMO'!AT20</f>
        <v/>
      </c>
      <c r="N47" s="101">
        <f>MAX(0,M47-M46)</f>
        <v/>
      </c>
      <c r="O47" s="100">
        <f>IF(B47&lt;='VALOR POR PL'!$P$5,'CP RESUMO'!AT62,"")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HISTORICOS'!AU20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RESUMO'!AU20</f>
        <v/>
      </c>
      <c r="N48" s="101">
        <f>MAX(0,M48-M47)</f>
        <v/>
      </c>
      <c r="O48" s="100">
        <f>IF(B48&lt;='VALOR POR PL'!$P$5,'CP RESUMO'!AU62,"")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HISTORICOS'!AV20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RESUMO'!AV20</f>
        <v/>
      </c>
      <c r="N49" s="101">
        <f>MAX(0,M49-M48)</f>
        <v/>
      </c>
      <c r="O49" s="100">
        <f>IF(B49&lt;='VALOR POR PL'!$P$5,'CP RESUMO'!AV62,"")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HISTORICOS'!AW20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RESUMO'!AW20</f>
        <v/>
      </c>
      <c r="N50" s="101">
        <f>MAX(0,M50-M49)</f>
        <v/>
      </c>
      <c r="O50" s="100">
        <f>IF(B50&lt;='VALOR POR PL'!$P$5,'CP RESUMO'!AW62,"")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HISTORICOS'!AX20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RESUMO'!AX20</f>
        <v/>
      </c>
      <c r="N51" s="101">
        <f>MAX(0,M51-M50)</f>
        <v/>
      </c>
      <c r="O51" s="100">
        <f>IF(B51&lt;='VALOR POR PL'!$P$5,'CP RESUMO'!AX62,"")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HISTORICOS'!AY20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RESUMO'!AY20</f>
        <v/>
      </c>
      <c r="N52" s="101">
        <f>MAX(0,M52-M51)</f>
        <v/>
      </c>
      <c r="O52" s="100">
        <f>IF(B52&lt;='VALOR POR PL'!$P$5,'CP RESUMO'!AY62,"")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HISTORICOS'!AZ20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RESUMO'!AZ20</f>
        <v/>
      </c>
      <c r="N53" s="101">
        <f>MAX(0,M53-M52)</f>
        <v/>
      </c>
      <c r="O53" s="100">
        <f>IF(B53&lt;='VALOR POR PL'!$P$5,'CP RESUMO'!AZ62,"")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HISTORICOS'!BA20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RESUMO'!BA20</f>
        <v/>
      </c>
      <c r="N54" s="101">
        <f>MAX(0,M54-M53)</f>
        <v/>
      </c>
      <c r="O54" s="100">
        <f>IF(B54&lt;='VALOR POR PL'!$P$5,'CP RESUMO'!BA62,"")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HISTORICOS'!BB20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RESUMO'!BB20</f>
        <v/>
      </c>
      <c r="N55" s="101">
        <f>MAX(0,M55-M54)</f>
        <v/>
      </c>
      <c r="O55" s="100">
        <f>IF(B55&lt;='VALOR POR PL'!$P$5,'CP RESUMO'!BB62,"")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HISTORICOS'!BC20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RESUMO'!BC20</f>
        <v/>
      </c>
      <c r="N56" s="101">
        <f>MAX(0,M56-M55)</f>
        <v/>
      </c>
      <c r="O56" s="100">
        <f>IF(B56&lt;='VALOR POR PL'!$P$5,'CP RESUMO'!BC62,"")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HISTORICOS'!BD20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RESUMO'!BD20</f>
        <v/>
      </c>
      <c r="N57" s="101">
        <f>MAX(0,M57-M56)</f>
        <v/>
      </c>
      <c r="O57" s="100">
        <f>IF(B57&lt;='VALOR POR PL'!$P$5,'CP RESUMO'!BD62,"")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HISTORICOS'!BE20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RESUMO'!BE20</f>
        <v/>
      </c>
      <c r="N58" s="101">
        <f>MAX(0,M58-M57)</f>
        <v/>
      </c>
      <c r="O58" s="100">
        <f>IF(B58&lt;='VALOR POR PL'!$P$5,'CP RESUMO'!BE62,"")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HISTORICOS'!BF20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RESUMO'!BF20</f>
        <v/>
      </c>
      <c r="N59" s="101">
        <f>MAX(0,M59-M58)</f>
        <v/>
      </c>
      <c r="O59" s="100">
        <f>IF(B59&lt;='VALOR POR PL'!$P$5,'CP RESUMO'!BF62,"")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HISTORICOS'!BG20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RESUMO'!BG20</f>
        <v/>
      </c>
      <c r="N60" s="101">
        <f>MAX(0,M60-M59)</f>
        <v/>
      </c>
      <c r="O60" s="100">
        <f>IF(B60&lt;='VALOR POR PL'!$P$5,'CP RESUMO'!BG62,"")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HISTORICOS'!BH20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RESUMO'!BH20</f>
        <v/>
      </c>
      <c r="N61" s="101">
        <f>MAX(0,M61-M60)</f>
        <v/>
      </c>
      <c r="O61" s="100">
        <f>IF(B61&lt;='VALOR POR PL'!$P$5,'CP RESUMO'!BH62,"")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HISTORICOS'!BI20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RESUMO'!BI20</f>
        <v/>
      </c>
      <c r="N62" s="101">
        <f>MAX(0,M62-M61)</f>
        <v/>
      </c>
      <c r="O62" s="100">
        <f>IF(B62&lt;='VALOR POR PL'!$P$5,'CP RESUMO'!BI62,"")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HISTORICOS'!BJ20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RESUMO'!BJ20</f>
        <v/>
      </c>
      <c r="N63" s="101">
        <f>MAX(0,M63-M62)</f>
        <v/>
      </c>
      <c r="O63" s="100">
        <f>IF(B63&lt;='VALOR POR PL'!$P$5,'CP RESUMO'!BJ62,"")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HISTORICOS'!BK20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RESUMO'!BK20</f>
        <v/>
      </c>
      <c r="N64" s="101">
        <f>MAX(0,M64-M63)</f>
        <v/>
      </c>
      <c r="O64" s="100">
        <f>IF(B64&lt;='VALOR POR PL'!$P$5,'CP RESUMO'!BK62,"")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HISTORICOS'!BL20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RESUMO'!BL20</f>
        <v/>
      </c>
      <c r="N65" s="101">
        <f>MAX(0,M65-M64)</f>
        <v/>
      </c>
      <c r="O65" s="100">
        <f>IF(B65&lt;='VALOR POR PL'!$P$5,'CP RESUMO'!BL62,"")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HISTORICOS'!BM20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RESUMO'!BM20</f>
        <v/>
      </c>
      <c r="N66" s="101">
        <f>MAX(0,M66-M65)</f>
        <v/>
      </c>
      <c r="O66" s="100">
        <f>IF(B66&lt;='VALOR POR PL'!$P$5,'CP RESUMO'!BM62,"")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HISTORICOS'!BN20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RESUMO'!BN20</f>
        <v/>
      </c>
      <c r="N67" s="101">
        <f>MAX(0,M67-M66)</f>
        <v/>
      </c>
      <c r="O67" s="100">
        <f>IF(B67&lt;='VALOR POR PL'!$P$5,'CP RESUMO'!BN62,"")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HISTORICOS'!BO20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RESUMO'!BO20</f>
        <v/>
      </c>
      <c r="N68" s="101">
        <f>MAX(0,M68-M67)</f>
        <v/>
      </c>
      <c r="O68" s="100">
        <f>IF(B68&lt;='VALOR POR PL'!$P$5,'CP RESUMO'!BO62,"")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HISTORICOS'!BP20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RESUMO'!BP20</f>
        <v/>
      </c>
      <c r="N69" s="101">
        <f>MAX(0,M69-M68)</f>
        <v/>
      </c>
      <c r="O69" s="100">
        <f>IF(B69&lt;='VALOR POR PL'!$P$5,'CP RESUMO'!BP62,"")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HISTORICOS'!BQ20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RESUMO'!BQ20</f>
        <v/>
      </c>
      <c r="N70" s="101">
        <f>MAX(0,M70-M69)</f>
        <v/>
      </c>
      <c r="O70" s="100">
        <f>IF(B70&lt;='VALOR POR PL'!$P$5,'CP RESUMO'!BQ62,"")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HISTORICOS'!BR20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RESUMO'!BR20</f>
        <v/>
      </c>
      <c r="N71" s="101">
        <f>MAX(0,M71-M70)</f>
        <v/>
      </c>
      <c r="O71" s="100">
        <f>IF(B71&lt;='VALOR POR PL'!$P$5,'CP RESUMO'!BR62,"")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HISTORICOS'!BS20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RESUMO'!BS20</f>
        <v/>
      </c>
      <c r="N72" s="101">
        <f>MAX(0,M72-M71)</f>
        <v/>
      </c>
      <c r="O72" s="100">
        <f>IF(B72&lt;='VALOR POR PL'!$P$5,'CP RESUMO'!BS62,"")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HISTORICOS'!BT20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RESUMO'!BT20</f>
        <v/>
      </c>
      <c r="N73" s="101">
        <f>MAX(0,M73-M72)</f>
        <v/>
      </c>
      <c r="O73" s="100">
        <f>IF(B73&lt;='VALOR POR PL'!$P$5,'CP RESUMO'!BT62,"")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HISTORICOS'!BU20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RESUMO'!BU20</f>
        <v/>
      </c>
      <c r="N74" s="101">
        <f>MAX(0,M74-M73)</f>
        <v/>
      </c>
      <c r="O74" s="100">
        <f>IF(B74&lt;='VALOR POR PL'!$P$5,'CP RESUMO'!BU62,"")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HISTORICOS'!BV20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RESUMO'!BV20</f>
        <v/>
      </c>
      <c r="N75" s="101">
        <f>MAX(0,M75-M74)</f>
        <v/>
      </c>
      <c r="O75" s="100">
        <f>IF(B75&lt;='VALOR POR PL'!$P$5,'CP RESUMO'!BV62,"")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HISTORICOS'!BW20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RESUMO'!BW20</f>
        <v/>
      </c>
      <c r="N76" s="101">
        <f>MAX(0,M76-M75)</f>
        <v/>
      </c>
      <c r="O76" s="100">
        <f>IF(B76&lt;='VALOR POR PL'!$P$5,'CP RESUMO'!BW62,"")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PL'!D27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HISTORICOS'!D21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PL'!F27</f>
        <v/>
      </c>
      <c r="K5" s="75">
        <f>'VALOR POR PL'!G27</f>
        <v/>
      </c>
      <c r="M5" s="100">
        <f>'CP RESUMO'!D21</f>
        <v/>
      </c>
      <c r="N5" s="101" t="n">
        <v>0</v>
      </c>
      <c r="O5" s="100">
        <f>IF(B5&lt;='VALOR POR PL'!$P$5,'CP RESUMO'!D63,"")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HISTORICOS'!E21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RESUMO'!E21</f>
        <v/>
      </c>
      <c r="N6" s="101">
        <f>MAX(0,M6-M5)</f>
        <v/>
      </c>
      <c r="O6" s="100">
        <f>IF(B6&lt;='VALOR POR PL'!$P$5,'CP RESUMO'!E63,"")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HISTORICOS'!F21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PL'!L27</f>
        <v/>
      </c>
      <c r="M7" s="100">
        <f>'CP RESUMO'!F21</f>
        <v/>
      </c>
      <c r="N7" s="101">
        <f>MAX(0,M7-M6)</f>
        <v/>
      </c>
      <c r="O7" s="100">
        <f>IF(B7&lt;='VALOR POR PL'!$P$5,'CP RESUMO'!F63,"")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HISTORICOS'!G21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RESUMO'!G21</f>
        <v/>
      </c>
      <c r="N8" s="101">
        <f>MAX(0,M8-M7)</f>
        <v/>
      </c>
      <c r="O8" s="100">
        <f>IF(B8&lt;='VALOR POR PL'!$P$5,'CP RESUMO'!G63,"")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HISTORICOS'!H21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RESUMO'!H21</f>
        <v/>
      </c>
      <c r="N9" s="101">
        <f>MAX(0,M9-M8)</f>
        <v/>
      </c>
      <c r="O9" s="100">
        <f>IF(B9&lt;='VALOR POR PL'!$P$5,'CP RESUMO'!H63,"")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HISTORICOS'!I21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RESUMO'!I21</f>
        <v/>
      </c>
      <c r="N10" s="101">
        <f>MAX(0,M10-M9)</f>
        <v/>
      </c>
      <c r="O10" s="100">
        <f>IF(B10&lt;='VALOR POR PL'!$P$5,'CP RESUMO'!I63,"")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HISTORICOS'!J21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RESUMO'!J21</f>
        <v/>
      </c>
      <c r="N11" s="101">
        <f>MAX(0,M11-M10)</f>
        <v/>
      </c>
      <c r="O11" s="100">
        <f>IF(B11&lt;='VALOR POR PL'!$P$5,'CP RESUMO'!J63,"")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HISTORICOS'!K21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RESUMO'!K21</f>
        <v/>
      </c>
      <c r="N12" s="101">
        <f>MAX(0,M12-M11)</f>
        <v/>
      </c>
      <c r="O12" s="100">
        <f>IF(B12&lt;='VALOR POR PL'!$P$5,'CP RESUMO'!K63,"")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HISTORICOS'!L21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PL'!I27</f>
        <v/>
      </c>
      <c r="M13" s="100">
        <f>'CP RESUMO'!L21</f>
        <v/>
      </c>
      <c r="N13" s="101">
        <f>MAX(0,M13-M12)</f>
        <v/>
      </c>
      <c r="O13" s="100">
        <f>IF(B13&lt;='VALOR POR PL'!$P$5,'CP RESUMO'!L63,"")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HISTORICOS'!M21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RESUMO'!$D$63:$BW$63,MATCH('VALOR POR PL'!$P$5,'CP RESUMO'!$D$4:$BW$4,0))/100,0)</f>
        <v/>
      </c>
      <c r="M14" s="100">
        <f>'CP RESUMO'!M21</f>
        <v/>
      </c>
      <c r="N14" s="101">
        <f>MAX(0,M14-M13)</f>
        <v/>
      </c>
      <c r="O14" s="100">
        <f>IF(B14&lt;='VALOR POR PL'!$P$5,'CP RESUMO'!M63,"")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HISTORICOS'!N21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RESUMO'!N21</f>
        <v/>
      </c>
      <c r="N15" s="101">
        <f>MAX(0,M15-M14)</f>
        <v/>
      </c>
      <c r="O15" s="100">
        <f>IF(B15&lt;='VALOR POR PL'!$P$5,'CP RESUMO'!N63,"")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HISTORICOS'!O21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RESUMO'!O21</f>
        <v/>
      </c>
      <c r="N16" s="101">
        <f>MAX(0,M16-M15)</f>
        <v/>
      </c>
      <c r="O16" s="100">
        <f>IF(B16&lt;='VALOR POR PL'!$P$5,'CP RESUMO'!O63,"")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HISTORICOS'!P21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RESUMO'!P21</f>
        <v/>
      </c>
      <c r="N17" s="101">
        <f>MAX(0,M17-M16)</f>
        <v/>
      </c>
      <c r="O17" s="100">
        <f>IF(B17&lt;='VALOR POR PL'!$P$5,'CP RESUMO'!P63,"")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HISTORICOS'!Q21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RESUMO'!Q21</f>
        <v/>
      </c>
      <c r="N18" s="101">
        <f>MAX(0,M18-M17)</f>
        <v/>
      </c>
      <c r="O18" s="100">
        <f>IF(B18&lt;='VALOR POR PL'!$P$5,'CP RESUMO'!Q63,"")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HISTORICOS'!R21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RESUMO'!R21</f>
        <v/>
      </c>
      <c r="N19" s="101">
        <f>MAX(0,M19-M18)</f>
        <v/>
      </c>
      <c r="O19" s="100">
        <f>IF(B19&lt;='VALOR POR PL'!$P$5,'CP RESUMO'!R63,"")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HISTORICOS'!S21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RESUMO'!S21</f>
        <v/>
      </c>
      <c r="N20" s="101">
        <f>MAX(0,M20-M19)</f>
        <v/>
      </c>
      <c r="O20" s="100">
        <f>IF(B20&lt;='VALOR POR PL'!$P$5,'CP RESUMO'!S63,"")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HISTORICOS'!T21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RESUMO'!T21</f>
        <v/>
      </c>
      <c r="N21" s="101">
        <f>MAX(0,M21-M20)</f>
        <v/>
      </c>
      <c r="O21" s="100">
        <f>IF(B21&lt;='VALOR POR PL'!$P$5,'CP RESUMO'!T63,"")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HISTORICOS'!U21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RESUMO'!U21</f>
        <v/>
      </c>
      <c r="N22" s="101">
        <f>MAX(0,M22-M21)</f>
        <v/>
      </c>
      <c r="O22" s="100">
        <f>IF(B22&lt;='VALOR POR PL'!$P$5,'CP RESUMO'!U63,"")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HISTORICOS'!V21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RESUMO'!V21</f>
        <v/>
      </c>
      <c r="N23" s="101">
        <f>MAX(0,M23-M22)</f>
        <v/>
      </c>
      <c r="O23" s="100">
        <f>IF(B23&lt;='VALOR POR PL'!$P$5,'CP RESUMO'!V63,"")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HISTORICOS'!W21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RESUMO'!W21</f>
        <v/>
      </c>
      <c r="N24" s="101">
        <f>MAX(0,M24-M23)</f>
        <v/>
      </c>
      <c r="O24" s="100">
        <f>IF(B24&lt;='VALOR POR PL'!$P$5,'CP RESUMO'!W63,"")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HISTORICOS'!X21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RESUMO'!X21</f>
        <v/>
      </c>
      <c r="N25" s="101">
        <f>MAX(0,M25-M24)</f>
        <v/>
      </c>
      <c r="O25" s="100">
        <f>IF(B25&lt;='VALOR POR PL'!$P$5,'CP RESUMO'!X63,"")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HISTORICOS'!Y21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RESUMO'!Y21</f>
        <v/>
      </c>
      <c r="N26" s="101">
        <f>MAX(0,M26-M25)</f>
        <v/>
      </c>
      <c r="O26" s="100">
        <f>IF(B26&lt;='VALOR POR PL'!$P$5,'CP RESUMO'!Y63,"")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HISTORICOS'!Z21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686964.52</v>
      </c>
      <c r="M27" s="100">
        <f>'CP RESUMO'!Z21</f>
        <v/>
      </c>
      <c r="N27" s="101">
        <f>MAX(0,M27-M26)</f>
        <v/>
      </c>
      <c r="O27" s="100">
        <f>IF(B27&lt;='VALOR POR PL'!$P$5,'CP RESUMO'!Z63,"")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HISTORICOS'!AA21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1047212.71</v>
      </c>
      <c r="M28" s="100">
        <f>'CP RESUMO'!AA21</f>
        <v/>
      </c>
      <c r="N28" s="101">
        <f>MAX(0,M28-M27)</f>
        <v/>
      </c>
      <c r="O28" s="100">
        <f>IF(B28&lt;='VALOR POR PL'!$P$5,'CP RESUMO'!AA63,"")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HISTORICOS'!AB21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1620508.15</v>
      </c>
      <c r="M29" s="100">
        <f>'CP RESUMO'!AB21</f>
        <v/>
      </c>
      <c r="N29" s="101">
        <f>MAX(0,M29-M28)</f>
        <v/>
      </c>
      <c r="O29" s="100">
        <f>IF(B29&lt;='VALOR POR PL'!$P$5,'CP RESUMO'!AB63,"")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HISTORICOS'!AC21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1912666.93</v>
      </c>
      <c r="M30" s="100">
        <f>'CP RESUMO'!AC21</f>
        <v/>
      </c>
      <c r="N30" s="101">
        <f>MAX(0,M30-M29)</f>
        <v/>
      </c>
      <c r="O30" s="100">
        <f>IF(B30&lt;='VALOR POR PL'!$P$5,'CP RESUMO'!AC63,"")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HISTORICOS'!AD21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1716911.78</v>
      </c>
      <c r="M31" s="100">
        <f>'CP RESUMO'!AD21</f>
        <v/>
      </c>
      <c r="N31" s="101">
        <f>MAX(0,M31-M30)</f>
        <v/>
      </c>
      <c r="O31" s="100">
        <f>IF(B31&lt;='VALOR POR PL'!$P$5,'CP RESUMO'!AD63,"")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HISTORICOS'!AE21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1724029.04</v>
      </c>
      <c r="M32" s="100">
        <f>'CP RESUMO'!AE21</f>
        <v/>
      </c>
      <c r="N32" s="101">
        <f>MAX(0,M32-M31)</f>
        <v/>
      </c>
      <c r="O32" s="100">
        <f>IF(B32&lt;='VALOR POR PL'!$P$5,'CP RESUMO'!AE63,"")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HISTORICOS'!AF21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1240873.84</v>
      </c>
      <c r="M33" s="100">
        <f>'CP RESUMO'!AF21</f>
        <v/>
      </c>
      <c r="N33" s="101">
        <f>MAX(0,M33-M32)</f>
        <v/>
      </c>
      <c r="O33" s="100">
        <f>IF(B33&lt;='VALOR POR PL'!$P$5,'CP RESUMO'!AF63,"")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HISTORICOS'!AG21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1377375.67</v>
      </c>
      <c r="M34" s="100">
        <f>'CP RESUMO'!AG21</f>
        <v/>
      </c>
      <c r="N34" s="101">
        <f>MAX(0,M34-M33)</f>
        <v/>
      </c>
      <c r="O34" s="100">
        <f>IF(B34&lt;='VALOR POR PL'!$P$5,'CP RESUMO'!AG63,"")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HISTORICOS'!AH21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1690022.9</v>
      </c>
      <c r="M35" s="100">
        <f>'CP RESUMO'!AH21</f>
        <v/>
      </c>
      <c r="N35" s="101">
        <f>MAX(0,M35-M34)</f>
        <v/>
      </c>
      <c r="O35" s="100">
        <f>IF(B35&lt;='VALOR POR PL'!$P$5,'CP RESUMO'!AH63,"")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HISTORICOS'!AI21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1533152.88</v>
      </c>
      <c r="M36" s="100">
        <f>'CP RESUMO'!AI21</f>
        <v/>
      </c>
      <c r="N36" s="101">
        <f>MAX(0,M36-M35)</f>
        <v/>
      </c>
      <c r="O36" s="100">
        <f>IF(B36&lt;='VALOR POR PL'!$P$5,'CP RESUMO'!AI63,"")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HISTORICOS'!AJ21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1541765.8</v>
      </c>
      <c r="M37" s="100">
        <f>'CP RESUMO'!AJ21</f>
        <v/>
      </c>
      <c r="N37" s="101">
        <f>MAX(0,M37-M36)</f>
        <v/>
      </c>
      <c r="O37" s="100">
        <f>IF(B37&lt;='VALOR POR PL'!$P$5,'CP RESUMO'!AJ63,"")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HISTORICOS'!AK21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1266058.13</v>
      </c>
      <c r="M38" s="100">
        <f>'CP RESUMO'!AK21</f>
        <v/>
      </c>
      <c r="N38" s="101">
        <f>MAX(0,M38-M37)</f>
        <v/>
      </c>
      <c r="O38" s="100">
        <f>IF(B38&lt;='VALOR POR PL'!$P$5,'CP RESUMO'!AK63,"")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HISTORICOS'!AL21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1261900.44</v>
      </c>
      <c r="M39" s="100">
        <f>'CP RESUMO'!AL21</f>
        <v/>
      </c>
      <c r="N39" s="101">
        <f>MAX(0,M39-M38)</f>
        <v/>
      </c>
      <c r="O39" s="100">
        <f>IF(B39&lt;='VALOR POR PL'!$P$5,'CP RESUMO'!AL63,"")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HISTORICOS'!AM21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1261551.82</v>
      </c>
      <c r="M40" s="100">
        <f>'CP RESUMO'!AM21</f>
        <v/>
      </c>
      <c r="N40" s="101">
        <f>MAX(0,M40-M39)</f>
        <v/>
      </c>
      <c r="O40" s="100">
        <f>IF(B40&lt;='VALOR POR PL'!$P$5,'CP RESUMO'!AM63,"")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HISTORICOS'!AN21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1261500.17</v>
      </c>
      <c r="M41" s="100">
        <f>'CP RESUMO'!AN21</f>
        <v/>
      </c>
      <c r="N41" s="101">
        <f>MAX(0,M41-M40)</f>
        <v/>
      </c>
      <c r="O41" s="100">
        <f>IF(B41&lt;='VALOR POR PL'!$P$5,'CP RESUMO'!AN63,"")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HISTORICOS'!AO21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374755.37</v>
      </c>
      <c r="M42" s="100">
        <f>'CP RESUMO'!AO21</f>
        <v/>
      </c>
      <c r="N42" s="101">
        <f>MAX(0,M42-M41)</f>
        <v/>
      </c>
      <c r="O42" s="100">
        <f>IF(B42&lt;='VALOR POR PL'!$P$5,'CP RESUMO'!AO63,"")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HISTORICOS'!AP21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374517.08</v>
      </c>
      <c r="M43" s="100">
        <f>'CP RESUMO'!AP21</f>
        <v/>
      </c>
      <c r="N43" s="101">
        <f>MAX(0,M43-M42)</f>
        <v/>
      </c>
      <c r="O43" s="100">
        <f>IF(B43&lt;='VALOR POR PL'!$P$5,'CP RESUMO'!AP63,"")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HISTORICOS'!AQ21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361591.02</v>
      </c>
      <c r="M44" s="100">
        <f>'CP RESUMO'!AQ21</f>
        <v/>
      </c>
      <c r="N44" s="101">
        <f>MAX(0,M44-M43)</f>
        <v/>
      </c>
      <c r="O44" s="100">
        <f>IF(B44&lt;='VALOR POR PL'!$P$5,'CP RESUMO'!AQ63,"")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HISTORICOS'!AR21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340999.31</v>
      </c>
      <c r="M45" s="100">
        <f>'CP RESUMO'!AR21</f>
        <v/>
      </c>
      <c r="N45" s="101">
        <f>MAX(0,M45-M44)</f>
        <v/>
      </c>
      <c r="O45" s="100">
        <f>IF(B45&lt;='VALOR POR PL'!$P$5,'CP RESUMO'!AR63,"")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HISTORICOS'!AS21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RESUMO'!AS21</f>
        <v/>
      </c>
      <c r="N46" s="101">
        <f>MAX(0,M46-M45)</f>
        <v/>
      </c>
      <c r="O46" s="100">
        <f>IF(B46&lt;='VALOR POR PL'!$P$5,'CP RESUMO'!AS63,"")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HISTORICOS'!AT21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RESUMO'!AT21</f>
        <v/>
      </c>
      <c r="N47" s="101">
        <f>MAX(0,M47-M46)</f>
        <v/>
      </c>
      <c r="O47" s="100">
        <f>IF(B47&lt;='VALOR POR PL'!$P$5,'CP RESUMO'!AT63,"")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HISTORICOS'!AU21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RESUMO'!AU21</f>
        <v/>
      </c>
      <c r="N48" s="101">
        <f>MAX(0,M48-M47)</f>
        <v/>
      </c>
      <c r="O48" s="100">
        <f>IF(B48&lt;='VALOR POR PL'!$P$5,'CP RESUMO'!AU63,"")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HISTORICOS'!AV21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RESUMO'!AV21</f>
        <v/>
      </c>
      <c r="N49" s="101">
        <f>MAX(0,M49-M48)</f>
        <v/>
      </c>
      <c r="O49" s="100">
        <f>IF(B49&lt;='VALOR POR PL'!$P$5,'CP RESUMO'!AV63,"")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HISTORICOS'!AW21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RESUMO'!AW21</f>
        <v/>
      </c>
      <c r="N50" s="101">
        <f>MAX(0,M50-M49)</f>
        <v/>
      </c>
      <c r="O50" s="100">
        <f>IF(B50&lt;='VALOR POR PL'!$P$5,'CP RESUMO'!AW63,"")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HISTORICOS'!AX21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RESUMO'!AX21</f>
        <v/>
      </c>
      <c r="N51" s="101">
        <f>MAX(0,M51-M50)</f>
        <v/>
      </c>
      <c r="O51" s="100">
        <f>IF(B51&lt;='VALOR POR PL'!$P$5,'CP RESUMO'!AX63,"")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HISTORICOS'!AY21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RESUMO'!AY21</f>
        <v/>
      </c>
      <c r="N52" s="101">
        <f>MAX(0,M52-M51)</f>
        <v/>
      </c>
      <c r="O52" s="100">
        <f>IF(B52&lt;='VALOR POR PL'!$P$5,'CP RESUMO'!AY63,"")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HISTORICOS'!AZ21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RESUMO'!AZ21</f>
        <v/>
      </c>
      <c r="N53" s="101">
        <f>MAX(0,M53-M52)</f>
        <v/>
      </c>
      <c r="O53" s="100">
        <f>IF(B53&lt;='VALOR POR PL'!$P$5,'CP RESUMO'!AZ63,"")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HISTORICOS'!BA21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RESUMO'!BA21</f>
        <v/>
      </c>
      <c r="N54" s="101">
        <f>MAX(0,M54-M53)</f>
        <v/>
      </c>
      <c r="O54" s="100">
        <f>IF(B54&lt;='VALOR POR PL'!$P$5,'CP RESUMO'!BA63,"")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HISTORICOS'!BB21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1178940.16</v>
      </c>
      <c r="M55" s="100">
        <f>'CP RESUMO'!BB21</f>
        <v/>
      </c>
      <c r="N55" s="101">
        <f>MAX(0,M55-M54)</f>
        <v/>
      </c>
      <c r="O55" s="100">
        <f>IF(B55&lt;='VALOR POR PL'!$P$5,'CP RESUMO'!BB63,"")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HISTORICOS'!BC21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RESUMO'!BC21</f>
        <v/>
      </c>
      <c r="N56" s="101">
        <f>MAX(0,M56-M55)</f>
        <v/>
      </c>
      <c r="O56" s="100">
        <f>IF(B56&lt;='VALOR POR PL'!$P$5,'CP RESUMO'!BC63,"")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HISTORICOS'!BD21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RESUMO'!BD21</f>
        <v/>
      </c>
      <c r="N57" s="101">
        <f>MAX(0,M57-M56)</f>
        <v/>
      </c>
      <c r="O57" s="100">
        <f>IF(B57&lt;='VALOR POR PL'!$P$5,'CP RESUMO'!BD63,"")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HISTORICOS'!BE21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RESUMO'!BE21</f>
        <v/>
      </c>
      <c r="N58" s="101">
        <f>MAX(0,M58-M57)</f>
        <v/>
      </c>
      <c r="O58" s="100">
        <f>IF(B58&lt;='VALOR POR PL'!$P$5,'CP RESUMO'!BE63,"")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HISTORICOS'!BF21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RESUMO'!BF21</f>
        <v/>
      </c>
      <c r="N59" s="101">
        <f>MAX(0,M59-M58)</f>
        <v/>
      </c>
      <c r="O59" s="100">
        <f>IF(B59&lt;='VALOR POR PL'!$P$5,'CP RESUMO'!BF63,"")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HISTORICOS'!BG21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RESUMO'!BG21</f>
        <v/>
      </c>
      <c r="N60" s="101">
        <f>MAX(0,M60-M59)</f>
        <v/>
      </c>
      <c r="O60" s="100">
        <f>IF(B60&lt;='VALOR POR PL'!$P$5,'CP RESUMO'!BG63,"")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HISTORICOS'!BH21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RESUMO'!BH21</f>
        <v/>
      </c>
      <c r="N61" s="101">
        <f>MAX(0,M61-M60)</f>
        <v/>
      </c>
      <c r="O61" s="100">
        <f>IF(B61&lt;='VALOR POR PL'!$P$5,'CP RESUMO'!BH63,"")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HISTORICOS'!BI21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RESUMO'!BI21</f>
        <v/>
      </c>
      <c r="N62" s="101">
        <f>MAX(0,M62-M61)</f>
        <v/>
      </c>
      <c r="O62" s="100">
        <f>IF(B62&lt;='VALOR POR PL'!$P$5,'CP RESUMO'!BI63,"")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HISTORICOS'!BJ21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RESUMO'!BJ21</f>
        <v/>
      </c>
      <c r="N63" s="101">
        <f>MAX(0,M63-M62)</f>
        <v/>
      </c>
      <c r="O63" s="100">
        <f>IF(B63&lt;='VALOR POR PL'!$P$5,'CP RESUMO'!BJ63,"")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HISTORICOS'!BK21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RESUMO'!BK21</f>
        <v/>
      </c>
      <c r="N64" s="101">
        <f>MAX(0,M64-M63)</f>
        <v/>
      </c>
      <c r="O64" s="100">
        <f>IF(B64&lt;='VALOR POR PL'!$P$5,'CP RESUMO'!BK63,"")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HISTORICOS'!BL21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RESUMO'!BL21</f>
        <v/>
      </c>
      <c r="N65" s="101">
        <f>MAX(0,M65-M64)</f>
        <v/>
      </c>
      <c r="O65" s="100">
        <f>IF(B65&lt;='VALOR POR PL'!$P$5,'CP RESUMO'!BL63,"")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HISTORICOS'!BM21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RESUMO'!BM21</f>
        <v/>
      </c>
      <c r="N66" s="101">
        <f>MAX(0,M66-M65)</f>
        <v/>
      </c>
      <c r="O66" s="100">
        <f>IF(B66&lt;='VALOR POR PL'!$P$5,'CP RESUMO'!BM63,"")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HISTORICOS'!BN21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RESUMO'!BN21</f>
        <v/>
      </c>
      <c r="N67" s="101">
        <f>MAX(0,M67-M66)</f>
        <v/>
      </c>
      <c r="O67" s="100">
        <f>IF(B67&lt;='VALOR POR PL'!$P$5,'CP RESUMO'!BN63,"")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HISTORICOS'!BO21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RESUMO'!BO21</f>
        <v/>
      </c>
      <c r="N68" s="101">
        <f>MAX(0,M68-M67)</f>
        <v/>
      </c>
      <c r="O68" s="100">
        <f>IF(B68&lt;='VALOR POR PL'!$P$5,'CP RESUMO'!BO63,"")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HISTORICOS'!BP21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RESUMO'!BP21</f>
        <v/>
      </c>
      <c r="N69" s="101">
        <f>MAX(0,M69-M68)</f>
        <v/>
      </c>
      <c r="O69" s="100">
        <f>IF(B69&lt;='VALOR POR PL'!$P$5,'CP RESUMO'!BP63,"")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HISTORICOS'!BQ21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RESUMO'!BQ21</f>
        <v/>
      </c>
      <c r="N70" s="101">
        <f>MAX(0,M70-M69)</f>
        <v/>
      </c>
      <c r="O70" s="100">
        <f>IF(B70&lt;='VALOR POR PL'!$P$5,'CP RESUMO'!BQ63,"")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HISTORICOS'!BR21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RESUMO'!BR21</f>
        <v/>
      </c>
      <c r="N71" s="101">
        <f>MAX(0,M71-M70)</f>
        <v/>
      </c>
      <c r="O71" s="100">
        <f>IF(B71&lt;='VALOR POR PL'!$P$5,'CP RESUMO'!BR63,"")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HISTORICOS'!BS21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RESUMO'!BS21</f>
        <v/>
      </c>
      <c r="N72" s="101">
        <f>MAX(0,M72-M71)</f>
        <v/>
      </c>
      <c r="O72" s="100">
        <f>IF(B72&lt;='VALOR POR PL'!$P$5,'CP RESUMO'!BS63,"")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HISTORICOS'!BT21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RESUMO'!BT21</f>
        <v/>
      </c>
      <c r="N73" s="101">
        <f>MAX(0,M73-M72)</f>
        <v/>
      </c>
      <c r="O73" s="100">
        <f>IF(B73&lt;='VALOR POR PL'!$P$5,'CP RESUMO'!BT63,"")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HISTORICOS'!BU21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RESUMO'!BU21</f>
        <v/>
      </c>
      <c r="N74" s="101">
        <f>MAX(0,M74-M73)</f>
        <v/>
      </c>
      <c r="O74" s="100">
        <f>IF(B74&lt;='VALOR POR PL'!$P$5,'CP RESUMO'!BU63,"")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HISTORICOS'!BV21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RESUMO'!BV21</f>
        <v/>
      </c>
      <c r="N75" s="101">
        <f>MAX(0,M75-M74)</f>
        <v/>
      </c>
      <c r="O75" s="100">
        <f>IF(B75&lt;='VALOR POR PL'!$P$5,'CP RESUMO'!BV63,"")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HISTORICOS'!BW21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RESUMO'!BW21</f>
        <v/>
      </c>
      <c r="N76" s="101">
        <f>MAX(0,M76-M75)</f>
        <v/>
      </c>
      <c r="O76" s="100">
        <f>IF(B76&lt;='VALOR POR PL'!$P$5,'CP RESUMO'!BW63,"")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PL'!D28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HISTORICOS'!D22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PL'!F28</f>
        <v/>
      </c>
      <c r="K5" s="75">
        <f>'VALOR POR PL'!G28</f>
        <v/>
      </c>
      <c r="M5" s="100">
        <f>'CP RESUMO'!D22</f>
        <v/>
      </c>
      <c r="N5" s="101" t="n">
        <v>0</v>
      </c>
      <c r="O5" s="100">
        <f>IF(B5&lt;='VALOR POR PL'!$P$5,'CP RESUMO'!D64,"")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HISTORICOS'!E22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RESUMO'!E22</f>
        <v/>
      </c>
      <c r="N6" s="101">
        <f>MAX(0,M6-M5)</f>
        <v/>
      </c>
      <c r="O6" s="100">
        <f>IF(B6&lt;='VALOR POR PL'!$P$5,'CP RESUMO'!E64,"")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HISTORICOS'!F22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PL'!L28</f>
        <v/>
      </c>
      <c r="M7" s="100">
        <f>'CP RESUMO'!F22</f>
        <v/>
      </c>
      <c r="N7" s="101">
        <f>MAX(0,M7-M6)</f>
        <v/>
      </c>
      <c r="O7" s="100">
        <f>IF(B7&lt;='VALOR POR PL'!$P$5,'CP RESUMO'!F64,"")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HISTORICOS'!G22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RESUMO'!G22</f>
        <v/>
      </c>
      <c r="N8" s="101">
        <f>MAX(0,M8-M7)</f>
        <v/>
      </c>
      <c r="O8" s="100">
        <f>IF(B8&lt;='VALOR POR PL'!$P$5,'CP RESUMO'!G64,"")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HISTORICOS'!H22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RESUMO'!H22</f>
        <v/>
      </c>
      <c r="N9" s="101">
        <f>MAX(0,M9-M8)</f>
        <v/>
      </c>
      <c r="O9" s="100">
        <f>IF(B9&lt;='VALOR POR PL'!$P$5,'CP RESUMO'!H64,"")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HISTORICOS'!I22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RESUMO'!I22</f>
        <v/>
      </c>
      <c r="N10" s="101">
        <f>MAX(0,M10-M9)</f>
        <v/>
      </c>
      <c r="O10" s="100">
        <f>IF(B10&lt;='VALOR POR PL'!$P$5,'CP RESUMO'!I64,"")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HISTORICOS'!J22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RESUMO'!J22</f>
        <v/>
      </c>
      <c r="N11" s="101">
        <f>MAX(0,M11-M10)</f>
        <v/>
      </c>
      <c r="O11" s="100">
        <f>IF(B11&lt;='VALOR POR PL'!$P$5,'CP RESUMO'!J64,"")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HISTORICOS'!K22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RESUMO'!K22</f>
        <v/>
      </c>
      <c r="N12" s="101">
        <f>MAX(0,M12-M11)</f>
        <v/>
      </c>
      <c r="O12" s="100">
        <f>IF(B12&lt;='VALOR POR PL'!$P$5,'CP RESUMO'!K64,"")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HISTORICOS'!L22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PL'!I28</f>
        <v/>
      </c>
      <c r="M13" s="100">
        <f>'CP RESUMO'!L22</f>
        <v/>
      </c>
      <c r="N13" s="101">
        <f>MAX(0,M13-M12)</f>
        <v/>
      </c>
      <c r="O13" s="100">
        <f>IF(B13&lt;='VALOR POR PL'!$P$5,'CP RESUMO'!L64,"")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HISTORICOS'!M22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RESUMO'!$D$64:$BW$64,MATCH('VALOR POR PL'!$P$5,'CP RESUMO'!$D$4:$BW$4,0))/100,0)</f>
        <v/>
      </c>
      <c r="M14" s="100">
        <f>'CP RESUMO'!M22</f>
        <v/>
      </c>
      <c r="N14" s="101">
        <f>MAX(0,M14-M13)</f>
        <v/>
      </c>
      <c r="O14" s="100">
        <f>IF(B14&lt;='VALOR POR PL'!$P$5,'CP RESUMO'!M64,"")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HISTORICOS'!N22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RESUMO'!N22</f>
        <v/>
      </c>
      <c r="N15" s="101">
        <f>MAX(0,M15-M14)</f>
        <v/>
      </c>
      <c r="O15" s="100">
        <f>IF(B15&lt;='VALOR POR PL'!$P$5,'CP RESUMO'!N64,"")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HISTORICOS'!O22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RESUMO'!O22</f>
        <v/>
      </c>
      <c r="N16" s="101">
        <f>MAX(0,M16-M15)</f>
        <v/>
      </c>
      <c r="O16" s="100">
        <f>IF(B16&lt;='VALOR POR PL'!$P$5,'CP RESUMO'!O64,"")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HISTORICOS'!P22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RESUMO'!P22</f>
        <v/>
      </c>
      <c r="N17" s="101">
        <f>MAX(0,M17-M16)</f>
        <v/>
      </c>
      <c r="O17" s="100">
        <f>IF(B17&lt;='VALOR POR PL'!$P$5,'CP RESUMO'!P64,"")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HISTORICOS'!Q22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RESUMO'!Q22</f>
        <v/>
      </c>
      <c r="N18" s="101">
        <f>MAX(0,M18-M17)</f>
        <v/>
      </c>
      <c r="O18" s="100">
        <f>IF(B18&lt;='VALOR POR PL'!$P$5,'CP RESUMO'!Q64,"")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HISTORICOS'!R22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RESUMO'!R22</f>
        <v/>
      </c>
      <c r="N19" s="101">
        <f>MAX(0,M19-M18)</f>
        <v/>
      </c>
      <c r="O19" s="100">
        <f>IF(B19&lt;='VALOR POR PL'!$P$5,'CP RESUMO'!R64,"")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HISTORICOS'!S22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RESUMO'!S22</f>
        <v/>
      </c>
      <c r="N20" s="101">
        <f>MAX(0,M20-M19)</f>
        <v/>
      </c>
      <c r="O20" s="100">
        <f>IF(B20&lt;='VALOR POR PL'!$P$5,'CP RESUMO'!S64,"")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HISTORICOS'!T22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RESUMO'!T22</f>
        <v/>
      </c>
      <c r="N21" s="101">
        <f>MAX(0,M21-M20)</f>
        <v/>
      </c>
      <c r="O21" s="100">
        <f>IF(B21&lt;='VALOR POR PL'!$P$5,'CP RESUMO'!T64,"")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HISTORICOS'!U22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RESUMO'!U22</f>
        <v/>
      </c>
      <c r="N22" s="101">
        <f>MAX(0,M22-M21)</f>
        <v/>
      </c>
      <c r="O22" s="100">
        <f>IF(B22&lt;='VALOR POR PL'!$P$5,'CP RESUMO'!U64,"")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HISTORICOS'!V22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RESUMO'!V22</f>
        <v/>
      </c>
      <c r="N23" s="101">
        <f>MAX(0,M23-M22)</f>
        <v/>
      </c>
      <c r="O23" s="100">
        <f>IF(B23&lt;='VALOR POR PL'!$P$5,'CP RESUMO'!V64,"")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HISTORICOS'!W22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RESUMO'!W22</f>
        <v/>
      </c>
      <c r="N24" s="101">
        <f>MAX(0,M24-M23)</f>
        <v/>
      </c>
      <c r="O24" s="100">
        <f>IF(B24&lt;='VALOR POR PL'!$P$5,'CP RESUMO'!W64,"")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HISTORICOS'!X22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RESUMO'!X22</f>
        <v/>
      </c>
      <c r="N25" s="101">
        <f>MAX(0,M25-M24)</f>
        <v/>
      </c>
      <c r="O25" s="100">
        <f>IF(B25&lt;='VALOR POR PL'!$P$5,'CP RESUMO'!X64,"")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HISTORICOS'!Y22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RESUMO'!Y22</f>
        <v/>
      </c>
      <c r="N26" s="101">
        <f>MAX(0,M26-M25)</f>
        <v/>
      </c>
      <c r="O26" s="100">
        <f>IF(B26&lt;='VALOR POR PL'!$P$5,'CP RESUMO'!Y64,"")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HISTORICOS'!Z22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RESUMO'!Z22</f>
        <v/>
      </c>
      <c r="N27" s="101">
        <f>MAX(0,M27-M26)</f>
        <v/>
      </c>
      <c r="O27" s="100">
        <f>IF(B27&lt;='VALOR POR PL'!$P$5,'CP RESUMO'!Z64,"")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HISTORICOS'!AA22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RESUMO'!AA22</f>
        <v/>
      </c>
      <c r="N28" s="101">
        <f>MAX(0,M28-M27)</f>
        <v/>
      </c>
      <c r="O28" s="100">
        <f>IF(B28&lt;='VALOR POR PL'!$P$5,'CP RESUMO'!AA64,"")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HISTORICOS'!AB22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RESUMO'!AB22</f>
        <v/>
      </c>
      <c r="N29" s="101">
        <f>MAX(0,M29-M28)</f>
        <v/>
      </c>
      <c r="O29" s="100">
        <f>IF(B29&lt;='VALOR POR PL'!$P$5,'CP RESUMO'!AB64,"")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HISTORICOS'!AC22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RESUMO'!AC22</f>
        <v/>
      </c>
      <c r="N30" s="101">
        <f>MAX(0,M30-M29)</f>
        <v/>
      </c>
      <c r="O30" s="100">
        <f>IF(B30&lt;='VALOR POR PL'!$P$5,'CP RESUMO'!AC64,"")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HISTORICOS'!AD22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RESUMO'!AD22</f>
        <v/>
      </c>
      <c r="N31" s="101">
        <f>MAX(0,M31-M30)</f>
        <v/>
      </c>
      <c r="O31" s="100">
        <f>IF(B31&lt;='VALOR POR PL'!$P$5,'CP RESUMO'!AD64,"")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HISTORICOS'!AE22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RESUMO'!AE22</f>
        <v/>
      </c>
      <c r="N32" s="101">
        <f>MAX(0,M32-M31)</f>
        <v/>
      </c>
      <c r="O32" s="100">
        <f>IF(B32&lt;='VALOR POR PL'!$P$5,'CP RESUMO'!AE64,"")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HISTORICOS'!AF22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70130.98</v>
      </c>
      <c r="M33" s="100">
        <f>'CP RESUMO'!AF22</f>
        <v/>
      </c>
      <c r="N33" s="101">
        <f>MAX(0,M33-M32)</f>
        <v/>
      </c>
      <c r="O33" s="100">
        <f>IF(B33&lt;='VALOR POR PL'!$P$5,'CP RESUMO'!AF64,"")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HISTORICOS'!AG22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134575.67</v>
      </c>
      <c r="M34" s="100">
        <f>'CP RESUMO'!AG22</f>
        <v/>
      </c>
      <c r="N34" s="101">
        <f>MAX(0,M34-M33)</f>
        <v/>
      </c>
      <c r="O34" s="100">
        <f>IF(B34&lt;='VALOR POR PL'!$P$5,'CP RESUMO'!AG64,"")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HISTORICOS'!AH22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221133.72</v>
      </c>
      <c r="M35" s="100">
        <f>'CP RESUMO'!AH22</f>
        <v/>
      </c>
      <c r="N35" s="101">
        <f>MAX(0,M35-M34)</f>
        <v/>
      </c>
      <c r="O35" s="100">
        <f>IF(B35&lt;='VALOR POR PL'!$P$5,'CP RESUMO'!AH64,"")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HISTORICOS'!AI22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416363.21</v>
      </c>
      <c r="M36" s="100">
        <f>'CP RESUMO'!AI22</f>
        <v/>
      </c>
      <c r="N36" s="101">
        <f>MAX(0,M36-M35)</f>
        <v/>
      </c>
      <c r="O36" s="100">
        <f>IF(B36&lt;='VALOR POR PL'!$P$5,'CP RESUMO'!AI64,"")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HISTORICOS'!AJ22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387299.92</v>
      </c>
      <c r="M37" s="100">
        <f>'CP RESUMO'!AJ22</f>
        <v/>
      </c>
      <c r="N37" s="101">
        <f>MAX(0,M37-M36)</f>
        <v/>
      </c>
      <c r="O37" s="100">
        <f>IF(B37&lt;='VALOR POR PL'!$P$5,'CP RESUMO'!AJ64,"")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HISTORICOS'!AK22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545884.39</v>
      </c>
      <c r="M38" s="100">
        <f>'CP RESUMO'!AK22</f>
        <v/>
      </c>
      <c r="N38" s="101">
        <f>MAX(0,M38-M37)</f>
        <v/>
      </c>
      <c r="O38" s="100">
        <f>IF(B38&lt;='VALOR POR PL'!$P$5,'CP RESUMO'!AK64,"")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HISTORICOS'!AL22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564206.9</v>
      </c>
      <c r="M39" s="100">
        <f>'CP RESUMO'!AL22</f>
        <v/>
      </c>
      <c r="N39" s="101">
        <f>MAX(0,M39-M38)</f>
        <v/>
      </c>
      <c r="O39" s="100">
        <f>IF(B39&lt;='VALOR POR PL'!$P$5,'CP RESUMO'!AL64,"")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HISTORICOS'!AM22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634337.88</v>
      </c>
      <c r="M40" s="100">
        <f>'CP RESUMO'!AM22</f>
        <v/>
      </c>
      <c r="N40" s="101">
        <f>MAX(0,M40-M39)</f>
        <v/>
      </c>
      <c r="O40" s="100">
        <f>IF(B40&lt;='VALOR POR PL'!$P$5,'CP RESUMO'!AM64,"")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HISTORICOS'!AN22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680460.0600000001</v>
      </c>
      <c r="M41" s="100">
        <f>'CP RESUMO'!AN22</f>
        <v/>
      </c>
      <c r="N41" s="101">
        <f>MAX(0,M41-M40)</f>
        <v/>
      </c>
      <c r="O41" s="100">
        <f>IF(B41&lt;='VALOR POR PL'!$P$5,'CP RESUMO'!AN64,"")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HISTORICOS'!AO22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484598.76</v>
      </c>
      <c r="M42" s="100">
        <f>'CP RESUMO'!AO22</f>
        <v/>
      </c>
      <c r="N42" s="101">
        <f>MAX(0,M42-M41)</f>
        <v/>
      </c>
      <c r="O42" s="100">
        <f>IF(B42&lt;='VALOR POR PL'!$P$5,'CP RESUMO'!AO64,"")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HISTORICOS'!AP22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518716.54</v>
      </c>
      <c r="M43" s="100">
        <f>'CP RESUMO'!AP22</f>
        <v/>
      </c>
      <c r="N43" s="101">
        <f>MAX(0,M43-M42)</f>
        <v/>
      </c>
      <c r="O43" s="100">
        <f>IF(B43&lt;='VALOR POR PL'!$P$5,'CP RESUMO'!AP64,"")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HISTORICOS'!AQ22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434685.72</v>
      </c>
      <c r="M44" s="100">
        <f>'CP RESUMO'!AQ22</f>
        <v/>
      </c>
      <c r="N44" s="101">
        <f>MAX(0,M44-M43)</f>
        <v/>
      </c>
      <c r="O44" s="100">
        <f>IF(B44&lt;='VALOR POR PL'!$P$5,'CP RESUMO'!AQ64,"")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HISTORICOS'!AR22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521875.59</v>
      </c>
      <c r="M45" s="100">
        <f>'CP RESUMO'!AR22</f>
        <v/>
      </c>
      <c r="N45" s="101">
        <f>MAX(0,M45-M44)</f>
        <v/>
      </c>
      <c r="O45" s="100">
        <f>IF(B45&lt;='VALOR POR PL'!$P$5,'CP RESUMO'!AR64,"")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HISTORICOS'!AS22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272310.39</v>
      </c>
      <c r="M46" s="100">
        <f>'CP RESUMO'!AS22</f>
        <v/>
      </c>
      <c r="N46" s="101">
        <f>MAX(0,M46-M45)</f>
        <v/>
      </c>
      <c r="O46" s="100">
        <f>IF(B46&lt;='VALOR POR PL'!$P$5,'CP RESUMO'!AS64,"")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HISTORICOS'!AT22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237560.8</v>
      </c>
      <c r="M47" s="100">
        <f>'CP RESUMO'!AT22</f>
        <v/>
      </c>
      <c r="N47" s="101">
        <f>MAX(0,M47-M46)</f>
        <v/>
      </c>
      <c r="O47" s="100">
        <f>IF(B47&lt;='VALOR POR PL'!$P$5,'CP RESUMO'!AT64,"")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HISTORICOS'!AU22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69499.17</v>
      </c>
      <c r="M48" s="100">
        <f>'CP RESUMO'!AU22</f>
        <v/>
      </c>
      <c r="N48" s="101">
        <f>MAX(0,M48-M47)</f>
        <v/>
      </c>
      <c r="O48" s="100">
        <f>IF(B48&lt;='VALOR POR PL'!$P$5,'CP RESUMO'!AU64,"")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HISTORICOS'!AV22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51843.25</v>
      </c>
      <c r="M49" s="100">
        <f>'CP RESUMO'!AV22</f>
        <v/>
      </c>
      <c r="N49" s="101">
        <f>MAX(0,M49-M48)</f>
        <v/>
      </c>
      <c r="O49" s="100">
        <f>IF(B49&lt;='VALOR POR PL'!$P$5,'CP RESUMO'!AV64,"")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HISTORICOS'!AW22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RESUMO'!AW22</f>
        <v/>
      </c>
      <c r="N50" s="101">
        <f>MAX(0,M50-M49)</f>
        <v/>
      </c>
      <c r="O50" s="100">
        <f>IF(B50&lt;='VALOR POR PL'!$P$5,'CP RESUMO'!AW64,"")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HISTORICOS'!AX22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RESUMO'!AX22</f>
        <v/>
      </c>
      <c r="N51" s="101">
        <f>MAX(0,M51-M50)</f>
        <v/>
      </c>
      <c r="O51" s="100">
        <f>IF(B51&lt;='VALOR POR PL'!$P$5,'CP RESUMO'!AX64,"")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HISTORICOS'!AY22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RESUMO'!AY22</f>
        <v/>
      </c>
      <c r="N52" s="101">
        <f>MAX(0,M52-M51)</f>
        <v/>
      </c>
      <c r="O52" s="100">
        <f>IF(B52&lt;='VALOR POR PL'!$P$5,'CP RESUMO'!AY64,"")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HISTORICOS'!AZ22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RESUMO'!AZ22</f>
        <v/>
      </c>
      <c r="N53" s="101">
        <f>MAX(0,M53-M52)</f>
        <v/>
      </c>
      <c r="O53" s="100">
        <f>IF(B53&lt;='VALOR POR PL'!$P$5,'CP RESUMO'!AZ64,"")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HISTORICOS'!BA22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RESUMO'!BA22</f>
        <v/>
      </c>
      <c r="N54" s="101">
        <f>MAX(0,M54-M53)</f>
        <v/>
      </c>
      <c r="O54" s="100">
        <f>IF(B54&lt;='VALOR POR PL'!$P$5,'CP RESUMO'!BA64,"")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HISTORICOS'!BB22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RESUMO'!BB22</f>
        <v/>
      </c>
      <c r="N55" s="101">
        <f>MAX(0,M55-M54)</f>
        <v/>
      </c>
      <c r="O55" s="100">
        <f>IF(B55&lt;='VALOR POR PL'!$P$5,'CP RESUMO'!BB64,"")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HISTORICOS'!BC22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RESUMO'!BC22</f>
        <v/>
      </c>
      <c r="N56" s="101">
        <f>MAX(0,M56-M55)</f>
        <v/>
      </c>
      <c r="O56" s="100">
        <f>IF(B56&lt;='VALOR POR PL'!$P$5,'CP RESUMO'!BC64,"")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HISTORICOS'!BD22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RESUMO'!BD22</f>
        <v/>
      </c>
      <c r="N57" s="101">
        <f>MAX(0,M57-M56)</f>
        <v/>
      </c>
      <c r="O57" s="100">
        <f>IF(B57&lt;='VALOR POR PL'!$P$5,'CP RESUMO'!BD64,"")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HISTORICOS'!BE22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RESUMO'!BE22</f>
        <v/>
      </c>
      <c r="N58" s="101">
        <f>MAX(0,M58-M57)</f>
        <v/>
      </c>
      <c r="O58" s="100">
        <f>IF(B58&lt;='VALOR POR PL'!$P$5,'CP RESUMO'!BE64,"")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HISTORICOS'!BF22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RESUMO'!BF22</f>
        <v/>
      </c>
      <c r="N59" s="101">
        <f>MAX(0,M59-M58)</f>
        <v/>
      </c>
      <c r="O59" s="100">
        <f>IF(B59&lt;='VALOR POR PL'!$P$5,'CP RESUMO'!BF64,"")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HISTORICOS'!BG22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RESUMO'!BG22</f>
        <v/>
      </c>
      <c r="N60" s="101">
        <f>MAX(0,M60-M59)</f>
        <v/>
      </c>
      <c r="O60" s="100">
        <f>IF(B60&lt;='VALOR POR PL'!$P$5,'CP RESUMO'!BG64,"")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HISTORICOS'!BH22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RESUMO'!BH22</f>
        <v/>
      </c>
      <c r="N61" s="101">
        <f>MAX(0,M61-M60)</f>
        <v/>
      </c>
      <c r="O61" s="100">
        <f>IF(B61&lt;='VALOR POR PL'!$P$5,'CP RESUMO'!BH64,"")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HISTORICOS'!BI22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RESUMO'!BI22</f>
        <v/>
      </c>
      <c r="N62" s="101">
        <f>MAX(0,M62-M61)</f>
        <v/>
      </c>
      <c r="O62" s="100">
        <f>IF(B62&lt;='VALOR POR PL'!$P$5,'CP RESUMO'!BI64,"")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HISTORICOS'!BJ22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RESUMO'!BJ22</f>
        <v/>
      </c>
      <c r="N63" s="101">
        <f>MAX(0,M63-M62)</f>
        <v/>
      </c>
      <c r="O63" s="100">
        <f>IF(B63&lt;='VALOR POR PL'!$P$5,'CP RESUMO'!BJ64,"")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HISTORICOS'!BK22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RESUMO'!BK22</f>
        <v/>
      </c>
      <c r="N64" s="101">
        <f>MAX(0,M64-M63)</f>
        <v/>
      </c>
      <c r="O64" s="100">
        <f>IF(B64&lt;='VALOR POR PL'!$P$5,'CP RESUMO'!BK64,"")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HISTORICOS'!BL22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RESUMO'!BL22</f>
        <v/>
      </c>
      <c r="N65" s="101">
        <f>MAX(0,M65-M64)</f>
        <v/>
      </c>
      <c r="O65" s="100">
        <f>IF(B65&lt;='VALOR POR PL'!$P$5,'CP RESUMO'!BL64,"")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HISTORICOS'!BM22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RESUMO'!BM22</f>
        <v/>
      </c>
      <c r="N66" s="101">
        <f>MAX(0,M66-M65)</f>
        <v/>
      </c>
      <c r="O66" s="100">
        <f>IF(B66&lt;='VALOR POR PL'!$P$5,'CP RESUMO'!BM64,"")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HISTORICOS'!BN22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RESUMO'!BN22</f>
        <v/>
      </c>
      <c r="N67" s="101">
        <f>MAX(0,M67-M66)</f>
        <v/>
      </c>
      <c r="O67" s="100">
        <f>IF(B67&lt;='VALOR POR PL'!$P$5,'CP RESUMO'!BN64,"")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HISTORICOS'!BO22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RESUMO'!BO22</f>
        <v/>
      </c>
      <c r="N68" s="101">
        <f>MAX(0,M68-M67)</f>
        <v/>
      </c>
      <c r="O68" s="100">
        <f>IF(B68&lt;='VALOR POR PL'!$P$5,'CP RESUMO'!BO64,"")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HISTORICOS'!BP22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RESUMO'!BP22</f>
        <v/>
      </c>
      <c r="N69" s="101">
        <f>MAX(0,M69-M68)</f>
        <v/>
      </c>
      <c r="O69" s="100">
        <f>IF(B69&lt;='VALOR POR PL'!$P$5,'CP RESUMO'!BP64,"")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HISTORICOS'!BQ22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RESUMO'!BQ22</f>
        <v/>
      </c>
      <c r="N70" s="101">
        <f>MAX(0,M70-M69)</f>
        <v/>
      </c>
      <c r="O70" s="100">
        <f>IF(B70&lt;='VALOR POR PL'!$P$5,'CP RESUMO'!BQ64,"")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HISTORICOS'!BR22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RESUMO'!BR22</f>
        <v/>
      </c>
      <c r="N71" s="101">
        <f>MAX(0,M71-M70)</f>
        <v/>
      </c>
      <c r="O71" s="100">
        <f>IF(B71&lt;='VALOR POR PL'!$P$5,'CP RESUMO'!BR64,"")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HISTORICOS'!BS22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RESUMO'!BS22</f>
        <v/>
      </c>
      <c r="N72" s="101">
        <f>MAX(0,M72-M71)</f>
        <v/>
      </c>
      <c r="O72" s="100">
        <f>IF(B72&lt;='VALOR POR PL'!$P$5,'CP RESUMO'!BS64,"")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HISTORICOS'!BT22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RESUMO'!BT22</f>
        <v/>
      </c>
      <c r="N73" s="101">
        <f>MAX(0,M73-M72)</f>
        <v/>
      </c>
      <c r="O73" s="100">
        <f>IF(B73&lt;='VALOR POR PL'!$P$5,'CP RESUMO'!BT64,"")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HISTORICOS'!BU22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RESUMO'!BU22</f>
        <v/>
      </c>
      <c r="N74" s="101">
        <f>MAX(0,M74-M73)</f>
        <v/>
      </c>
      <c r="O74" s="100">
        <f>IF(B74&lt;='VALOR POR PL'!$P$5,'CP RESUMO'!BU64,"")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HISTORICOS'!BV22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RESUMO'!BV22</f>
        <v/>
      </c>
      <c r="N75" s="101">
        <f>MAX(0,M75-M74)</f>
        <v/>
      </c>
      <c r="O75" s="100">
        <f>IF(B75&lt;='VALOR POR PL'!$P$5,'CP RESUMO'!BV64,"")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HISTORICOS'!BW22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RESUMO'!BW22</f>
        <v/>
      </c>
      <c r="N76" s="101">
        <f>MAX(0,M76-M75)</f>
        <v/>
      </c>
      <c r="O76" s="100">
        <f>IF(B76&lt;='VALOR POR PL'!$P$5,'CP RESUMO'!BW64,"")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PL'!D29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HISTORICOS'!D23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PL'!F29</f>
        <v/>
      </c>
      <c r="K5" s="75">
        <f>'VALOR POR PL'!G29</f>
        <v/>
      </c>
      <c r="M5" s="100">
        <f>'CP RESUMO'!D23</f>
        <v/>
      </c>
      <c r="N5" s="101" t="n">
        <v>0</v>
      </c>
      <c r="O5" s="100">
        <f>IF(B5&lt;='VALOR POR PL'!$P$5,'CP RESUMO'!D65,"")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HISTORICOS'!E23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RESUMO'!E23</f>
        <v/>
      </c>
      <c r="N6" s="101">
        <f>MAX(0,M6-M5)</f>
        <v/>
      </c>
      <c r="O6" s="100">
        <f>IF(B6&lt;='VALOR POR PL'!$P$5,'CP RESUMO'!E65,"")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HISTORICOS'!F23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PL'!L29</f>
        <v/>
      </c>
      <c r="M7" s="100">
        <f>'CP RESUMO'!F23</f>
        <v/>
      </c>
      <c r="N7" s="101">
        <f>MAX(0,M7-M6)</f>
        <v/>
      </c>
      <c r="O7" s="100">
        <f>IF(B7&lt;='VALOR POR PL'!$P$5,'CP RESUMO'!F65,"")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HISTORICOS'!G23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RESUMO'!G23</f>
        <v/>
      </c>
      <c r="N8" s="101">
        <f>MAX(0,M8-M7)</f>
        <v/>
      </c>
      <c r="O8" s="100">
        <f>IF(B8&lt;='VALOR POR PL'!$P$5,'CP RESUMO'!G65,"")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HISTORICOS'!H23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RESUMO'!H23</f>
        <v/>
      </c>
      <c r="N9" s="101">
        <f>MAX(0,M9-M8)</f>
        <v/>
      </c>
      <c r="O9" s="100">
        <f>IF(B9&lt;='VALOR POR PL'!$P$5,'CP RESUMO'!H65,"")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HISTORICOS'!I23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RESUMO'!I23</f>
        <v/>
      </c>
      <c r="N10" s="101">
        <f>MAX(0,M10-M9)</f>
        <v/>
      </c>
      <c r="O10" s="100">
        <f>IF(B10&lt;='VALOR POR PL'!$P$5,'CP RESUMO'!I65,"")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HISTORICOS'!J23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RESUMO'!J23</f>
        <v/>
      </c>
      <c r="N11" s="101">
        <f>MAX(0,M11-M10)</f>
        <v/>
      </c>
      <c r="O11" s="100">
        <f>IF(B11&lt;='VALOR POR PL'!$P$5,'CP RESUMO'!J65,"")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HISTORICOS'!K23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RESUMO'!K23</f>
        <v/>
      </c>
      <c r="N12" s="101">
        <f>MAX(0,M12-M11)</f>
        <v/>
      </c>
      <c r="O12" s="100">
        <f>IF(B12&lt;='VALOR POR PL'!$P$5,'CP RESUMO'!K65,"")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HISTORICOS'!L23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PL'!I29</f>
        <v/>
      </c>
      <c r="M13" s="100">
        <f>'CP RESUMO'!L23</f>
        <v/>
      </c>
      <c r="N13" s="101">
        <f>MAX(0,M13-M12)</f>
        <v/>
      </c>
      <c r="O13" s="100">
        <f>IF(B13&lt;='VALOR POR PL'!$P$5,'CP RESUMO'!L65,"")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HISTORICOS'!M23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RESUMO'!$D$65:$BW$65,MATCH('VALOR POR PL'!$P$5,'CP RESUMO'!$D$4:$BW$4,0))/100,0)</f>
        <v/>
      </c>
      <c r="M14" s="100">
        <f>'CP RESUMO'!M23</f>
        <v/>
      </c>
      <c r="N14" s="101">
        <f>MAX(0,M14-M13)</f>
        <v/>
      </c>
      <c r="O14" s="100">
        <f>IF(B14&lt;='VALOR POR PL'!$P$5,'CP RESUMO'!M65,"")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HISTORICOS'!N23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RESUMO'!N23</f>
        <v/>
      </c>
      <c r="N15" s="101">
        <f>MAX(0,M15-M14)</f>
        <v/>
      </c>
      <c r="O15" s="100">
        <f>IF(B15&lt;='VALOR POR PL'!$P$5,'CP RESUMO'!N65,"")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HISTORICOS'!O23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RESUMO'!O23</f>
        <v/>
      </c>
      <c r="N16" s="101">
        <f>MAX(0,M16-M15)</f>
        <v/>
      </c>
      <c r="O16" s="100">
        <f>IF(B16&lt;='VALOR POR PL'!$P$5,'CP RESUMO'!O65,"")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HISTORICOS'!P23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RESUMO'!P23</f>
        <v/>
      </c>
      <c r="N17" s="101">
        <f>MAX(0,M17-M16)</f>
        <v/>
      </c>
      <c r="O17" s="100">
        <f>IF(B17&lt;='VALOR POR PL'!$P$5,'CP RESUMO'!P65,"")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HISTORICOS'!Q23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RESUMO'!Q23</f>
        <v/>
      </c>
      <c r="N18" s="101">
        <f>MAX(0,M18-M17)</f>
        <v/>
      </c>
      <c r="O18" s="100">
        <f>IF(B18&lt;='VALOR POR PL'!$P$5,'CP RESUMO'!Q65,"")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HISTORICOS'!R23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RESUMO'!R23</f>
        <v/>
      </c>
      <c r="N19" s="101">
        <f>MAX(0,M19-M18)</f>
        <v/>
      </c>
      <c r="O19" s="100">
        <f>IF(B19&lt;='VALOR POR PL'!$P$5,'CP RESUMO'!R65,"")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HISTORICOS'!S23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RESUMO'!S23</f>
        <v/>
      </c>
      <c r="N20" s="101">
        <f>MAX(0,M20-M19)</f>
        <v/>
      </c>
      <c r="O20" s="100">
        <f>IF(B20&lt;='VALOR POR PL'!$P$5,'CP RESUMO'!S65,"")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HISTORICOS'!T23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RESUMO'!T23</f>
        <v/>
      </c>
      <c r="N21" s="101">
        <f>MAX(0,M21-M20)</f>
        <v/>
      </c>
      <c r="O21" s="100">
        <f>IF(B21&lt;='VALOR POR PL'!$P$5,'CP RESUMO'!T65,"")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HISTORICOS'!U23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RESUMO'!U23</f>
        <v/>
      </c>
      <c r="N22" s="101">
        <f>MAX(0,M22-M21)</f>
        <v/>
      </c>
      <c r="O22" s="100">
        <f>IF(B22&lt;='VALOR POR PL'!$P$5,'CP RESUMO'!U65,"")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HISTORICOS'!V23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RESUMO'!V23</f>
        <v/>
      </c>
      <c r="N23" s="101">
        <f>MAX(0,M23-M22)</f>
        <v/>
      </c>
      <c r="O23" s="100">
        <f>IF(B23&lt;='VALOR POR PL'!$P$5,'CP RESUMO'!V65,"")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HISTORICOS'!W23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RESUMO'!W23</f>
        <v/>
      </c>
      <c r="N24" s="101">
        <f>MAX(0,M24-M23)</f>
        <v/>
      </c>
      <c r="O24" s="100">
        <f>IF(B24&lt;='VALOR POR PL'!$P$5,'CP RESUMO'!W65,"")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HISTORICOS'!X23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RESUMO'!X23</f>
        <v/>
      </c>
      <c r="N25" s="101">
        <f>MAX(0,M25-M24)</f>
        <v/>
      </c>
      <c r="O25" s="100">
        <f>IF(B25&lt;='VALOR POR PL'!$P$5,'CP RESUMO'!X65,"")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HISTORICOS'!Y23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RESUMO'!Y23</f>
        <v/>
      </c>
      <c r="N26" s="101">
        <f>MAX(0,M26-M25)</f>
        <v/>
      </c>
      <c r="O26" s="100">
        <f>IF(B26&lt;='VALOR POR PL'!$P$5,'CP RESUMO'!Y65,"")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HISTORICOS'!Z23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RESUMO'!Z23</f>
        <v/>
      </c>
      <c r="N27" s="101">
        <f>MAX(0,M27-M26)</f>
        <v/>
      </c>
      <c r="O27" s="100">
        <f>IF(B27&lt;='VALOR POR PL'!$P$5,'CP RESUMO'!Z65,"")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HISTORICOS'!AA23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RESUMO'!AA23</f>
        <v/>
      </c>
      <c r="N28" s="101">
        <f>MAX(0,M28-M27)</f>
        <v/>
      </c>
      <c r="O28" s="100">
        <f>IF(B28&lt;='VALOR POR PL'!$P$5,'CP RESUMO'!AA65,"")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HISTORICOS'!AB23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RESUMO'!AB23</f>
        <v/>
      </c>
      <c r="N29" s="101">
        <f>MAX(0,M29-M28)</f>
        <v/>
      </c>
      <c r="O29" s="100">
        <f>IF(B29&lt;='VALOR POR PL'!$P$5,'CP RESUMO'!AB65,"")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HISTORICOS'!AC23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RESUMO'!AC23</f>
        <v/>
      </c>
      <c r="N30" s="101">
        <f>MAX(0,M30-M29)</f>
        <v/>
      </c>
      <c r="O30" s="100">
        <f>IF(B30&lt;='VALOR POR PL'!$P$5,'CP RESUMO'!AC65,"")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HISTORICOS'!AD23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RESUMO'!AD23</f>
        <v/>
      </c>
      <c r="N31" s="101">
        <f>MAX(0,M31-M30)</f>
        <v/>
      </c>
      <c r="O31" s="100">
        <f>IF(B31&lt;='VALOR POR PL'!$P$5,'CP RESUMO'!AD65,"")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HISTORICOS'!AE23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RESUMO'!AE23</f>
        <v/>
      </c>
      <c r="N32" s="101">
        <f>MAX(0,M32-M31)</f>
        <v/>
      </c>
      <c r="O32" s="100">
        <f>IF(B32&lt;='VALOR POR PL'!$P$5,'CP RESUMO'!AE65,"")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HISTORICOS'!AF23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RESUMO'!AF23</f>
        <v/>
      </c>
      <c r="N33" s="101">
        <f>MAX(0,M33-M32)</f>
        <v/>
      </c>
      <c r="O33" s="100">
        <f>IF(B33&lt;='VALOR POR PL'!$P$5,'CP RESUMO'!AF65,"")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HISTORICOS'!AG23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RESUMO'!AG23</f>
        <v/>
      </c>
      <c r="N34" s="101">
        <f>MAX(0,M34-M33)</f>
        <v/>
      </c>
      <c r="O34" s="100">
        <f>IF(B34&lt;='VALOR POR PL'!$P$5,'CP RESUMO'!AG65,"")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HISTORICOS'!AH23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RESUMO'!AH23</f>
        <v/>
      </c>
      <c r="N35" s="101">
        <f>MAX(0,M35-M34)</f>
        <v/>
      </c>
      <c r="O35" s="100">
        <f>IF(B35&lt;='VALOR POR PL'!$P$5,'CP RESUMO'!AH65,"")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HISTORICOS'!AI23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RESUMO'!AI23</f>
        <v/>
      </c>
      <c r="N36" s="101">
        <f>MAX(0,M36-M35)</f>
        <v/>
      </c>
      <c r="O36" s="100">
        <f>IF(B36&lt;='VALOR POR PL'!$P$5,'CP RESUMO'!AI65,"")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HISTORICOS'!AJ23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RESUMO'!AJ23</f>
        <v/>
      </c>
      <c r="N37" s="101">
        <f>MAX(0,M37-M36)</f>
        <v/>
      </c>
      <c r="O37" s="100">
        <f>IF(B37&lt;='VALOR POR PL'!$P$5,'CP RESUMO'!AJ65,"")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HISTORICOS'!AK23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166232.94</v>
      </c>
      <c r="M38" s="100">
        <f>'CP RESUMO'!AK23</f>
        <v/>
      </c>
      <c r="N38" s="101">
        <f>MAX(0,M38-M37)</f>
        <v/>
      </c>
      <c r="O38" s="100">
        <f>IF(B38&lt;='VALOR POR PL'!$P$5,'CP RESUMO'!AK65,"")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HISTORICOS'!AL23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232391.14</v>
      </c>
      <c r="M39" s="100">
        <f>'CP RESUMO'!AL23</f>
        <v/>
      </c>
      <c r="N39" s="101">
        <f>MAX(0,M39-M38)</f>
        <v/>
      </c>
      <c r="O39" s="100">
        <f>IF(B39&lt;='VALOR POR PL'!$P$5,'CP RESUMO'!AL65,"")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HISTORICOS'!AM23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221504.35</v>
      </c>
      <c r="M40" s="100">
        <f>'CP RESUMO'!AM23</f>
        <v/>
      </c>
      <c r="N40" s="101">
        <f>MAX(0,M40-M39)</f>
        <v/>
      </c>
      <c r="O40" s="100">
        <f>IF(B40&lt;='VALOR POR PL'!$P$5,'CP RESUMO'!AM65,"")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HISTORICOS'!AN23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421235.12</v>
      </c>
      <c r="M41" s="100">
        <f>'CP RESUMO'!AN23</f>
        <v/>
      </c>
      <c r="N41" s="101">
        <f>MAX(0,M41-M40)</f>
        <v/>
      </c>
      <c r="O41" s="100">
        <f>IF(B41&lt;='VALOR POR PL'!$P$5,'CP RESUMO'!AN65,"")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HISTORICOS'!AO23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177119.74</v>
      </c>
      <c r="M42" s="100">
        <f>'CP RESUMO'!AO23</f>
        <v/>
      </c>
      <c r="N42" s="101">
        <f>MAX(0,M42-M41)</f>
        <v/>
      </c>
      <c r="O42" s="100">
        <f>IF(B42&lt;='VALOR POR PL'!$P$5,'CP RESUMO'!AO65,"")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HISTORICOS'!AP23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332465.89</v>
      </c>
      <c r="M43" s="100">
        <f>'CP RESUMO'!AP23</f>
        <v/>
      </c>
      <c r="N43" s="101">
        <f>MAX(0,M43-M42)</f>
        <v/>
      </c>
      <c r="O43" s="100">
        <f>IF(B43&lt;='VALOR POR PL'!$P$5,'CP RESUMO'!AP65,"")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HISTORICOS'!AQ23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232391.14</v>
      </c>
      <c r="M44" s="100">
        <f>'CP RESUMO'!AQ23</f>
        <v/>
      </c>
      <c r="N44" s="101">
        <f>MAX(0,M44-M43)</f>
        <v/>
      </c>
      <c r="O44" s="100">
        <f>IF(B44&lt;='VALOR POR PL'!$P$5,'CP RESUMO'!AQ65,"")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HISTORICOS'!AR23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574068.9300000001</v>
      </c>
      <c r="M45" s="100">
        <f>'CP RESUMO'!AR23</f>
        <v/>
      </c>
      <c r="N45" s="101">
        <f>MAX(0,M45-M44)</f>
        <v/>
      </c>
      <c r="O45" s="100">
        <f>IF(B45&lt;='VALOR POR PL'!$P$5,'CP RESUMO'!AR65,"")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HISTORICOS'!AS23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359682.87</v>
      </c>
      <c r="M46" s="100">
        <f>'CP RESUMO'!AS23</f>
        <v/>
      </c>
      <c r="N46" s="101">
        <f>MAX(0,M46-M45)</f>
        <v/>
      </c>
      <c r="O46" s="100">
        <f>IF(B46&lt;='VALOR POR PL'!$P$5,'CP RESUMO'!AS65,"")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HISTORICOS'!AT23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430865.74</v>
      </c>
      <c r="M47" s="100">
        <f>'CP RESUMO'!AT23</f>
        <v/>
      </c>
      <c r="N47" s="101">
        <f>MAX(0,M47-M46)</f>
        <v/>
      </c>
      <c r="O47" s="100">
        <f>IF(B47&lt;='VALOR POR PL'!$P$5,'CP RESUMO'!AT65,"")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HISTORICOS'!AU23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621803.33</v>
      </c>
      <c r="M48" s="100">
        <f>'CP RESUMO'!AU23</f>
        <v/>
      </c>
      <c r="N48" s="101">
        <f>MAX(0,M48-M47)</f>
        <v/>
      </c>
      <c r="O48" s="100">
        <f>IF(B48&lt;='VALOR POR PL'!$P$5,'CP RESUMO'!AU65,"")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HISTORICOS'!AV23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317810.59</v>
      </c>
      <c r="M49" s="100">
        <f>'CP RESUMO'!AV23</f>
        <v/>
      </c>
      <c r="N49" s="101">
        <f>MAX(0,M49-M48)</f>
        <v/>
      </c>
      <c r="O49" s="100">
        <f>IF(B49&lt;='VALOR POR PL'!$P$5,'CP RESUMO'!AV65,"")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HISTORICOS'!AW23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40639.16</v>
      </c>
      <c r="M50" s="100">
        <f>'CP RESUMO'!AW23</f>
        <v/>
      </c>
      <c r="N50" s="101">
        <f>MAX(0,M50-M49)</f>
        <v/>
      </c>
      <c r="O50" s="100">
        <f>IF(B50&lt;='VALOR POR PL'!$P$5,'CP RESUMO'!AW65,"")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HISTORICOS'!AX23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10886.79</v>
      </c>
      <c r="M51" s="100">
        <f>'CP RESUMO'!AX23</f>
        <v/>
      </c>
      <c r="N51" s="101">
        <f>MAX(0,M51-M50)</f>
        <v/>
      </c>
      <c r="O51" s="100">
        <f>IF(B51&lt;='VALOR POR PL'!$P$5,'CP RESUMO'!AX65,"")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HISTORICOS'!AY23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RESUMO'!AY23</f>
        <v/>
      </c>
      <c r="N52" s="101">
        <f>MAX(0,M52-M51)</f>
        <v/>
      </c>
      <c r="O52" s="100">
        <f>IF(B52&lt;='VALOR POR PL'!$P$5,'CP RESUMO'!AY65,"")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HISTORICOS'!AZ23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RESUMO'!AZ23</f>
        <v/>
      </c>
      <c r="N53" s="101">
        <f>MAX(0,M53-M52)</f>
        <v/>
      </c>
      <c r="O53" s="100">
        <f>IF(B53&lt;='VALOR POR PL'!$P$5,'CP RESUMO'!AZ65,"")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HISTORICOS'!BA23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RESUMO'!BA23</f>
        <v/>
      </c>
      <c r="N54" s="101">
        <f>MAX(0,M54-M53)</f>
        <v/>
      </c>
      <c r="O54" s="100">
        <f>IF(B54&lt;='VALOR POR PL'!$P$5,'CP RESUMO'!BA65,"")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HISTORICOS'!BB23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RESUMO'!BB23</f>
        <v/>
      </c>
      <c r="N55" s="101">
        <f>MAX(0,M55-M54)</f>
        <v/>
      </c>
      <c r="O55" s="100">
        <f>IF(B55&lt;='VALOR POR PL'!$P$5,'CP RESUMO'!BB65,"")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HISTORICOS'!BC23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RESUMO'!BC23</f>
        <v/>
      </c>
      <c r="N56" s="101">
        <f>MAX(0,M56-M55)</f>
        <v/>
      </c>
      <c r="O56" s="100">
        <f>IF(B56&lt;='VALOR POR PL'!$P$5,'CP RESUMO'!BC65,"")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HISTORICOS'!BD23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RESUMO'!BD23</f>
        <v/>
      </c>
      <c r="N57" s="101">
        <f>MAX(0,M57-M56)</f>
        <v/>
      </c>
      <c r="O57" s="100">
        <f>IF(B57&lt;='VALOR POR PL'!$P$5,'CP RESUMO'!BD65,"")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HISTORICOS'!BE23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RESUMO'!BE23</f>
        <v/>
      </c>
      <c r="N58" s="101">
        <f>MAX(0,M58-M57)</f>
        <v/>
      </c>
      <c r="O58" s="100">
        <f>IF(B58&lt;='VALOR POR PL'!$P$5,'CP RESUMO'!BE65,"")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HISTORICOS'!BF23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RESUMO'!BF23</f>
        <v/>
      </c>
      <c r="N59" s="101">
        <f>MAX(0,M59-M58)</f>
        <v/>
      </c>
      <c r="O59" s="100">
        <f>IF(B59&lt;='VALOR POR PL'!$P$5,'CP RESUMO'!BF65,"")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HISTORICOS'!BG23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RESUMO'!BG23</f>
        <v/>
      </c>
      <c r="N60" s="101">
        <f>MAX(0,M60-M59)</f>
        <v/>
      </c>
      <c r="O60" s="100">
        <f>IF(B60&lt;='VALOR POR PL'!$P$5,'CP RESUMO'!BG65,"")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HISTORICOS'!BH23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RESUMO'!BH23</f>
        <v/>
      </c>
      <c r="N61" s="101">
        <f>MAX(0,M61-M60)</f>
        <v/>
      </c>
      <c r="O61" s="100">
        <f>IF(B61&lt;='VALOR POR PL'!$P$5,'CP RESUMO'!BH65,"")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HISTORICOS'!BI23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RESUMO'!BI23</f>
        <v/>
      </c>
      <c r="N62" s="101">
        <f>MAX(0,M62-M61)</f>
        <v/>
      </c>
      <c r="O62" s="100">
        <f>IF(B62&lt;='VALOR POR PL'!$P$5,'CP RESUMO'!BI65,"")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HISTORICOS'!BJ23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RESUMO'!BJ23</f>
        <v/>
      </c>
      <c r="N63" s="101">
        <f>MAX(0,M63-M62)</f>
        <v/>
      </c>
      <c r="O63" s="100">
        <f>IF(B63&lt;='VALOR POR PL'!$P$5,'CP RESUMO'!BJ65,"")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HISTORICOS'!BK23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RESUMO'!BK23</f>
        <v/>
      </c>
      <c r="N64" s="101">
        <f>MAX(0,M64-M63)</f>
        <v/>
      </c>
      <c r="O64" s="100">
        <f>IF(B64&lt;='VALOR POR PL'!$P$5,'CP RESUMO'!BK65,"")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HISTORICOS'!BL23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RESUMO'!BL23</f>
        <v/>
      </c>
      <c r="N65" s="101">
        <f>MAX(0,M65-M64)</f>
        <v/>
      </c>
      <c r="O65" s="100">
        <f>IF(B65&lt;='VALOR POR PL'!$P$5,'CP RESUMO'!BL65,"")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HISTORICOS'!BM23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RESUMO'!BM23</f>
        <v/>
      </c>
      <c r="N66" s="101">
        <f>MAX(0,M66-M65)</f>
        <v/>
      </c>
      <c r="O66" s="100">
        <f>IF(B66&lt;='VALOR POR PL'!$P$5,'CP RESUMO'!BM65,"")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HISTORICOS'!BN23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RESUMO'!BN23</f>
        <v/>
      </c>
      <c r="N67" s="101">
        <f>MAX(0,M67-M66)</f>
        <v/>
      </c>
      <c r="O67" s="100">
        <f>IF(B67&lt;='VALOR POR PL'!$P$5,'CP RESUMO'!BN65,"")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HISTORICOS'!BO23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RESUMO'!BO23</f>
        <v/>
      </c>
      <c r="N68" s="101">
        <f>MAX(0,M68-M67)</f>
        <v/>
      </c>
      <c r="O68" s="100">
        <f>IF(B68&lt;='VALOR POR PL'!$P$5,'CP RESUMO'!BO65,"")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HISTORICOS'!BP23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RESUMO'!BP23</f>
        <v/>
      </c>
      <c r="N69" s="101">
        <f>MAX(0,M69-M68)</f>
        <v/>
      </c>
      <c r="O69" s="100">
        <f>IF(B69&lt;='VALOR POR PL'!$P$5,'CP RESUMO'!BP65,"")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HISTORICOS'!BQ23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RESUMO'!BQ23</f>
        <v/>
      </c>
      <c r="N70" s="101">
        <f>MAX(0,M70-M69)</f>
        <v/>
      </c>
      <c r="O70" s="100">
        <f>IF(B70&lt;='VALOR POR PL'!$P$5,'CP RESUMO'!BQ65,"")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HISTORICOS'!BR23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RESUMO'!BR23</f>
        <v/>
      </c>
      <c r="N71" s="101">
        <f>MAX(0,M71-M70)</f>
        <v/>
      </c>
      <c r="O71" s="100">
        <f>IF(B71&lt;='VALOR POR PL'!$P$5,'CP RESUMO'!BR65,"")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HISTORICOS'!BS23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RESUMO'!BS23</f>
        <v/>
      </c>
      <c r="N72" s="101">
        <f>MAX(0,M72-M71)</f>
        <v/>
      </c>
      <c r="O72" s="100">
        <f>IF(B72&lt;='VALOR POR PL'!$P$5,'CP RESUMO'!BS65,"")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HISTORICOS'!BT23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RESUMO'!BT23</f>
        <v/>
      </c>
      <c r="N73" s="101">
        <f>MAX(0,M73-M72)</f>
        <v/>
      </c>
      <c r="O73" s="100">
        <f>IF(B73&lt;='VALOR POR PL'!$P$5,'CP RESUMO'!BT65,"")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HISTORICOS'!BU23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RESUMO'!BU23</f>
        <v/>
      </c>
      <c r="N74" s="101">
        <f>MAX(0,M74-M73)</f>
        <v/>
      </c>
      <c r="O74" s="100">
        <f>IF(B74&lt;='VALOR POR PL'!$P$5,'CP RESUMO'!BU65,"")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HISTORICOS'!BV23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RESUMO'!BV23</f>
        <v/>
      </c>
      <c r="N75" s="101">
        <f>MAX(0,M75-M74)</f>
        <v/>
      </c>
      <c r="O75" s="100">
        <f>IF(B75&lt;='VALOR POR PL'!$P$5,'CP RESUMO'!BV65,"")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HISTORICOS'!BW23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RESUMO'!BW23</f>
        <v/>
      </c>
      <c r="N76" s="101">
        <f>MAX(0,M76-M75)</f>
        <v/>
      </c>
      <c r="O76" s="100">
        <f>IF(B76&lt;='VALOR POR PL'!$P$5,'CP RESUMO'!BW65,"")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PL'!D30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HISTORICOS'!D24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PL'!F30</f>
        <v/>
      </c>
      <c r="K5" s="75">
        <f>'VALOR POR PL'!G30</f>
        <v/>
      </c>
      <c r="M5" s="100">
        <f>'CP RESUMO'!D24</f>
        <v/>
      </c>
      <c r="N5" s="101" t="n">
        <v>0</v>
      </c>
      <c r="O5" s="100">
        <f>IF(B5&lt;='VALOR POR PL'!$P$5,'CP RESUMO'!D66,"")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HISTORICOS'!E24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RESUMO'!E24</f>
        <v/>
      </c>
      <c r="N6" s="101">
        <f>MAX(0,M6-M5)</f>
        <v/>
      </c>
      <c r="O6" s="100">
        <f>IF(B6&lt;='VALOR POR PL'!$P$5,'CP RESUMO'!E66,"")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HISTORICOS'!F24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PL'!L30</f>
        <v/>
      </c>
      <c r="M7" s="100">
        <f>'CP RESUMO'!F24</f>
        <v/>
      </c>
      <c r="N7" s="101">
        <f>MAX(0,M7-M6)</f>
        <v/>
      </c>
      <c r="O7" s="100">
        <f>IF(B7&lt;='VALOR POR PL'!$P$5,'CP RESUMO'!F66,"")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HISTORICOS'!G24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RESUMO'!G24</f>
        <v/>
      </c>
      <c r="N8" s="101">
        <f>MAX(0,M8-M7)</f>
        <v/>
      </c>
      <c r="O8" s="100">
        <f>IF(B8&lt;='VALOR POR PL'!$P$5,'CP RESUMO'!G66,"")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HISTORICOS'!H24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RESUMO'!H24</f>
        <v/>
      </c>
      <c r="N9" s="101">
        <f>MAX(0,M9-M8)</f>
        <v/>
      </c>
      <c r="O9" s="100">
        <f>IF(B9&lt;='VALOR POR PL'!$P$5,'CP RESUMO'!H66,"")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HISTORICOS'!I24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RESUMO'!I24</f>
        <v/>
      </c>
      <c r="N10" s="101">
        <f>MAX(0,M10-M9)</f>
        <v/>
      </c>
      <c r="O10" s="100">
        <f>IF(B10&lt;='VALOR POR PL'!$P$5,'CP RESUMO'!I66,"")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HISTORICOS'!J24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RESUMO'!J24</f>
        <v/>
      </c>
      <c r="N11" s="101">
        <f>MAX(0,M11-M10)</f>
        <v/>
      </c>
      <c r="O11" s="100">
        <f>IF(B11&lt;='VALOR POR PL'!$P$5,'CP RESUMO'!J66,"")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HISTORICOS'!K24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RESUMO'!K24</f>
        <v/>
      </c>
      <c r="N12" s="101">
        <f>MAX(0,M12-M11)</f>
        <v/>
      </c>
      <c r="O12" s="100">
        <f>IF(B12&lt;='VALOR POR PL'!$P$5,'CP RESUMO'!K66,"")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HISTORICOS'!L24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PL'!I30</f>
        <v/>
      </c>
      <c r="M13" s="100">
        <f>'CP RESUMO'!L24</f>
        <v/>
      </c>
      <c r="N13" s="101">
        <f>MAX(0,M13-M12)</f>
        <v/>
      </c>
      <c r="O13" s="100">
        <f>IF(B13&lt;='VALOR POR PL'!$P$5,'CP RESUMO'!L66,"")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HISTORICOS'!M24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RESUMO'!$D$66:$BW$66,MATCH('VALOR POR PL'!$P$5,'CP RESUMO'!$D$4:$BW$4,0))/100,0)</f>
        <v/>
      </c>
      <c r="M14" s="100">
        <f>'CP RESUMO'!M24</f>
        <v/>
      </c>
      <c r="N14" s="101">
        <f>MAX(0,M14-M13)</f>
        <v/>
      </c>
      <c r="O14" s="100">
        <f>IF(B14&lt;='VALOR POR PL'!$P$5,'CP RESUMO'!M66,"")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HISTORICOS'!N24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RESUMO'!N24</f>
        <v/>
      </c>
      <c r="N15" s="101">
        <f>MAX(0,M15-M14)</f>
        <v/>
      </c>
      <c r="O15" s="100">
        <f>IF(B15&lt;='VALOR POR PL'!$P$5,'CP RESUMO'!N66,"")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HISTORICOS'!O24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RESUMO'!O24</f>
        <v/>
      </c>
      <c r="N16" s="101">
        <f>MAX(0,M16-M15)</f>
        <v/>
      </c>
      <c r="O16" s="100">
        <f>IF(B16&lt;='VALOR POR PL'!$P$5,'CP RESUMO'!O66,"")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HISTORICOS'!P24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RESUMO'!P24</f>
        <v/>
      </c>
      <c r="N17" s="101">
        <f>MAX(0,M17-M16)</f>
        <v/>
      </c>
      <c r="O17" s="100">
        <f>IF(B17&lt;='VALOR POR PL'!$P$5,'CP RESUMO'!P66,"")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HISTORICOS'!Q24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RESUMO'!Q24</f>
        <v/>
      </c>
      <c r="N18" s="101">
        <f>MAX(0,M18-M17)</f>
        <v/>
      </c>
      <c r="O18" s="100">
        <f>IF(B18&lt;='VALOR POR PL'!$P$5,'CP RESUMO'!Q66,"")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HISTORICOS'!R24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RESUMO'!R24</f>
        <v/>
      </c>
      <c r="N19" s="101">
        <f>MAX(0,M19-M18)</f>
        <v/>
      </c>
      <c r="O19" s="100">
        <f>IF(B19&lt;='VALOR POR PL'!$P$5,'CP RESUMO'!R66,"")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HISTORICOS'!S24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RESUMO'!S24</f>
        <v/>
      </c>
      <c r="N20" s="101">
        <f>MAX(0,M20-M19)</f>
        <v/>
      </c>
      <c r="O20" s="100">
        <f>IF(B20&lt;='VALOR POR PL'!$P$5,'CP RESUMO'!S66,"")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HISTORICOS'!T24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RESUMO'!T24</f>
        <v/>
      </c>
      <c r="N21" s="101">
        <f>MAX(0,M21-M20)</f>
        <v/>
      </c>
      <c r="O21" s="100">
        <f>IF(B21&lt;='VALOR POR PL'!$P$5,'CP RESUMO'!T66,"")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HISTORICOS'!U24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RESUMO'!U24</f>
        <v/>
      </c>
      <c r="N22" s="101">
        <f>MAX(0,M22-M21)</f>
        <v/>
      </c>
      <c r="O22" s="100">
        <f>IF(B22&lt;='VALOR POR PL'!$P$5,'CP RESUMO'!U66,"")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HISTORICOS'!V24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RESUMO'!V24</f>
        <v/>
      </c>
      <c r="N23" s="101">
        <f>MAX(0,M23-M22)</f>
        <v/>
      </c>
      <c r="O23" s="100">
        <f>IF(B23&lt;='VALOR POR PL'!$P$5,'CP RESUMO'!V66,"")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HISTORICOS'!W24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RESUMO'!W24</f>
        <v/>
      </c>
      <c r="N24" s="101">
        <f>MAX(0,M24-M23)</f>
        <v/>
      </c>
      <c r="O24" s="100">
        <f>IF(B24&lt;='VALOR POR PL'!$P$5,'CP RESUMO'!W66,"")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HISTORICOS'!X24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RESUMO'!X24</f>
        <v/>
      </c>
      <c r="N25" s="101">
        <f>MAX(0,M25-M24)</f>
        <v/>
      </c>
      <c r="O25" s="100">
        <f>IF(B25&lt;='VALOR POR PL'!$P$5,'CP RESUMO'!X66,"")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HISTORICOS'!Y24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RESUMO'!Y24</f>
        <v/>
      </c>
      <c r="N26" s="101">
        <f>MAX(0,M26-M25)</f>
        <v/>
      </c>
      <c r="O26" s="100">
        <f>IF(B26&lt;='VALOR POR PL'!$P$5,'CP RESUMO'!Y66,"")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HISTORICOS'!Z24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>
        <v>7000</v>
      </c>
      <c r="M27" s="100">
        <f>'CP RESUMO'!Z24</f>
        <v/>
      </c>
      <c r="N27" s="101">
        <f>MAX(0,M27-M26)</f>
        <v/>
      </c>
      <c r="O27" s="100">
        <f>IF(B27&lt;='VALOR POR PL'!$P$5,'CP RESUMO'!Z66,"")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HISTORICOS'!AA24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7000</v>
      </c>
      <c r="M28" s="100">
        <f>'CP RESUMO'!AA24</f>
        <v/>
      </c>
      <c r="N28" s="101">
        <f>MAX(0,M28-M27)</f>
        <v/>
      </c>
      <c r="O28" s="100">
        <f>IF(B28&lt;='VALOR POR PL'!$P$5,'CP RESUMO'!AA66,"")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HISTORICOS'!AB24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7000</v>
      </c>
      <c r="M29" s="100">
        <f>'CP RESUMO'!AB24</f>
        <v/>
      </c>
      <c r="N29" s="101">
        <f>MAX(0,M29-M28)</f>
        <v/>
      </c>
      <c r="O29" s="100">
        <f>IF(B29&lt;='VALOR POR PL'!$P$5,'CP RESUMO'!AB66,"")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HISTORICOS'!AC24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RESUMO'!AC24</f>
        <v/>
      </c>
      <c r="N30" s="101">
        <f>MAX(0,M30-M29)</f>
        <v/>
      </c>
      <c r="O30" s="100">
        <f>IF(B30&lt;='VALOR POR PL'!$P$5,'CP RESUMO'!AC66,"")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HISTORICOS'!AD24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RESUMO'!AD24</f>
        <v/>
      </c>
      <c r="N31" s="101">
        <f>MAX(0,M31-M30)</f>
        <v/>
      </c>
      <c r="O31" s="100">
        <f>IF(B31&lt;='VALOR POR PL'!$P$5,'CP RESUMO'!AD66,"")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HISTORICOS'!AE24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104809.94</v>
      </c>
      <c r="M32" s="100">
        <f>'CP RESUMO'!AE24</f>
        <v/>
      </c>
      <c r="N32" s="101">
        <f>MAX(0,M32-M31)</f>
        <v/>
      </c>
      <c r="O32" s="100">
        <f>IF(B32&lt;='VALOR POR PL'!$P$5,'CP RESUMO'!AE66,"")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HISTORICOS'!AF24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88705.57000000001</v>
      </c>
      <c r="M33" s="100">
        <f>'CP RESUMO'!AF24</f>
        <v/>
      </c>
      <c r="N33" s="101">
        <f>MAX(0,M33-M32)</f>
        <v/>
      </c>
      <c r="O33" s="100">
        <f>IF(B33&lt;='VALOR POR PL'!$P$5,'CP RESUMO'!AF66,"")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HISTORICOS'!AG24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55797.55</v>
      </c>
      <c r="M34" s="100">
        <f>'CP RESUMO'!AG24</f>
        <v/>
      </c>
      <c r="N34" s="101">
        <f>MAX(0,M34-M33)</f>
        <v/>
      </c>
      <c r="O34" s="100">
        <f>IF(B34&lt;='VALOR POR PL'!$P$5,'CP RESUMO'!AG66,"")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HISTORICOS'!AH24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82184.09</v>
      </c>
      <c r="M35" s="100">
        <f>'CP RESUMO'!AH24</f>
        <v/>
      </c>
      <c r="N35" s="101">
        <f>MAX(0,M35-M34)</f>
        <v/>
      </c>
      <c r="O35" s="100">
        <f>IF(B35&lt;='VALOR POR PL'!$P$5,'CP RESUMO'!AH66,"")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HISTORICOS'!AI24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81171.83</v>
      </c>
      <c r="M36" s="100">
        <f>'CP RESUMO'!AI24</f>
        <v/>
      </c>
      <c r="N36" s="101">
        <f>MAX(0,M36-M35)</f>
        <v/>
      </c>
      <c r="O36" s="100">
        <f>IF(B36&lt;='VALOR POR PL'!$P$5,'CP RESUMO'!AI66,"")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HISTORICOS'!AJ24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188717.89</v>
      </c>
      <c r="M37" s="100">
        <f>'CP RESUMO'!AJ24</f>
        <v/>
      </c>
      <c r="N37" s="101">
        <f>MAX(0,M37-M36)</f>
        <v/>
      </c>
      <c r="O37" s="100">
        <f>IF(B37&lt;='VALOR POR PL'!$P$5,'CP RESUMO'!AJ66,"")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HISTORICOS'!AK24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212785.42</v>
      </c>
      <c r="M38" s="100">
        <f>'CP RESUMO'!AK24</f>
        <v/>
      </c>
      <c r="N38" s="101">
        <f>MAX(0,M38-M37)</f>
        <v/>
      </c>
      <c r="O38" s="100">
        <f>IF(B38&lt;='VALOR POR PL'!$P$5,'CP RESUMO'!AK66,"")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HISTORICOS'!AL24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257411.13</v>
      </c>
      <c r="M39" s="100">
        <f>'CP RESUMO'!AL24</f>
        <v/>
      </c>
      <c r="N39" s="101">
        <f>MAX(0,M39-M38)</f>
        <v/>
      </c>
      <c r="O39" s="100">
        <f>IF(B39&lt;='VALOR POR PL'!$P$5,'CP RESUMO'!AL66,"")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HISTORICOS'!AM24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535693.4399999999</v>
      </c>
      <c r="M40" s="100">
        <f>'CP RESUMO'!AM24</f>
        <v/>
      </c>
      <c r="N40" s="101">
        <f>MAX(0,M40-M39)</f>
        <v/>
      </c>
      <c r="O40" s="100">
        <f>IF(B40&lt;='VALOR POR PL'!$P$5,'CP RESUMO'!AM66,"")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HISTORICOS'!AN24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467282.37</v>
      </c>
      <c r="M41" s="100">
        <f>'CP RESUMO'!AN24</f>
        <v/>
      </c>
      <c r="N41" s="101">
        <f>MAX(0,M41-M40)</f>
        <v/>
      </c>
      <c r="O41" s="100">
        <f>IF(B41&lt;='VALOR POR PL'!$P$5,'CP RESUMO'!AN66,"")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HISTORICOS'!AO24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626135.1800000001</v>
      </c>
      <c r="M42" s="100">
        <f>'CP RESUMO'!AO24</f>
        <v/>
      </c>
      <c r="N42" s="101">
        <f>MAX(0,M42-M41)</f>
        <v/>
      </c>
      <c r="O42" s="100">
        <f>IF(B42&lt;='VALOR POR PL'!$P$5,'CP RESUMO'!AO66,"")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HISTORICOS'!AP24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673675.08</v>
      </c>
      <c r="M43" s="100">
        <f>'CP RESUMO'!AP24</f>
        <v/>
      </c>
      <c r="N43" s="101">
        <f>MAX(0,M43-M42)</f>
        <v/>
      </c>
      <c r="O43" s="100">
        <f>IF(B43&lt;='VALOR POR PL'!$P$5,'CP RESUMO'!AP66,"")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HISTORICOS'!AQ24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1450546.51</v>
      </c>
      <c r="M44" s="100">
        <f>'CP RESUMO'!AQ24</f>
        <v/>
      </c>
      <c r="N44" s="101">
        <f>MAX(0,M44-M43)</f>
        <v/>
      </c>
      <c r="O44" s="100">
        <f>IF(B44&lt;='VALOR POR PL'!$P$5,'CP RESUMO'!AQ66,"")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HISTORICOS'!AR24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812816.23</v>
      </c>
      <c r="M45" s="100">
        <f>'CP RESUMO'!AR24</f>
        <v/>
      </c>
      <c r="N45" s="101">
        <f>MAX(0,M45-M44)</f>
        <v/>
      </c>
      <c r="O45" s="100">
        <f>IF(B45&lt;='VALOR POR PL'!$P$5,'CP RESUMO'!AR66,"")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HISTORICOS'!AS24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539171.96</v>
      </c>
      <c r="M46" s="100">
        <f>'CP RESUMO'!AS24</f>
        <v/>
      </c>
      <c r="N46" s="101">
        <f>MAX(0,M46-M45)</f>
        <v/>
      </c>
      <c r="O46" s="100">
        <f>IF(B46&lt;='VALOR POR PL'!$P$5,'CP RESUMO'!AS66,"")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HISTORICOS'!AT24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863834.65</v>
      </c>
      <c r="M47" s="100">
        <f>'CP RESUMO'!AT24</f>
        <v/>
      </c>
      <c r="N47" s="101">
        <f>MAX(0,M47-M46)</f>
        <v/>
      </c>
      <c r="O47" s="100">
        <f>IF(B47&lt;='VALOR POR PL'!$P$5,'CP RESUMO'!AT66,"")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HISTORICOS'!AU24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813975.74</v>
      </c>
      <c r="M48" s="100">
        <f>'CP RESUMO'!AU24</f>
        <v/>
      </c>
      <c r="N48" s="101">
        <f>MAX(0,M48-M47)</f>
        <v/>
      </c>
      <c r="O48" s="100">
        <f>IF(B48&lt;='VALOR POR PL'!$P$5,'CP RESUMO'!AU66,"")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HISTORICOS'!AV24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542650.49</v>
      </c>
      <c r="M49" s="100">
        <f>'CP RESUMO'!AV24</f>
        <v/>
      </c>
      <c r="N49" s="101">
        <f>MAX(0,M49-M48)</f>
        <v/>
      </c>
      <c r="O49" s="100">
        <f>IF(B49&lt;='VALOR POR PL'!$P$5,'CP RESUMO'!AV66,"")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HISTORICOS'!AW24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743245.65</v>
      </c>
      <c r="M50" s="100">
        <f>'CP RESUMO'!AW24</f>
        <v/>
      </c>
      <c r="N50" s="101">
        <f>MAX(0,M50-M49)</f>
        <v/>
      </c>
      <c r="O50" s="100">
        <f>IF(B50&lt;='VALOR POR PL'!$P$5,'CP RESUMO'!AW66,"")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HISTORICOS'!AX24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164650.36</v>
      </c>
      <c r="M51" s="100">
        <f>'CP RESUMO'!AX24</f>
        <v/>
      </c>
      <c r="N51" s="101">
        <f>MAX(0,M51-M50)</f>
        <v/>
      </c>
      <c r="O51" s="100">
        <f>IF(B51&lt;='VALOR POR PL'!$P$5,'CP RESUMO'!AX66,"")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HISTORICOS'!AY24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441773.16</v>
      </c>
      <c r="M52" s="100">
        <f>'CP RESUMO'!AY24</f>
        <v/>
      </c>
      <c r="N52" s="101">
        <f>MAX(0,M52-M51)</f>
        <v/>
      </c>
      <c r="O52" s="100">
        <f>IF(B52&lt;='VALOR POR PL'!$P$5,'CP RESUMO'!AY66,"")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HISTORICOS'!AZ24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288717.89</v>
      </c>
      <c r="M53" s="100">
        <f>'CP RESUMO'!AZ24</f>
        <v/>
      </c>
      <c r="N53" s="101">
        <f>MAX(0,M53-M52)</f>
        <v/>
      </c>
      <c r="O53" s="100">
        <f>IF(B53&lt;='VALOR POR PL'!$P$5,'CP RESUMO'!AZ66,"")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HISTORICOS'!BA24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154214.78</v>
      </c>
      <c r="M54" s="100">
        <f>'CP RESUMO'!BA24</f>
        <v/>
      </c>
      <c r="N54" s="101">
        <f>MAX(0,M54-M53)</f>
        <v/>
      </c>
      <c r="O54" s="100">
        <f>IF(B54&lt;='VALOR POR PL'!$P$5,'CP RESUMO'!BA66,"")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HISTORICOS'!BB24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336257.78</v>
      </c>
      <c r="M55" s="100">
        <f>'CP RESUMO'!BB24</f>
        <v/>
      </c>
      <c r="N55" s="101">
        <f>MAX(0,M55-M54)</f>
        <v/>
      </c>
      <c r="O55" s="100">
        <f>IF(B55&lt;='VALOR POR PL'!$P$5,'CP RESUMO'!BB66,"")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HISTORICOS'!BC24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721829.79</v>
      </c>
      <c r="M56" s="100">
        <f>'CP RESUMO'!BC24</f>
        <v/>
      </c>
      <c r="N56" s="101">
        <f>MAX(0,M56-M55)</f>
        <v/>
      </c>
      <c r="O56" s="100">
        <f>IF(B56&lt;='VALOR POR PL'!$P$5,'CP RESUMO'!BC66,"")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HISTORICOS'!BD24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RESUMO'!BD24</f>
        <v/>
      </c>
      <c r="N57" s="101">
        <f>MAX(0,M57-M56)</f>
        <v/>
      </c>
      <c r="O57" s="100">
        <f>IF(B57&lt;='VALOR POR PL'!$P$5,'CP RESUMO'!BD66,"")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HISTORICOS'!BE24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RESUMO'!BE24</f>
        <v/>
      </c>
      <c r="N58" s="101">
        <f>MAX(0,M58-M57)</f>
        <v/>
      </c>
      <c r="O58" s="100">
        <f>IF(B58&lt;='VALOR POR PL'!$P$5,'CP RESUMO'!BE66,"")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HISTORICOS'!BF24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RESUMO'!BF24</f>
        <v/>
      </c>
      <c r="N59" s="101">
        <f>MAX(0,M59-M58)</f>
        <v/>
      </c>
      <c r="O59" s="100">
        <f>IF(B59&lt;='VALOR POR PL'!$P$5,'CP RESUMO'!BF66,"")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HISTORICOS'!BG24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RESUMO'!BG24</f>
        <v/>
      </c>
      <c r="N60" s="101">
        <f>MAX(0,M60-M59)</f>
        <v/>
      </c>
      <c r="O60" s="100">
        <f>IF(B60&lt;='VALOR POR PL'!$P$5,'CP RESUMO'!BG66,"")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HISTORICOS'!BH24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RESUMO'!BH24</f>
        <v/>
      </c>
      <c r="N61" s="101">
        <f>MAX(0,M61-M60)</f>
        <v/>
      </c>
      <c r="O61" s="100">
        <f>IF(B61&lt;='VALOR POR PL'!$P$5,'CP RESUMO'!BH66,"")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HISTORICOS'!BI24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RESUMO'!BI24</f>
        <v/>
      </c>
      <c r="N62" s="101">
        <f>MAX(0,M62-M61)</f>
        <v/>
      </c>
      <c r="O62" s="100">
        <f>IF(B62&lt;='VALOR POR PL'!$P$5,'CP RESUMO'!BI66,"")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HISTORICOS'!BJ24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RESUMO'!BJ24</f>
        <v/>
      </c>
      <c r="N63" s="101">
        <f>MAX(0,M63-M62)</f>
        <v/>
      </c>
      <c r="O63" s="100">
        <f>IF(B63&lt;='VALOR POR PL'!$P$5,'CP RESUMO'!BJ66,"")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HISTORICOS'!BK24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RESUMO'!BK24</f>
        <v/>
      </c>
      <c r="N64" s="101">
        <f>MAX(0,M64-M63)</f>
        <v/>
      </c>
      <c r="O64" s="100">
        <f>IF(B64&lt;='VALOR POR PL'!$P$5,'CP RESUMO'!BK66,"")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HISTORICOS'!BL24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RESUMO'!BL24</f>
        <v/>
      </c>
      <c r="N65" s="101">
        <f>MAX(0,M65-M64)</f>
        <v/>
      </c>
      <c r="O65" s="100">
        <f>IF(B65&lt;='VALOR POR PL'!$P$5,'CP RESUMO'!BL66,"")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HISTORICOS'!BM24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RESUMO'!BM24</f>
        <v/>
      </c>
      <c r="N66" s="101">
        <f>MAX(0,M66-M65)</f>
        <v/>
      </c>
      <c r="O66" s="100">
        <f>IF(B66&lt;='VALOR POR PL'!$P$5,'CP RESUMO'!BM66,"")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HISTORICOS'!BN24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RESUMO'!BN24</f>
        <v/>
      </c>
      <c r="N67" s="101">
        <f>MAX(0,M67-M66)</f>
        <v/>
      </c>
      <c r="O67" s="100">
        <f>IF(B67&lt;='VALOR POR PL'!$P$5,'CP RESUMO'!BN66,"")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HISTORICOS'!BO24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RESUMO'!BO24</f>
        <v/>
      </c>
      <c r="N68" s="101">
        <f>MAX(0,M68-M67)</f>
        <v/>
      </c>
      <c r="O68" s="100">
        <f>IF(B68&lt;='VALOR POR PL'!$P$5,'CP RESUMO'!BO66,"")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HISTORICOS'!BP24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RESUMO'!BP24</f>
        <v/>
      </c>
      <c r="N69" s="101">
        <f>MAX(0,M69-M68)</f>
        <v/>
      </c>
      <c r="O69" s="100">
        <f>IF(B69&lt;='VALOR POR PL'!$P$5,'CP RESUMO'!BP66,"")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HISTORICOS'!BQ24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RESUMO'!BQ24</f>
        <v/>
      </c>
      <c r="N70" s="101">
        <f>MAX(0,M70-M69)</f>
        <v/>
      </c>
      <c r="O70" s="100">
        <f>IF(B70&lt;='VALOR POR PL'!$P$5,'CP RESUMO'!BQ66,"")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HISTORICOS'!BR24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RESUMO'!BR24</f>
        <v/>
      </c>
      <c r="N71" s="101">
        <f>MAX(0,M71-M70)</f>
        <v/>
      </c>
      <c r="O71" s="100">
        <f>IF(B71&lt;='VALOR POR PL'!$P$5,'CP RESUMO'!BR66,"")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HISTORICOS'!BS24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RESUMO'!BS24</f>
        <v/>
      </c>
      <c r="N72" s="101">
        <f>MAX(0,M72-M71)</f>
        <v/>
      </c>
      <c r="O72" s="100">
        <f>IF(B72&lt;='VALOR POR PL'!$P$5,'CP RESUMO'!BS66,"")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HISTORICOS'!BT24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RESUMO'!BT24</f>
        <v/>
      </c>
      <c r="N73" s="101">
        <f>MAX(0,M73-M72)</f>
        <v/>
      </c>
      <c r="O73" s="100">
        <f>IF(B73&lt;='VALOR POR PL'!$P$5,'CP RESUMO'!BT66,"")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HISTORICOS'!BU24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RESUMO'!BU24</f>
        <v/>
      </c>
      <c r="N74" s="101">
        <f>MAX(0,M74-M73)</f>
        <v/>
      </c>
      <c r="O74" s="100">
        <f>IF(B74&lt;='VALOR POR PL'!$P$5,'CP RESUMO'!BU66,"")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HISTORICOS'!BV24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RESUMO'!BV24</f>
        <v/>
      </c>
      <c r="N75" s="101">
        <f>MAX(0,M75-M74)</f>
        <v/>
      </c>
      <c r="O75" s="100">
        <f>IF(B75&lt;='VALOR POR PL'!$P$5,'CP RESUMO'!BV66,"")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HISTORICOS'!BW24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RESUMO'!BW24</f>
        <v/>
      </c>
      <c r="N76" s="101">
        <f>MAX(0,M76-M75)</f>
        <v/>
      </c>
      <c r="O76" s="100">
        <f>IF(B76&lt;='VALOR POR PL'!$P$5,'CP RESUMO'!BW66,"")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PL'!D31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HISTORICOS'!D25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PL'!F31</f>
        <v/>
      </c>
      <c r="K5" s="75">
        <f>'VALOR POR PL'!G31</f>
        <v/>
      </c>
      <c r="M5" s="100">
        <f>'CP RESUMO'!D25</f>
        <v/>
      </c>
      <c r="N5" s="101" t="n">
        <v>0</v>
      </c>
      <c r="O5" s="100">
        <f>IF(B5&lt;='VALOR POR PL'!$P$5,'CP RESUMO'!D67,"")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HISTORICOS'!E25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RESUMO'!E25</f>
        <v/>
      </c>
      <c r="N6" s="101">
        <f>MAX(0,M6-M5)</f>
        <v/>
      </c>
      <c r="O6" s="100">
        <f>IF(B6&lt;='VALOR POR PL'!$P$5,'CP RESUMO'!E67,"")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HISTORICOS'!F25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PL'!L31</f>
        <v/>
      </c>
      <c r="M7" s="100">
        <f>'CP RESUMO'!F25</f>
        <v/>
      </c>
      <c r="N7" s="101">
        <f>MAX(0,M7-M6)</f>
        <v/>
      </c>
      <c r="O7" s="100">
        <f>IF(B7&lt;='VALOR POR PL'!$P$5,'CP RESUMO'!F67,"")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HISTORICOS'!G25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RESUMO'!G25</f>
        <v/>
      </c>
      <c r="N8" s="101">
        <f>MAX(0,M8-M7)</f>
        <v/>
      </c>
      <c r="O8" s="100">
        <f>IF(B8&lt;='VALOR POR PL'!$P$5,'CP RESUMO'!G67,"")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HISTORICOS'!H25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RESUMO'!H25</f>
        <v/>
      </c>
      <c r="N9" s="101">
        <f>MAX(0,M9-M8)</f>
        <v/>
      </c>
      <c r="O9" s="100">
        <f>IF(B9&lt;='VALOR POR PL'!$P$5,'CP RESUMO'!H67,"")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HISTORICOS'!I25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RESUMO'!I25</f>
        <v/>
      </c>
      <c r="N10" s="101">
        <f>MAX(0,M10-M9)</f>
        <v/>
      </c>
      <c r="O10" s="100">
        <f>IF(B10&lt;='VALOR POR PL'!$P$5,'CP RESUMO'!I67,"")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HISTORICOS'!J25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RESUMO'!J25</f>
        <v/>
      </c>
      <c r="N11" s="101">
        <f>MAX(0,M11-M10)</f>
        <v/>
      </c>
      <c r="O11" s="100">
        <f>IF(B11&lt;='VALOR POR PL'!$P$5,'CP RESUMO'!J67,"")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HISTORICOS'!K25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RESUMO'!K25</f>
        <v/>
      </c>
      <c r="N12" s="101">
        <f>MAX(0,M12-M11)</f>
        <v/>
      </c>
      <c r="O12" s="100">
        <f>IF(B12&lt;='VALOR POR PL'!$P$5,'CP RESUMO'!K67,"")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HISTORICOS'!L25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PL'!I31</f>
        <v/>
      </c>
      <c r="M13" s="100">
        <f>'CP RESUMO'!L25</f>
        <v/>
      </c>
      <c r="N13" s="101">
        <f>MAX(0,M13-M12)</f>
        <v/>
      </c>
      <c r="O13" s="100">
        <f>IF(B13&lt;='VALOR POR PL'!$P$5,'CP RESUMO'!L67,"")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HISTORICOS'!M25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RESUMO'!$D$67:$BW$67,MATCH('VALOR POR PL'!$P$5,'CP RESUMO'!$D$4:$BW$4,0))/100,0)</f>
        <v/>
      </c>
      <c r="M14" s="100">
        <f>'CP RESUMO'!M25</f>
        <v/>
      </c>
      <c r="N14" s="101">
        <f>MAX(0,M14-M13)</f>
        <v/>
      </c>
      <c r="O14" s="100">
        <f>IF(B14&lt;='VALOR POR PL'!$P$5,'CP RESUMO'!M67,"")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HISTORICOS'!N25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RESUMO'!N25</f>
        <v/>
      </c>
      <c r="N15" s="101">
        <f>MAX(0,M15-M14)</f>
        <v/>
      </c>
      <c r="O15" s="100">
        <f>IF(B15&lt;='VALOR POR PL'!$P$5,'CP RESUMO'!N67,"")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HISTORICOS'!O25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RESUMO'!O25</f>
        <v/>
      </c>
      <c r="N16" s="101">
        <f>MAX(0,M16-M15)</f>
        <v/>
      </c>
      <c r="O16" s="100">
        <f>IF(B16&lt;='VALOR POR PL'!$P$5,'CP RESUMO'!O67,"")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HISTORICOS'!P25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RESUMO'!P25</f>
        <v/>
      </c>
      <c r="N17" s="101">
        <f>MAX(0,M17-M16)</f>
        <v/>
      </c>
      <c r="O17" s="100">
        <f>IF(B17&lt;='VALOR POR PL'!$P$5,'CP RESUMO'!P67,"")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HISTORICOS'!Q25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RESUMO'!Q25</f>
        <v/>
      </c>
      <c r="N18" s="101">
        <f>MAX(0,M18-M17)</f>
        <v/>
      </c>
      <c r="O18" s="100">
        <f>IF(B18&lt;='VALOR POR PL'!$P$5,'CP RESUMO'!Q67,"")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HISTORICOS'!R25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RESUMO'!R25</f>
        <v/>
      </c>
      <c r="N19" s="101">
        <f>MAX(0,M19-M18)</f>
        <v/>
      </c>
      <c r="O19" s="100">
        <f>IF(B19&lt;='VALOR POR PL'!$P$5,'CP RESUMO'!R67,"")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HISTORICOS'!S25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RESUMO'!S25</f>
        <v/>
      </c>
      <c r="N20" s="101">
        <f>MAX(0,M20-M19)</f>
        <v/>
      </c>
      <c r="O20" s="100">
        <f>IF(B20&lt;='VALOR POR PL'!$P$5,'CP RESUMO'!S67,"")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HISTORICOS'!T25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RESUMO'!T25</f>
        <v/>
      </c>
      <c r="N21" s="101">
        <f>MAX(0,M21-M20)</f>
        <v/>
      </c>
      <c r="O21" s="100">
        <f>IF(B21&lt;='VALOR POR PL'!$P$5,'CP RESUMO'!T67,"")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HISTORICOS'!U25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RESUMO'!U25</f>
        <v/>
      </c>
      <c r="N22" s="101">
        <f>MAX(0,M22-M21)</f>
        <v/>
      </c>
      <c r="O22" s="100">
        <f>IF(B22&lt;='VALOR POR PL'!$P$5,'CP RESUMO'!U67,"")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HISTORICOS'!V25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RESUMO'!V25</f>
        <v/>
      </c>
      <c r="N23" s="101">
        <f>MAX(0,M23-M22)</f>
        <v/>
      </c>
      <c r="O23" s="100">
        <f>IF(B23&lt;='VALOR POR PL'!$P$5,'CP RESUMO'!V67,"")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HISTORICOS'!W25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RESUMO'!W25</f>
        <v/>
      </c>
      <c r="N24" s="101">
        <f>MAX(0,M24-M23)</f>
        <v/>
      </c>
      <c r="O24" s="100">
        <f>IF(B24&lt;='VALOR POR PL'!$P$5,'CP RESUMO'!W67,"")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HISTORICOS'!X25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RESUMO'!X25</f>
        <v/>
      </c>
      <c r="N25" s="101">
        <f>MAX(0,M25-M24)</f>
        <v/>
      </c>
      <c r="O25" s="100">
        <f>IF(B25&lt;='VALOR POR PL'!$P$5,'CP RESUMO'!X67,"")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HISTORICOS'!Y25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RESUMO'!Y25</f>
        <v/>
      </c>
      <c r="N26" s="101">
        <f>MAX(0,M26-M25)</f>
        <v/>
      </c>
      <c r="O26" s="100">
        <f>IF(B26&lt;='VALOR POR PL'!$P$5,'CP RESUMO'!Y67,"")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HISTORICOS'!Z25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RESUMO'!Z25</f>
        <v/>
      </c>
      <c r="N27" s="101">
        <f>MAX(0,M27-M26)</f>
        <v/>
      </c>
      <c r="O27" s="100">
        <f>IF(B27&lt;='VALOR POR PL'!$P$5,'CP RESUMO'!Z67,"")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HISTORICOS'!AA25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>
        <v>150000</v>
      </c>
      <c r="M28" s="100">
        <f>'CP RESUMO'!AA25</f>
        <v/>
      </c>
      <c r="N28" s="101">
        <f>MAX(0,M28-M27)</f>
        <v/>
      </c>
      <c r="O28" s="100">
        <f>IF(B28&lt;='VALOR POR PL'!$P$5,'CP RESUMO'!AA67,"")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HISTORICOS'!AB25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>
        <v>50000</v>
      </c>
      <c r="M29" s="100">
        <f>'CP RESUMO'!AB25</f>
        <v/>
      </c>
      <c r="N29" s="101">
        <f>MAX(0,M29-M28)</f>
        <v/>
      </c>
      <c r="O29" s="100">
        <f>IF(B29&lt;='VALOR POR PL'!$P$5,'CP RESUMO'!AB67,"")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HISTORICOS'!AC25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>
        <v>50000</v>
      </c>
      <c r="M30" s="100">
        <f>'CP RESUMO'!AC25</f>
        <v/>
      </c>
      <c r="N30" s="101">
        <f>MAX(0,M30-M29)</f>
        <v/>
      </c>
      <c r="O30" s="100">
        <f>IF(B30&lt;='VALOR POR PL'!$P$5,'CP RESUMO'!AC67,"")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HISTORICOS'!AD25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>
        <v>70000</v>
      </c>
      <c r="M31" s="100">
        <f>'CP RESUMO'!AD25</f>
        <v/>
      </c>
      <c r="N31" s="101">
        <f>MAX(0,M31-M30)</f>
        <v/>
      </c>
      <c r="O31" s="100">
        <f>IF(B31&lt;='VALOR POR PL'!$P$5,'CP RESUMO'!AD67,"")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HISTORICOS'!AE25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>
        <v>120258.03</v>
      </c>
      <c r="M32" s="100">
        <f>'CP RESUMO'!AE25</f>
        <v/>
      </c>
      <c r="N32" s="101">
        <f>MAX(0,M32-M31)</f>
        <v/>
      </c>
      <c r="O32" s="100">
        <f>IF(B32&lt;='VALOR POR PL'!$P$5,'CP RESUMO'!AE67,"")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HISTORICOS'!AF25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120258.03</v>
      </c>
      <c r="M33" s="100">
        <f>'CP RESUMO'!AF25</f>
        <v/>
      </c>
      <c r="N33" s="101">
        <f>MAX(0,M33-M32)</f>
        <v/>
      </c>
      <c r="O33" s="100">
        <f>IF(B33&lt;='VALOR POR PL'!$P$5,'CP RESUMO'!AF67,"")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HISTORICOS'!AG25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87246.02</v>
      </c>
      <c r="M34" s="100">
        <f>'CP RESUMO'!AG25</f>
        <v/>
      </c>
      <c r="N34" s="101">
        <f>MAX(0,M34-M33)</f>
        <v/>
      </c>
      <c r="O34" s="100">
        <f>IF(B34&lt;='VALOR POR PL'!$P$5,'CP RESUMO'!AG67,"")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HISTORICOS'!AH25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3930</v>
      </c>
      <c r="M35" s="100">
        <f>'CP RESUMO'!AH25</f>
        <v/>
      </c>
      <c r="N35" s="101">
        <f>MAX(0,M35-M34)</f>
        <v/>
      </c>
      <c r="O35" s="100">
        <f>IF(B35&lt;='VALOR POR PL'!$P$5,'CP RESUMO'!AH67,"")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HISTORICOS'!AI25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89604.02</v>
      </c>
      <c r="M36" s="100">
        <f>'CP RESUMO'!AI25</f>
        <v/>
      </c>
      <c r="N36" s="101">
        <f>MAX(0,M36-M35)</f>
        <v/>
      </c>
      <c r="O36" s="100">
        <f>IF(B36&lt;='VALOR POR PL'!$P$5,'CP RESUMO'!AI67,"")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HISTORICOS'!AJ25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109254.03</v>
      </c>
      <c r="M37" s="100">
        <f>'CP RESUMO'!AJ25</f>
        <v/>
      </c>
      <c r="N37" s="101">
        <f>MAX(0,M37-M36)</f>
        <v/>
      </c>
      <c r="O37" s="100">
        <f>IF(B37&lt;='VALOR POR PL'!$P$5,'CP RESUMO'!AJ67,"")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HISTORICOS'!AK25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195714.05</v>
      </c>
      <c r="M38" s="100">
        <f>'CP RESUMO'!AK25</f>
        <v/>
      </c>
      <c r="N38" s="101">
        <f>MAX(0,M38-M37)</f>
        <v/>
      </c>
      <c r="O38" s="100">
        <f>IF(B38&lt;='VALOR POR PL'!$P$5,'CP RESUMO'!AK67,"")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HISTORICOS'!AL25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279816.06</v>
      </c>
      <c r="M39" s="100">
        <f>'CP RESUMO'!AL25</f>
        <v/>
      </c>
      <c r="N39" s="101">
        <f>MAX(0,M39-M38)</f>
        <v/>
      </c>
      <c r="O39" s="100">
        <f>IF(B39&lt;='VALOR POR PL'!$P$5,'CP RESUMO'!AL67,"")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HISTORICOS'!AM25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174492.04</v>
      </c>
      <c r="M40" s="100">
        <f>'CP RESUMO'!AM25</f>
        <v/>
      </c>
      <c r="N40" s="101">
        <f>MAX(0,M40-M39)</f>
        <v/>
      </c>
      <c r="O40" s="100">
        <f>IF(B40&lt;='VALOR POR PL'!$P$5,'CP RESUMO'!AM67,"")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HISTORICOS'!AN25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363132.08</v>
      </c>
      <c r="M41" s="100">
        <f>'CP RESUMO'!AN25</f>
        <v/>
      </c>
      <c r="N41" s="101">
        <f>MAX(0,M41-M40)</f>
        <v/>
      </c>
      <c r="O41" s="100">
        <f>IF(B41&lt;='VALOR POR PL'!$P$5,'CP RESUMO'!AN67,"")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HISTORICOS'!AO25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316758.07</v>
      </c>
      <c r="M42" s="100">
        <f>'CP RESUMO'!AO25</f>
        <v/>
      </c>
      <c r="N42" s="101">
        <f>MAX(0,M42-M41)</f>
        <v/>
      </c>
      <c r="O42" s="100">
        <f>IF(B42&lt;='VALOR POR PL'!$P$5,'CP RESUMO'!AO67,"")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HISTORICOS'!AP25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424440.1</v>
      </c>
      <c r="M43" s="100">
        <f>'CP RESUMO'!AP25</f>
        <v/>
      </c>
      <c r="N43" s="101">
        <f>MAX(0,M43-M42)</f>
        <v/>
      </c>
      <c r="O43" s="100">
        <f>IF(B43&lt;='VALOR POR PL'!$P$5,'CP RESUMO'!AP67,"")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HISTORICOS'!AQ25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456666.11</v>
      </c>
      <c r="M44" s="100">
        <f>'CP RESUMO'!AQ25</f>
        <v/>
      </c>
      <c r="N44" s="101">
        <f>MAX(0,M44-M43)</f>
        <v/>
      </c>
      <c r="O44" s="100">
        <f>IF(B44&lt;='VALOR POR PL'!$P$5,'CP RESUMO'!AQ67,"")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HISTORICOS'!AR25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983286.23</v>
      </c>
      <c r="M45" s="100">
        <f>'CP RESUMO'!AR25</f>
        <v/>
      </c>
      <c r="N45" s="101">
        <f>MAX(0,M45-M44)</f>
        <v/>
      </c>
      <c r="O45" s="100">
        <f>IF(B45&lt;='VALOR POR PL'!$P$5,'CP RESUMO'!AR67,"")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HISTORICOS'!AS25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550986.13</v>
      </c>
      <c r="M46" s="100">
        <f>'CP RESUMO'!AS25</f>
        <v/>
      </c>
      <c r="N46" s="101">
        <f>MAX(0,M46-M45)</f>
        <v/>
      </c>
      <c r="O46" s="100">
        <f>IF(B46&lt;='VALOR POR PL'!$P$5,'CP RESUMO'!AS67,"")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HISTORICOS'!AT25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365490.08</v>
      </c>
      <c r="M47" s="100">
        <f>'CP RESUMO'!AT25</f>
        <v/>
      </c>
      <c r="N47" s="101">
        <f>MAX(0,M47-M46)</f>
        <v/>
      </c>
      <c r="O47" s="100">
        <f>IF(B47&lt;='VALOR POR PL'!$P$5,'CP RESUMO'!AT67,"")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HISTORICOS'!AU25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585570.13</v>
      </c>
      <c r="M48" s="100">
        <f>'CP RESUMO'!AU25</f>
        <v/>
      </c>
      <c r="N48" s="101">
        <f>MAX(0,M48-M47)</f>
        <v/>
      </c>
      <c r="O48" s="100">
        <f>IF(B48&lt;='VALOR POR PL'!$P$5,'CP RESUMO'!AU67,"")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HISTORICOS'!AV25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551772.13</v>
      </c>
      <c r="M49" s="100">
        <f>'CP RESUMO'!AV25</f>
        <v/>
      </c>
      <c r="N49" s="101">
        <f>MAX(0,M49-M48)</f>
        <v/>
      </c>
      <c r="O49" s="100">
        <f>IF(B49&lt;='VALOR POR PL'!$P$5,'CP RESUMO'!AV67,"")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HISTORICOS'!AW25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367848.08</v>
      </c>
      <c r="M50" s="100">
        <f>'CP RESUMO'!AW25</f>
        <v/>
      </c>
      <c r="N50" s="101">
        <f>MAX(0,M50-M49)</f>
        <v/>
      </c>
      <c r="O50" s="100">
        <f>IF(B50&lt;='VALOR POR PL'!$P$5,'CP RESUMO'!AW67,"")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HISTORICOS'!AX25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503826.12</v>
      </c>
      <c r="M51" s="100">
        <f>'CP RESUMO'!AX25</f>
        <v/>
      </c>
      <c r="N51" s="101">
        <f>MAX(0,M51-M50)</f>
        <v/>
      </c>
      <c r="O51" s="100">
        <f>IF(B51&lt;='VALOR POR PL'!$P$5,'CP RESUMO'!AX67,"")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HISTORICOS'!AY25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111612.03</v>
      </c>
      <c r="M52" s="100">
        <f>'CP RESUMO'!AY25</f>
        <v/>
      </c>
      <c r="N52" s="101">
        <f>MAX(0,M52-M51)</f>
        <v/>
      </c>
      <c r="O52" s="100">
        <f>IF(B52&lt;='VALOR POR PL'!$P$5,'CP RESUMO'!AY67,"")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HISTORICOS'!AZ25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299466.07</v>
      </c>
      <c r="M53" s="100">
        <f>'CP RESUMO'!AZ25</f>
        <v/>
      </c>
      <c r="N53" s="101">
        <f>MAX(0,M53-M52)</f>
        <v/>
      </c>
      <c r="O53" s="100">
        <f>IF(B53&lt;='VALOR POR PL'!$P$5,'CP RESUMO'!AZ67,"")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HISTORICOS'!BA25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195714.05</v>
      </c>
      <c r="M54" s="100">
        <f>'CP RESUMO'!BA25</f>
        <v/>
      </c>
      <c r="N54" s="101">
        <f>MAX(0,M54-M53)</f>
        <v/>
      </c>
      <c r="O54" s="100">
        <f>IF(B54&lt;='VALOR POR PL'!$P$5,'CP RESUMO'!BA67,"")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HISTORICOS'!BB25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104538.02</v>
      </c>
      <c r="M55" s="100">
        <f>'CP RESUMO'!BB25</f>
        <v/>
      </c>
      <c r="N55" s="101">
        <f>MAX(0,M55-M54)</f>
        <v/>
      </c>
      <c r="O55" s="100">
        <f>IF(B55&lt;='VALOR POR PL'!$P$5,'CP RESUMO'!BB67,"")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HISTORICOS'!BC25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60047.36</v>
      </c>
      <c r="M56" s="100">
        <f>'CP RESUMO'!BC25</f>
        <v/>
      </c>
      <c r="N56" s="101">
        <f>MAX(0,M56-M55)</f>
        <v/>
      </c>
      <c r="O56" s="100">
        <f>IF(B56&lt;='VALOR POR PL'!$P$5,'CP RESUMO'!BC67,"")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HISTORICOS'!BD25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RESUMO'!BD25</f>
        <v/>
      </c>
      <c r="N57" s="101">
        <f>MAX(0,M57-M56)</f>
        <v/>
      </c>
      <c r="O57" s="100">
        <f>IF(B57&lt;='VALOR POR PL'!$P$5,'CP RESUMO'!BD67,"")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HISTORICOS'!BE25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RESUMO'!BE25</f>
        <v/>
      </c>
      <c r="N58" s="101">
        <f>MAX(0,M58-M57)</f>
        <v/>
      </c>
      <c r="O58" s="100">
        <f>IF(B58&lt;='VALOR POR PL'!$P$5,'CP RESUMO'!BE67,"")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HISTORICOS'!BF25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RESUMO'!BF25</f>
        <v/>
      </c>
      <c r="N59" s="101">
        <f>MAX(0,M59-M58)</f>
        <v/>
      </c>
      <c r="O59" s="100">
        <f>IF(B59&lt;='VALOR POR PL'!$P$5,'CP RESUMO'!BF67,"")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HISTORICOS'!BG25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RESUMO'!BG25</f>
        <v/>
      </c>
      <c r="N60" s="101">
        <f>MAX(0,M60-M59)</f>
        <v/>
      </c>
      <c r="O60" s="100">
        <f>IF(B60&lt;='VALOR POR PL'!$P$5,'CP RESUMO'!BG67,"")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HISTORICOS'!BH25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RESUMO'!BH25</f>
        <v/>
      </c>
      <c r="N61" s="101">
        <f>MAX(0,M61-M60)</f>
        <v/>
      </c>
      <c r="O61" s="100">
        <f>IF(B61&lt;='VALOR POR PL'!$P$5,'CP RESUMO'!BH67,"")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HISTORICOS'!BI25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RESUMO'!BI25</f>
        <v/>
      </c>
      <c r="N62" s="101">
        <f>MAX(0,M62-M61)</f>
        <v/>
      </c>
      <c r="O62" s="100">
        <f>IF(B62&lt;='VALOR POR PL'!$P$5,'CP RESUMO'!BI67,"")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HISTORICOS'!BJ25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RESUMO'!BJ25</f>
        <v/>
      </c>
      <c r="N63" s="101">
        <f>MAX(0,M63-M62)</f>
        <v/>
      </c>
      <c r="O63" s="100">
        <f>IF(B63&lt;='VALOR POR PL'!$P$5,'CP RESUMO'!BJ67,"")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HISTORICOS'!BK25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RESUMO'!BK25</f>
        <v/>
      </c>
      <c r="N64" s="101">
        <f>MAX(0,M64-M63)</f>
        <v/>
      </c>
      <c r="O64" s="100">
        <f>IF(B64&lt;='VALOR POR PL'!$P$5,'CP RESUMO'!BK67,"")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HISTORICOS'!BL25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RESUMO'!BL25</f>
        <v/>
      </c>
      <c r="N65" s="101">
        <f>MAX(0,M65-M64)</f>
        <v/>
      </c>
      <c r="O65" s="100">
        <f>IF(B65&lt;='VALOR POR PL'!$P$5,'CP RESUMO'!BL67,"")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HISTORICOS'!BM25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RESUMO'!BM25</f>
        <v/>
      </c>
      <c r="N66" s="101">
        <f>MAX(0,M66-M65)</f>
        <v/>
      </c>
      <c r="O66" s="100">
        <f>IF(B66&lt;='VALOR POR PL'!$P$5,'CP RESUMO'!BM67,"")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HISTORICOS'!BN25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RESUMO'!BN25</f>
        <v/>
      </c>
      <c r="N67" s="101">
        <f>MAX(0,M67-M66)</f>
        <v/>
      </c>
      <c r="O67" s="100">
        <f>IF(B67&lt;='VALOR POR PL'!$P$5,'CP RESUMO'!BN67,"")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HISTORICOS'!BO25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RESUMO'!BO25</f>
        <v/>
      </c>
      <c r="N68" s="101">
        <f>MAX(0,M68-M67)</f>
        <v/>
      </c>
      <c r="O68" s="100">
        <f>IF(B68&lt;='VALOR POR PL'!$P$5,'CP RESUMO'!BO67,"")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HISTORICOS'!BP25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RESUMO'!BP25</f>
        <v/>
      </c>
      <c r="N69" s="101">
        <f>MAX(0,M69-M68)</f>
        <v/>
      </c>
      <c r="O69" s="100">
        <f>IF(B69&lt;='VALOR POR PL'!$P$5,'CP RESUMO'!BP67,"")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HISTORICOS'!BQ25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RESUMO'!BQ25</f>
        <v/>
      </c>
      <c r="N70" s="101">
        <f>MAX(0,M70-M69)</f>
        <v/>
      </c>
      <c r="O70" s="100">
        <f>IF(B70&lt;='VALOR POR PL'!$P$5,'CP RESUMO'!BQ67,"")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HISTORICOS'!BR25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RESUMO'!BR25</f>
        <v/>
      </c>
      <c r="N71" s="101">
        <f>MAX(0,M71-M70)</f>
        <v/>
      </c>
      <c r="O71" s="100">
        <f>IF(B71&lt;='VALOR POR PL'!$P$5,'CP RESUMO'!BR67,"")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HISTORICOS'!BS25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RESUMO'!BS25</f>
        <v/>
      </c>
      <c r="N72" s="101">
        <f>MAX(0,M72-M71)</f>
        <v/>
      </c>
      <c r="O72" s="100">
        <f>IF(B72&lt;='VALOR POR PL'!$P$5,'CP RESUMO'!BS67,"")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HISTORICOS'!BT25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RESUMO'!BT25</f>
        <v/>
      </c>
      <c r="N73" s="101">
        <f>MAX(0,M73-M72)</f>
        <v/>
      </c>
      <c r="O73" s="100">
        <f>IF(B73&lt;='VALOR POR PL'!$P$5,'CP RESUMO'!BT67,"")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HISTORICOS'!BU25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RESUMO'!BU25</f>
        <v/>
      </c>
      <c r="N74" s="101">
        <f>MAX(0,M74-M73)</f>
        <v/>
      </c>
      <c r="O74" s="100">
        <f>IF(B74&lt;='VALOR POR PL'!$P$5,'CP RESUMO'!BU67,"")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HISTORICOS'!BV25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RESUMO'!BV25</f>
        <v/>
      </c>
      <c r="N75" s="101">
        <f>MAX(0,M75-M74)</f>
        <v/>
      </c>
      <c r="O75" s="100">
        <f>IF(B75&lt;='VALOR POR PL'!$P$5,'CP RESUMO'!BV67,"")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HISTORICOS'!BW25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RESUMO'!BW25</f>
        <v/>
      </c>
      <c r="N76" s="101">
        <f>MAX(0,M76-M75)</f>
        <v/>
      </c>
      <c r="O76" s="100">
        <f>IF(B76&lt;='VALOR POR PL'!$P$5,'CP RESUMO'!BW67,"")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PL'!D32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HISTORICOS'!D26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PL'!F32</f>
        <v/>
      </c>
      <c r="K5" s="75">
        <f>'VALOR POR PL'!G32</f>
        <v/>
      </c>
      <c r="M5" s="100">
        <f>'CP RESUMO'!D26</f>
        <v/>
      </c>
      <c r="N5" s="101" t="n">
        <v>0</v>
      </c>
      <c r="O5" s="100">
        <f>IF(B5&lt;='VALOR POR PL'!$P$5,'CP RESUMO'!D68,"")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HISTORICOS'!E26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RESUMO'!E26</f>
        <v/>
      </c>
      <c r="N6" s="101">
        <f>MAX(0,M6-M5)</f>
        <v/>
      </c>
      <c r="O6" s="100">
        <f>IF(B6&lt;='VALOR POR PL'!$P$5,'CP RESUMO'!E68,"")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HISTORICOS'!F26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PL'!L32</f>
        <v/>
      </c>
      <c r="M7" s="100">
        <f>'CP RESUMO'!F26</f>
        <v/>
      </c>
      <c r="N7" s="101">
        <f>MAX(0,M7-M6)</f>
        <v/>
      </c>
      <c r="O7" s="100">
        <f>IF(B7&lt;='VALOR POR PL'!$P$5,'CP RESUMO'!F68,"")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HISTORICOS'!G26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RESUMO'!G26</f>
        <v/>
      </c>
      <c r="N8" s="101">
        <f>MAX(0,M8-M7)</f>
        <v/>
      </c>
      <c r="O8" s="100">
        <f>IF(B8&lt;='VALOR POR PL'!$P$5,'CP RESUMO'!G68,"")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HISTORICOS'!H26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RESUMO'!H26</f>
        <v/>
      </c>
      <c r="N9" s="101">
        <f>MAX(0,M9-M8)</f>
        <v/>
      </c>
      <c r="O9" s="100">
        <f>IF(B9&lt;='VALOR POR PL'!$P$5,'CP RESUMO'!H68,"")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HISTORICOS'!I26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RESUMO'!I26</f>
        <v/>
      </c>
      <c r="N10" s="101">
        <f>MAX(0,M10-M9)</f>
        <v/>
      </c>
      <c r="O10" s="100">
        <f>IF(B10&lt;='VALOR POR PL'!$P$5,'CP RESUMO'!I68,"")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HISTORICOS'!J26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RESUMO'!J26</f>
        <v/>
      </c>
      <c r="N11" s="101">
        <f>MAX(0,M11-M10)</f>
        <v/>
      </c>
      <c r="O11" s="100">
        <f>IF(B11&lt;='VALOR POR PL'!$P$5,'CP RESUMO'!J68,"")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HISTORICOS'!K26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RESUMO'!K26</f>
        <v/>
      </c>
      <c r="N12" s="101">
        <f>MAX(0,M12-M11)</f>
        <v/>
      </c>
      <c r="O12" s="100">
        <f>IF(B12&lt;='VALOR POR PL'!$P$5,'CP RESUMO'!K68,"")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HISTORICOS'!L26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PL'!I32</f>
        <v/>
      </c>
      <c r="M13" s="100">
        <f>'CP RESUMO'!L26</f>
        <v/>
      </c>
      <c r="N13" s="101">
        <f>MAX(0,M13-M12)</f>
        <v/>
      </c>
      <c r="O13" s="100">
        <f>IF(B13&lt;='VALOR POR PL'!$P$5,'CP RESUMO'!L68,"")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HISTORICOS'!M26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RESUMO'!$D$68:$BW$68,MATCH('VALOR POR PL'!$P$5,'CP RESUMO'!$D$4:$BW$4,0))/100,0)</f>
        <v/>
      </c>
      <c r="M14" s="100">
        <f>'CP RESUMO'!M26</f>
        <v/>
      </c>
      <c r="N14" s="101">
        <f>MAX(0,M14-M13)</f>
        <v/>
      </c>
      <c r="O14" s="100">
        <f>IF(B14&lt;='VALOR POR PL'!$P$5,'CP RESUMO'!M68,"")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HISTORICOS'!N26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RESUMO'!N26</f>
        <v/>
      </c>
      <c r="N15" s="101">
        <f>MAX(0,M15-M14)</f>
        <v/>
      </c>
      <c r="O15" s="100">
        <f>IF(B15&lt;='VALOR POR PL'!$P$5,'CP RESUMO'!N68,"")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HISTORICOS'!O26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RESUMO'!O26</f>
        <v/>
      </c>
      <c r="N16" s="101">
        <f>MAX(0,M16-M15)</f>
        <v/>
      </c>
      <c r="O16" s="100">
        <f>IF(B16&lt;='VALOR POR PL'!$P$5,'CP RESUMO'!O68,"")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HISTORICOS'!P26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RESUMO'!P26</f>
        <v/>
      </c>
      <c r="N17" s="101">
        <f>MAX(0,M17-M16)</f>
        <v/>
      </c>
      <c r="O17" s="100">
        <f>IF(B17&lt;='VALOR POR PL'!$P$5,'CP RESUMO'!P68,"")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HISTORICOS'!Q26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RESUMO'!Q26</f>
        <v/>
      </c>
      <c r="N18" s="101">
        <f>MAX(0,M18-M17)</f>
        <v/>
      </c>
      <c r="O18" s="100">
        <f>IF(B18&lt;='VALOR POR PL'!$P$5,'CP RESUMO'!Q68,"")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HISTORICOS'!R26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RESUMO'!R26</f>
        <v/>
      </c>
      <c r="N19" s="101">
        <f>MAX(0,M19-M18)</f>
        <v/>
      </c>
      <c r="O19" s="100">
        <f>IF(B19&lt;='VALOR POR PL'!$P$5,'CP RESUMO'!R68,"")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HISTORICOS'!S26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RESUMO'!S26</f>
        <v/>
      </c>
      <c r="N20" s="101">
        <f>MAX(0,M20-M19)</f>
        <v/>
      </c>
      <c r="O20" s="100">
        <f>IF(B20&lt;='VALOR POR PL'!$P$5,'CP RESUMO'!S68,"")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HISTORICOS'!T26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RESUMO'!T26</f>
        <v/>
      </c>
      <c r="N21" s="101">
        <f>MAX(0,M21-M20)</f>
        <v/>
      </c>
      <c r="O21" s="100">
        <f>IF(B21&lt;='VALOR POR PL'!$P$5,'CP RESUMO'!T68,"")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HISTORICOS'!U26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RESUMO'!U26</f>
        <v/>
      </c>
      <c r="N22" s="101">
        <f>MAX(0,M22-M21)</f>
        <v/>
      </c>
      <c r="O22" s="100">
        <f>IF(B22&lt;='VALOR POR PL'!$P$5,'CP RESUMO'!U68,"")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HISTORICOS'!V26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RESUMO'!V26</f>
        <v/>
      </c>
      <c r="N23" s="101">
        <f>MAX(0,M23-M22)</f>
        <v/>
      </c>
      <c r="O23" s="100">
        <f>IF(B23&lt;='VALOR POR PL'!$P$5,'CP RESUMO'!V68,"")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HISTORICOS'!W26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RESUMO'!W26</f>
        <v/>
      </c>
      <c r="N24" s="101">
        <f>MAX(0,M24-M23)</f>
        <v/>
      </c>
      <c r="O24" s="100">
        <f>IF(B24&lt;='VALOR POR PL'!$P$5,'CP RESUMO'!W68,"")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HISTORICOS'!X26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RESUMO'!X26</f>
        <v/>
      </c>
      <c r="N25" s="101">
        <f>MAX(0,M25-M24)</f>
        <v/>
      </c>
      <c r="O25" s="100">
        <f>IF(B25&lt;='VALOR POR PL'!$P$5,'CP RESUMO'!X68,"")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HISTORICOS'!Y26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RESUMO'!Y26</f>
        <v/>
      </c>
      <c r="N26" s="101">
        <f>MAX(0,M26-M25)</f>
        <v/>
      </c>
      <c r="O26" s="100">
        <f>IF(B26&lt;='VALOR POR PL'!$P$5,'CP RESUMO'!Y68,"")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HISTORICOS'!Z26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RESUMO'!Z26</f>
        <v/>
      </c>
      <c r="N27" s="101">
        <f>MAX(0,M27-M26)</f>
        <v/>
      </c>
      <c r="O27" s="100">
        <f>IF(B27&lt;='VALOR POR PL'!$P$5,'CP RESUMO'!Z68,"")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HISTORICOS'!AA26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RESUMO'!AA26</f>
        <v/>
      </c>
      <c r="N28" s="101">
        <f>MAX(0,M28-M27)</f>
        <v/>
      </c>
      <c r="O28" s="100">
        <f>IF(B28&lt;='VALOR POR PL'!$P$5,'CP RESUMO'!AA68,"")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HISTORICOS'!AB26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RESUMO'!AB26</f>
        <v/>
      </c>
      <c r="N29" s="101">
        <f>MAX(0,M29-M28)</f>
        <v/>
      </c>
      <c r="O29" s="100">
        <f>IF(B29&lt;='VALOR POR PL'!$P$5,'CP RESUMO'!AB68,"")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HISTORICOS'!AC26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RESUMO'!AC26</f>
        <v/>
      </c>
      <c r="N30" s="101">
        <f>MAX(0,M30-M29)</f>
        <v/>
      </c>
      <c r="O30" s="100">
        <f>IF(B30&lt;='VALOR POR PL'!$P$5,'CP RESUMO'!AC68,"")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HISTORICOS'!AD26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RESUMO'!AD26</f>
        <v/>
      </c>
      <c r="N31" s="101">
        <f>MAX(0,M31-M30)</f>
        <v/>
      </c>
      <c r="O31" s="100">
        <f>IF(B31&lt;='VALOR POR PL'!$P$5,'CP RESUMO'!AD68,"")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HISTORICOS'!AE26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RESUMO'!AE26</f>
        <v/>
      </c>
      <c r="N32" s="101">
        <f>MAX(0,M32-M31)</f>
        <v/>
      </c>
      <c r="O32" s="100">
        <f>IF(B32&lt;='VALOR POR PL'!$P$5,'CP RESUMO'!AE68,"")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HISTORICOS'!AF26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4858.59</v>
      </c>
      <c r="M33" s="100">
        <f>'CP RESUMO'!AF26</f>
        <v/>
      </c>
      <c r="N33" s="101">
        <f>MAX(0,M33-M32)</f>
        <v/>
      </c>
      <c r="O33" s="100">
        <f>IF(B33&lt;='VALOR POR PL'!$P$5,'CP RESUMO'!AF68,"")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HISTORICOS'!AG26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51303.46</v>
      </c>
      <c r="M34" s="100">
        <f>'CP RESUMO'!AG26</f>
        <v/>
      </c>
      <c r="N34" s="101">
        <f>MAX(0,M34-M33)</f>
        <v/>
      </c>
      <c r="O34" s="100">
        <f>IF(B34&lt;='VALOR POR PL'!$P$5,'CP RESUMO'!AG68,"")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HISTORICOS'!AH26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48915.33</v>
      </c>
      <c r="M35" s="100">
        <f>'CP RESUMO'!AH26</f>
        <v/>
      </c>
      <c r="N35" s="101">
        <f>MAX(0,M35-M34)</f>
        <v/>
      </c>
      <c r="O35" s="100">
        <f>IF(B35&lt;='VALOR POR PL'!$P$5,'CP RESUMO'!AH68,"")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HISTORICOS'!AI26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53691.58</v>
      </c>
      <c r="M36" s="100">
        <f>'CP RESUMO'!AI26</f>
        <v/>
      </c>
      <c r="N36" s="101">
        <f>MAX(0,M36-M35)</f>
        <v/>
      </c>
      <c r="O36" s="100">
        <f>IF(B36&lt;='VALOR POR PL'!$P$5,'CP RESUMO'!AI68,"")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HISTORICOS'!AJ26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57973.73</v>
      </c>
      <c r="M37" s="100">
        <f>'CP RESUMO'!AJ26</f>
        <v/>
      </c>
      <c r="N37" s="101">
        <f>MAX(0,M37-M36)</f>
        <v/>
      </c>
      <c r="O37" s="100">
        <f>IF(B37&lt;='VALOR POR PL'!$P$5,'CP RESUMO'!AJ68,"")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HISTORICOS'!AK26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62667.62</v>
      </c>
      <c r="M38" s="100">
        <f>'CP RESUMO'!AK26</f>
        <v/>
      </c>
      <c r="N38" s="101">
        <f>MAX(0,M38-M37)</f>
        <v/>
      </c>
      <c r="O38" s="100">
        <f>IF(B38&lt;='VALOR POR PL'!$P$5,'CP RESUMO'!AK68,"")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HISTORICOS'!AL26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58632.52</v>
      </c>
      <c r="M39" s="100">
        <f>'CP RESUMO'!AL26</f>
        <v/>
      </c>
      <c r="N39" s="101">
        <f>MAX(0,M39-M38)</f>
        <v/>
      </c>
      <c r="O39" s="100">
        <f>IF(B39&lt;='VALOR POR PL'!$P$5,'CP RESUMO'!AL68,"")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HISTORICOS'!AM26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70490.78</v>
      </c>
      <c r="M40" s="100">
        <f>'CP RESUMO'!AM26</f>
        <v/>
      </c>
      <c r="N40" s="101">
        <f>MAX(0,M40-M39)</f>
        <v/>
      </c>
      <c r="O40" s="100">
        <f>IF(B40&lt;='VALOR POR PL'!$P$5,'CP RESUMO'!AM68,"")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HISTORICOS'!AN26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67773.27</v>
      </c>
      <c r="M41" s="100">
        <f>'CP RESUMO'!AN26</f>
        <v/>
      </c>
      <c r="N41" s="101">
        <f>MAX(0,M41-M40)</f>
        <v/>
      </c>
      <c r="O41" s="100">
        <f>IF(B41&lt;='VALOR POR PL'!$P$5,'CP RESUMO'!AN68,"")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HISTORICOS'!AO26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60444.2</v>
      </c>
      <c r="M42" s="100">
        <f>'CP RESUMO'!AO26</f>
        <v/>
      </c>
      <c r="N42" s="101">
        <f>MAX(0,M42-M41)</f>
        <v/>
      </c>
      <c r="O42" s="100">
        <f>IF(B42&lt;='VALOR POR PL'!$P$5,'CP RESUMO'!AO68,"")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HISTORICOS'!AP26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60526.55</v>
      </c>
      <c r="M43" s="100">
        <f>'CP RESUMO'!AP26</f>
        <v/>
      </c>
      <c r="N43" s="101">
        <f>MAX(0,M43-M42)</f>
        <v/>
      </c>
      <c r="O43" s="100">
        <f>IF(B43&lt;='VALOR POR PL'!$P$5,'CP RESUMO'!AP68,"")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HISTORICOS'!AQ26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68349.71000000001</v>
      </c>
      <c r="M44" s="100">
        <f>'CP RESUMO'!AQ26</f>
        <v/>
      </c>
      <c r="N44" s="101">
        <f>MAX(0,M44-M43)</f>
        <v/>
      </c>
      <c r="O44" s="100">
        <f>IF(B44&lt;='VALOR POR PL'!$P$5,'CP RESUMO'!AQ68,"")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HISTORICOS'!AR26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85807.71000000001</v>
      </c>
      <c r="M45" s="100">
        <f>'CP RESUMO'!AR26</f>
        <v/>
      </c>
      <c r="N45" s="101">
        <f>MAX(0,M45-M44)</f>
        <v/>
      </c>
      <c r="O45" s="100">
        <f>IF(B45&lt;='VALOR POR PL'!$P$5,'CP RESUMO'!AR68,"")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HISTORICOS'!AS26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33186.67</v>
      </c>
      <c r="M46" s="100">
        <f>'CP RESUMO'!AS26</f>
        <v/>
      </c>
      <c r="N46" s="101">
        <f>MAX(0,M46-M45)</f>
        <v/>
      </c>
      <c r="O46" s="100">
        <f>IF(B46&lt;='VALOR POR PL'!$P$5,'CP RESUMO'!AS68,"")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HISTORICOS'!AT26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7905.51</v>
      </c>
      <c r="M47" s="100">
        <f>'CP RESUMO'!AT26</f>
        <v/>
      </c>
      <c r="N47" s="101">
        <f>MAX(0,M47-M46)</f>
        <v/>
      </c>
      <c r="O47" s="100">
        <f>IF(B47&lt;='VALOR POR PL'!$P$5,'CP RESUMO'!AT68,"")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HISTORICOS'!AU26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15234.57</v>
      </c>
      <c r="M48" s="100">
        <f>'CP RESUMO'!AU26</f>
        <v/>
      </c>
      <c r="N48" s="101">
        <f>MAX(0,M48-M47)</f>
        <v/>
      </c>
      <c r="O48" s="100">
        <f>IF(B48&lt;='VALOR POR PL'!$P$5,'CP RESUMO'!AU68,"")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HISTORICOS'!AV26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2305.77</v>
      </c>
      <c r="M49" s="100">
        <f>'CP RESUMO'!AV26</f>
        <v/>
      </c>
      <c r="N49" s="101">
        <f>MAX(0,M49-M48)</f>
        <v/>
      </c>
      <c r="O49" s="100">
        <f>IF(B49&lt;='VALOR POR PL'!$P$5,'CP RESUMO'!AV68,"")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HISTORICOS'!AW26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2305.77</v>
      </c>
      <c r="M50" s="100">
        <f>'CP RESUMO'!AW26</f>
        <v/>
      </c>
      <c r="N50" s="101">
        <f>MAX(0,M50-M49)</f>
        <v/>
      </c>
      <c r="O50" s="100">
        <f>IF(B50&lt;='VALOR POR PL'!$P$5,'CP RESUMO'!AW68,"")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HISTORICOS'!AX26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2223.42</v>
      </c>
      <c r="M51" s="100">
        <f>'CP RESUMO'!AX26</f>
        <v/>
      </c>
      <c r="N51" s="101">
        <f>MAX(0,M51-M50)</f>
        <v/>
      </c>
      <c r="O51" s="100">
        <f>IF(B51&lt;='VALOR POR PL'!$P$5,'CP RESUMO'!AX68,"")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HISTORICOS'!AY26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2305.77</v>
      </c>
      <c r="M52" s="100">
        <f>'CP RESUMO'!AY26</f>
        <v/>
      </c>
      <c r="N52" s="101">
        <f>MAX(0,M52-M51)</f>
        <v/>
      </c>
      <c r="O52" s="100">
        <f>IF(B52&lt;='VALOR POR PL'!$P$5,'CP RESUMO'!AY68,"")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HISTORICOS'!AZ26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2223.42</v>
      </c>
      <c r="M53" s="100">
        <f>'CP RESUMO'!AZ26</f>
        <v/>
      </c>
      <c r="N53" s="101">
        <f>MAX(0,M53-M52)</f>
        <v/>
      </c>
      <c r="O53" s="100">
        <f>IF(B53&lt;='VALOR POR PL'!$P$5,'CP RESUMO'!AZ68,"")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HISTORICOS'!BA26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1894.03</v>
      </c>
      <c r="M54" s="100">
        <f>'CP RESUMO'!BA26</f>
        <v/>
      </c>
      <c r="N54" s="101">
        <f>MAX(0,M54-M53)</f>
        <v/>
      </c>
      <c r="O54" s="100">
        <f>IF(B54&lt;='VALOR POR PL'!$P$5,'CP RESUMO'!BA68,"")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HISTORICOS'!BB26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2141.08</v>
      </c>
      <c r="M55" s="100">
        <f>'CP RESUMO'!BB26</f>
        <v/>
      </c>
      <c r="N55" s="101">
        <f>MAX(0,M55-M54)</f>
        <v/>
      </c>
      <c r="O55" s="100">
        <f>IF(B55&lt;='VALOR POR PL'!$P$5,'CP RESUMO'!BB68,"")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HISTORICOS'!BC26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329.4</v>
      </c>
      <c r="M56" s="100">
        <f>'CP RESUMO'!BC26</f>
        <v/>
      </c>
      <c r="N56" s="101">
        <f>MAX(0,M56-M55)</f>
        <v/>
      </c>
      <c r="O56" s="100">
        <f>IF(B56&lt;='VALOR POR PL'!$P$5,'CP RESUMO'!BC68,"")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HISTORICOS'!BD26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RESUMO'!BD26</f>
        <v/>
      </c>
      <c r="N57" s="101">
        <f>MAX(0,M57-M56)</f>
        <v/>
      </c>
      <c r="O57" s="100">
        <f>IF(B57&lt;='VALOR POR PL'!$P$5,'CP RESUMO'!BD68,"")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HISTORICOS'!BE26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RESUMO'!BE26</f>
        <v/>
      </c>
      <c r="N58" s="101">
        <f>MAX(0,M58-M57)</f>
        <v/>
      </c>
      <c r="O58" s="100">
        <f>IF(B58&lt;='VALOR POR PL'!$P$5,'CP RESUMO'!BE68,"")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HISTORICOS'!BF26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RESUMO'!BF26</f>
        <v/>
      </c>
      <c r="N59" s="101">
        <f>MAX(0,M59-M58)</f>
        <v/>
      </c>
      <c r="O59" s="100">
        <f>IF(B59&lt;='VALOR POR PL'!$P$5,'CP RESUMO'!BF68,"")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HISTORICOS'!BG26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RESUMO'!BG26</f>
        <v/>
      </c>
      <c r="N60" s="101">
        <f>MAX(0,M60-M59)</f>
        <v/>
      </c>
      <c r="O60" s="100">
        <f>IF(B60&lt;='VALOR POR PL'!$P$5,'CP RESUMO'!BG68,"")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HISTORICOS'!BH26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RESUMO'!BH26</f>
        <v/>
      </c>
      <c r="N61" s="101">
        <f>MAX(0,M61-M60)</f>
        <v/>
      </c>
      <c r="O61" s="100">
        <f>IF(B61&lt;='VALOR POR PL'!$P$5,'CP RESUMO'!BH68,"")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HISTORICOS'!BI26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RESUMO'!BI26</f>
        <v/>
      </c>
      <c r="N62" s="101">
        <f>MAX(0,M62-M61)</f>
        <v/>
      </c>
      <c r="O62" s="100">
        <f>IF(B62&lt;='VALOR POR PL'!$P$5,'CP RESUMO'!BI68,"")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HISTORICOS'!BJ26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RESUMO'!BJ26</f>
        <v/>
      </c>
      <c r="N63" s="101">
        <f>MAX(0,M63-M62)</f>
        <v/>
      </c>
      <c r="O63" s="100">
        <f>IF(B63&lt;='VALOR POR PL'!$P$5,'CP RESUMO'!BJ68,"")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HISTORICOS'!BK26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RESUMO'!BK26</f>
        <v/>
      </c>
      <c r="N64" s="101">
        <f>MAX(0,M64-M63)</f>
        <v/>
      </c>
      <c r="O64" s="100">
        <f>IF(B64&lt;='VALOR POR PL'!$P$5,'CP RESUMO'!BK68,"")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HISTORICOS'!BL26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RESUMO'!BL26</f>
        <v/>
      </c>
      <c r="N65" s="101">
        <f>MAX(0,M65-M64)</f>
        <v/>
      </c>
      <c r="O65" s="100">
        <f>IF(B65&lt;='VALOR POR PL'!$P$5,'CP RESUMO'!BL68,"")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HISTORICOS'!BM26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RESUMO'!BM26</f>
        <v/>
      </c>
      <c r="N66" s="101">
        <f>MAX(0,M66-M65)</f>
        <v/>
      </c>
      <c r="O66" s="100">
        <f>IF(B66&lt;='VALOR POR PL'!$P$5,'CP RESUMO'!BM68,"")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HISTORICOS'!BN26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RESUMO'!BN26</f>
        <v/>
      </c>
      <c r="N67" s="101">
        <f>MAX(0,M67-M66)</f>
        <v/>
      </c>
      <c r="O67" s="100">
        <f>IF(B67&lt;='VALOR POR PL'!$P$5,'CP RESUMO'!BN68,"")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HISTORICOS'!BO26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RESUMO'!BO26</f>
        <v/>
      </c>
      <c r="N68" s="101">
        <f>MAX(0,M68-M67)</f>
        <v/>
      </c>
      <c r="O68" s="100">
        <f>IF(B68&lt;='VALOR POR PL'!$P$5,'CP RESUMO'!BO68,"")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HISTORICOS'!BP26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RESUMO'!BP26</f>
        <v/>
      </c>
      <c r="N69" s="101">
        <f>MAX(0,M69-M68)</f>
        <v/>
      </c>
      <c r="O69" s="100">
        <f>IF(B69&lt;='VALOR POR PL'!$P$5,'CP RESUMO'!BP68,"")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HISTORICOS'!BQ26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RESUMO'!BQ26</f>
        <v/>
      </c>
      <c r="N70" s="101">
        <f>MAX(0,M70-M69)</f>
        <v/>
      </c>
      <c r="O70" s="100">
        <f>IF(B70&lt;='VALOR POR PL'!$P$5,'CP RESUMO'!BQ68,"")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HISTORICOS'!BR26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RESUMO'!BR26</f>
        <v/>
      </c>
      <c r="N71" s="101">
        <f>MAX(0,M71-M70)</f>
        <v/>
      </c>
      <c r="O71" s="100">
        <f>IF(B71&lt;='VALOR POR PL'!$P$5,'CP RESUMO'!BR68,"")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HISTORICOS'!BS26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RESUMO'!BS26</f>
        <v/>
      </c>
      <c r="N72" s="101">
        <f>MAX(0,M72-M71)</f>
        <v/>
      </c>
      <c r="O72" s="100">
        <f>IF(B72&lt;='VALOR POR PL'!$P$5,'CP RESUMO'!BS68,"")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HISTORICOS'!BT26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RESUMO'!BT26</f>
        <v/>
      </c>
      <c r="N73" s="101">
        <f>MAX(0,M73-M72)</f>
        <v/>
      </c>
      <c r="O73" s="100">
        <f>IF(B73&lt;='VALOR POR PL'!$P$5,'CP RESUMO'!BT68,"")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HISTORICOS'!BU26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RESUMO'!BU26</f>
        <v/>
      </c>
      <c r="N74" s="101">
        <f>MAX(0,M74-M73)</f>
        <v/>
      </c>
      <c r="O74" s="100">
        <f>IF(B74&lt;='VALOR POR PL'!$P$5,'CP RESUMO'!BU68,"")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HISTORICOS'!BV26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RESUMO'!BV26</f>
        <v/>
      </c>
      <c r="N75" s="101">
        <f>MAX(0,M75-M74)</f>
        <v/>
      </c>
      <c r="O75" s="100">
        <f>IF(B75&lt;='VALOR POR PL'!$P$5,'CP RESUMO'!BV68,"")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HISTORICOS'!BW26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RESUMO'!BW26</f>
        <v/>
      </c>
      <c r="N76" s="101">
        <f>MAX(0,M76-M75)</f>
        <v/>
      </c>
      <c r="O76" s="100">
        <f>IF(B76&lt;='VALOR POR PL'!$P$5,'CP RESUMO'!BW68,"")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PL'!D33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HISTORICOS'!D27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PL'!F33</f>
        <v/>
      </c>
      <c r="K5" s="75">
        <f>'VALOR POR PL'!G33</f>
        <v/>
      </c>
      <c r="M5" s="100">
        <f>'CP RESUMO'!D27</f>
        <v/>
      </c>
      <c r="N5" s="101" t="n">
        <v>0</v>
      </c>
      <c r="O5" s="100">
        <f>IF(B5&lt;='VALOR POR PL'!$P$5,'CP RESUMO'!D69,"")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HISTORICOS'!E27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RESUMO'!E27</f>
        <v/>
      </c>
      <c r="N6" s="101">
        <f>MAX(0,M6-M5)</f>
        <v/>
      </c>
      <c r="O6" s="100">
        <f>IF(B6&lt;='VALOR POR PL'!$P$5,'CP RESUMO'!E69,"")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HISTORICOS'!F27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PL'!L33</f>
        <v/>
      </c>
      <c r="M7" s="100">
        <f>'CP RESUMO'!F27</f>
        <v/>
      </c>
      <c r="N7" s="101">
        <f>MAX(0,M7-M6)</f>
        <v/>
      </c>
      <c r="O7" s="100">
        <f>IF(B7&lt;='VALOR POR PL'!$P$5,'CP RESUMO'!F69,"")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HISTORICOS'!G27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RESUMO'!G27</f>
        <v/>
      </c>
      <c r="N8" s="101">
        <f>MAX(0,M8-M7)</f>
        <v/>
      </c>
      <c r="O8" s="100">
        <f>IF(B8&lt;='VALOR POR PL'!$P$5,'CP RESUMO'!G69,"")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HISTORICOS'!H27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RESUMO'!H27</f>
        <v/>
      </c>
      <c r="N9" s="101">
        <f>MAX(0,M9-M8)</f>
        <v/>
      </c>
      <c r="O9" s="100">
        <f>IF(B9&lt;='VALOR POR PL'!$P$5,'CP RESUMO'!H69,"")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HISTORICOS'!I27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RESUMO'!I27</f>
        <v/>
      </c>
      <c r="N10" s="101">
        <f>MAX(0,M10-M9)</f>
        <v/>
      </c>
      <c r="O10" s="100">
        <f>IF(B10&lt;='VALOR POR PL'!$P$5,'CP RESUMO'!I69,"")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HISTORICOS'!J27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RESUMO'!J27</f>
        <v/>
      </c>
      <c r="N11" s="101">
        <f>MAX(0,M11-M10)</f>
        <v/>
      </c>
      <c r="O11" s="100">
        <f>IF(B11&lt;='VALOR POR PL'!$P$5,'CP RESUMO'!J69,"")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HISTORICOS'!K27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RESUMO'!K27</f>
        <v/>
      </c>
      <c r="N12" s="101">
        <f>MAX(0,M12-M11)</f>
        <v/>
      </c>
      <c r="O12" s="100">
        <f>IF(B12&lt;='VALOR POR PL'!$P$5,'CP RESUMO'!K69,"")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HISTORICOS'!L27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PL'!I33</f>
        <v/>
      </c>
      <c r="M13" s="100">
        <f>'CP RESUMO'!L27</f>
        <v/>
      </c>
      <c r="N13" s="101">
        <f>MAX(0,M13-M12)</f>
        <v/>
      </c>
      <c r="O13" s="100">
        <f>IF(B13&lt;='VALOR POR PL'!$P$5,'CP RESUMO'!L69,"")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HISTORICOS'!M27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RESUMO'!$D$69:$BW$69,MATCH('VALOR POR PL'!$P$5,'CP RESUMO'!$D$4:$BW$4,0))/100,0)</f>
        <v/>
      </c>
      <c r="M14" s="100">
        <f>'CP RESUMO'!M27</f>
        <v/>
      </c>
      <c r="N14" s="101">
        <f>MAX(0,M14-M13)</f>
        <v/>
      </c>
      <c r="O14" s="100">
        <f>IF(B14&lt;='VALOR POR PL'!$P$5,'CP RESUMO'!M69,"")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HISTORICOS'!N27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RESUMO'!N27</f>
        <v/>
      </c>
      <c r="N15" s="101">
        <f>MAX(0,M15-M14)</f>
        <v/>
      </c>
      <c r="O15" s="100">
        <f>IF(B15&lt;='VALOR POR PL'!$P$5,'CP RESUMO'!N69,"")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HISTORICOS'!O27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RESUMO'!O27</f>
        <v/>
      </c>
      <c r="N16" s="101">
        <f>MAX(0,M16-M15)</f>
        <v/>
      </c>
      <c r="O16" s="100">
        <f>IF(B16&lt;='VALOR POR PL'!$P$5,'CP RESUMO'!O69,"")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HISTORICOS'!P27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RESUMO'!P27</f>
        <v/>
      </c>
      <c r="N17" s="101">
        <f>MAX(0,M17-M16)</f>
        <v/>
      </c>
      <c r="O17" s="100">
        <f>IF(B17&lt;='VALOR POR PL'!$P$5,'CP RESUMO'!P69,"")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HISTORICOS'!Q27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RESUMO'!Q27</f>
        <v/>
      </c>
      <c r="N18" s="101">
        <f>MAX(0,M18-M17)</f>
        <v/>
      </c>
      <c r="O18" s="100">
        <f>IF(B18&lt;='VALOR POR PL'!$P$5,'CP RESUMO'!Q69,"")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HISTORICOS'!R27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RESUMO'!R27</f>
        <v/>
      </c>
      <c r="N19" s="101">
        <f>MAX(0,M19-M18)</f>
        <v/>
      </c>
      <c r="O19" s="100">
        <f>IF(B19&lt;='VALOR POR PL'!$P$5,'CP RESUMO'!R69,"")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HISTORICOS'!S27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RESUMO'!S27</f>
        <v/>
      </c>
      <c r="N20" s="101">
        <f>MAX(0,M20-M19)</f>
        <v/>
      </c>
      <c r="O20" s="100">
        <f>IF(B20&lt;='VALOR POR PL'!$P$5,'CP RESUMO'!S69,"")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HISTORICOS'!T27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RESUMO'!T27</f>
        <v/>
      </c>
      <c r="N21" s="101">
        <f>MAX(0,M21-M20)</f>
        <v/>
      </c>
      <c r="O21" s="100">
        <f>IF(B21&lt;='VALOR POR PL'!$P$5,'CP RESUMO'!T69,"")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HISTORICOS'!U27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RESUMO'!U27</f>
        <v/>
      </c>
      <c r="N22" s="101">
        <f>MAX(0,M22-M21)</f>
        <v/>
      </c>
      <c r="O22" s="100">
        <f>IF(B22&lt;='VALOR POR PL'!$P$5,'CP RESUMO'!U69,"")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HISTORICOS'!V27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RESUMO'!V27</f>
        <v/>
      </c>
      <c r="N23" s="101">
        <f>MAX(0,M23-M22)</f>
        <v/>
      </c>
      <c r="O23" s="100">
        <f>IF(B23&lt;='VALOR POR PL'!$P$5,'CP RESUMO'!V69,"")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HISTORICOS'!W27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RESUMO'!W27</f>
        <v/>
      </c>
      <c r="N24" s="101">
        <f>MAX(0,M24-M23)</f>
        <v/>
      </c>
      <c r="O24" s="100">
        <f>IF(B24&lt;='VALOR POR PL'!$P$5,'CP RESUMO'!W69,"")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HISTORICOS'!X27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RESUMO'!X27</f>
        <v/>
      </c>
      <c r="N25" s="101">
        <f>MAX(0,M25-M24)</f>
        <v/>
      </c>
      <c r="O25" s="100">
        <f>IF(B25&lt;='VALOR POR PL'!$P$5,'CP RESUMO'!X69,"")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HISTORICOS'!Y27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RESUMO'!Y27</f>
        <v/>
      </c>
      <c r="N26" s="101">
        <f>MAX(0,M26-M25)</f>
        <v/>
      </c>
      <c r="O26" s="100">
        <f>IF(B26&lt;='VALOR POR PL'!$P$5,'CP RESUMO'!Y69,"")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HISTORICOS'!Z27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RESUMO'!Z27</f>
        <v/>
      </c>
      <c r="N27" s="101">
        <f>MAX(0,M27-M26)</f>
        <v/>
      </c>
      <c r="O27" s="100">
        <f>IF(B27&lt;='VALOR POR PL'!$P$5,'CP RESUMO'!Z69,"")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HISTORICOS'!AA27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RESUMO'!AA27</f>
        <v/>
      </c>
      <c r="N28" s="101">
        <f>MAX(0,M28-M27)</f>
        <v/>
      </c>
      <c r="O28" s="100">
        <f>IF(B28&lt;='VALOR POR PL'!$P$5,'CP RESUMO'!AA69,"")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HISTORICOS'!AB27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RESUMO'!AB27</f>
        <v/>
      </c>
      <c r="N29" s="101">
        <f>MAX(0,M29-M28)</f>
        <v/>
      </c>
      <c r="O29" s="100">
        <f>IF(B29&lt;='VALOR POR PL'!$P$5,'CP RESUMO'!AB69,"")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HISTORICOS'!AC27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RESUMO'!AC27</f>
        <v/>
      </c>
      <c r="N30" s="101">
        <f>MAX(0,M30-M29)</f>
        <v/>
      </c>
      <c r="O30" s="100">
        <f>IF(B30&lt;='VALOR POR PL'!$P$5,'CP RESUMO'!AC69,"")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HISTORICOS'!AD27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RESUMO'!AD27</f>
        <v/>
      </c>
      <c r="N31" s="101">
        <f>MAX(0,M31-M30)</f>
        <v/>
      </c>
      <c r="O31" s="100">
        <f>IF(B31&lt;='VALOR POR PL'!$P$5,'CP RESUMO'!AD69,"")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HISTORICOS'!AE27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RESUMO'!AE27</f>
        <v/>
      </c>
      <c r="N32" s="101">
        <f>MAX(0,M32-M31)</f>
        <v/>
      </c>
      <c r="O32" s="100">
        <f>IF(B32&lt;='VALOR POR PL'!$P$5,'CP RESUMO'!AE69,"")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HISTORICOS'!AF27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RESUMO'!AF27</f>
        <v/>
      </c>
      <c r="N33" s="101">
        <f>MAX(0,M33-M32)</f>
        <v/>
      </c>
      <c r="O33" s="100">
        <f>IF(B33&lt;='VALOR POR PL'!$P$5,'CP RESUMO'!AF69,"")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HISTORICOS'!AG27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RESUMO'!AG27</f>
        <v/>
      </c>
      <c r="N34" s="101">
        <f>MAX(0,M34-M33)</f>
        <v/>
      </c>
      <c r="O34" s="100">
        <f>IF(B34&lt;='VALOR POR PL'!$P$5,'CP RESUMO'!AG69,"")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HISTORICOS'!AH27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RESUMO'!AH27</f>
        <v/>
      </c>
      <c r="N35" s="101">
        <f>MAX(0,M35-M34)</f>
        <v/>
      </c>
      <c r="O35" s="100">
        <f>IF(B35&lt;='VALOR POR PL'!$P$5,'CP RESUMO'!AH69,"")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HISTORICOS'!AI27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15275.52</v>
      </c>
      <c r="M36" s="100">
        <f>'CP RESUMO'!AI27</f>
        <v/>
      </c>
      <c r="N36" s="101">
        <f>MAX(0,M36-M35)</f>
        <v/>
      </c>
      <c r="O36" s="100">
        <f>IF(B36&lt;='VALOR POR PL'!$P$5,'CP RESUMO'!AI69,"")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HISTORICOS'!AJ27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96462.07000000001</v>
      </c>
      <c r="M37" s="100">
        <f>'CP RESUMO'!AJ27</f>
        <v/>
      </c>
      <c r="N37" s="101">
        <f>MAX(0,M37-M36)</f>
        <v/>
      </c>
      <c r="O37" s="100">
        <f>IF(B37&lt;='VALOR POR PL'!$P$5,'CP RESUMO'!AJ69,"")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HISTORICOS'!AK27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145117.42</v>
      </c>
      <c r="M38" s="100">
        <f>'CP RESUMO'!AK27</f>
        <v/>
      </c>
      <c r="N38" s="101">
        <f>MAX(0,M38-M37)</f>
        <v/>
      </c>
      <c r="O38" s="100">
        <f>IF(B38&lt;='VALOR POR PL'!$P$5,'CP RESUMO'!AK69,"")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HISTORICOS'!AL27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138894.06</v>
      </c>
      <c r="M39" s="100">
        <f>'CP RESUMO'!AL27</f>
        <v/>
      </c>
      <c r="N39" s="101">
        <f>MAX(0,M39-M38)</f>
        <v/>
      </c>
      <c r="O39" s="100">
        <f>IF(B39&lt;='VALOR POR PL'!$P$5,'CP RESUMO'!AL69,"")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HISTORICOS'!AM27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143703.02</v>
      </c>
      <c r="M40" s="100">
        <f>'CP RESUMO'!AM27</f>
        <v/>
      </c>
      <c r="N40" s="101">
        <f>MAX(0,M40-M39)</f>
        <v/>
      </c>
      <c r="O40" s="100">
        <f>IF(B40&lt;='VALOR POR PL'!$P$5,'CP RESUMO'!AM69,"")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HISTORICOS'!AN27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242711.01</v>
      </c>
      <c r="M41" s="100">
        <f>'CP RESUMO'!AN27</f>
        <v/>
      </c>
      <c r="N41" s="101">
        <f>MAX(0,M41-M40)</f>
        <v/>
      </c>
      <c r="O41" s="100">
        <f>IF(B41&lt;='VALOR POR PL'!$P$5,'CP RESUMO'!AN69,"")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HISTORICOS'!AO27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167182.06</v>
      </c>
      <c r="M42" s="100">
        <f>'CP RESUMO'!AO27</f>
        <v/>
      </c>
      <c r="N42" s="101">
        <f>MAX(0,M42-M41)</f>
        <v/>
      </c>
      <c r="O42" s="100">
        <f>IF(B42&lt;='VALOR POR PL'!$P$5,'CP RESUMO'!AO69,"")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HISTORICOS'!AP27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140591.34</v>
      </c>
      <c r="M43" s="100">
        <f>'CP RESUMO'!AP27</f>
        <v/>
      </c>
      <c r="N43" s="101">
        <f>MAX(0,M43-M42)</f>
        <v/>
      </c>
      <c r="O43" s="100">
        <f>IF(B43&lt;='VALOR POR PL'!$P$5,'CP RESUMO'!AP69,"")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HISTORICOS'!AQ27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140025.58</v>
      </c>
      <c r="M44" s="100">
        <f>'CP RESUMO'!AQ27</f>
        <v/>
      </c>
      <c r="N44" s="101">
        <f>MAX(0,M44-M43)</f>
        <v/>
      </c>
      <c r="O44" s="100">
        <f>IF(B44&lt;='VALOR POR PL'!$P$5,'CP RESUMO'!AQ69,"")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HISTORICOS'!AR27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216403.17</v>
      </c>
      <c r="M45" s="100">
        <f>'CP RESUMO'!AR27</f>
        <v/>
      </c>
      <c r="N45" s="101">
        <f>MAX(0,M45-M44)</f>
        <v/>
      </c>
      <c r="O45" s="100">
        <f>IF(B45&lt;='VALOR POR PL'!$P$5,'CP RESUMO'!AR69,"")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HISTORICOS'!AS27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153320.94</v>
      </c>
      <c r="M46" s="100">
        <f>'CP RESUMO'!AS27</f>
        <v/>
      </c>
      <c r="N46" s="101">
        <f>MAX(0,M46-M45)</f>
        <v/>
      </c>
      <c r="O46" s="100">
        <f>IF(B46&lt;='VALOR POR PL'!$P$5,'CP RESUMO'!AS69,"")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HISTORICOS'!AT27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121072.63</v>
      </c>
      <c r="M47" s="100">
        <f>'CP RESUMO'!AT27</f>
        <v/>
      </c>
      <c r="N47" s="101">
        <f>MAX(0,M47-M46)</f>
        <v/>
      </c>
      <c r="O47" s="100">
        <f>IF(B47&lt;='VALOR POR PL'!$P$5,'CP RESUMO'!AT69,"")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HISTORICOS'!AU27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186135.02</v>
      </c>
      <c r="M48" s="100">
        <f>'CP RESUMO'!AU27</f>
        <v/>
      </c>
      <c r="N48" s="101">
        <f>MAX(0,M48-M47)</f>
        <v/>
      </c>
      <c r="O48" s="100">
        <f>IF(B48&lt;='VALOR POR PL'!$P$5,'CP RESUMO'!AU69,"")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HISTORICOS'!AV27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138328.3</v>
      </c>
      <c r="M49" s="100">
        <f>'CP RESUMO'!AV27</f>
        <v/>
      </c>
      <c r="N49" s="101">
        <f>MAX(0,M49-M48)</f>
        <v/>
      </c>
      <c r="O49" s="100">
        <f>IF(B49&lt;='VALOR POR PL'!$P$5,'CP RESUMO'!AV69,"")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HISTORICOS'!AW27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273262.05</v>
      </c>
      <c r="M50" s="100">
        <f>'CP RESUMO'!AW27</f>
        <v/>
      </c>
      <c r="N50" s="101">
        <f>MAX(0,M50-M49)</f>
        <v/>
      </c>
      <c r="O50" s="100">
        <f>IF(B50&lt;='VALOR POR PL'!$P$5,'CP RESUMO'!AW69,"")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HISTORICOS'!AX27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155018.22</v>
      </c>
      <c r="M51" s="100">
        <f>'CP RESUMO'!AX27</f>
        <v/>
      </c>
      <c r="N51" s="101">
        <f>MAX(0,M51-M50)</f>
        <v/>
      </c>
      <c r="O51" s="100">
        <f>IF(B51&lt;='VALOR POR PL'!$P$5,'CP RESUMO'!AX69,"")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HISTORICOS'!AY27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40451.84</v>
      </c>
      <c r="M52" s="100">
        <f>'CP RESUMO'!AY27</f>
        <v/>
      </c>
      <c r="N52" s="101">
        <f>MAX(0,M52-M51)</f>
        <v/>
      </c>
      <c r="O52" s="100">
        <f>IF(B52&lt;='VALOR POR PL'!$P$5,'CP RESUMO'!AY69,"")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HISTORICOS'!AZ27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79489.27</v>
      </c>
      <c r="M53" s="100">
        <f>'CP RESUMO'!AZ27</f>
        <v/>
      </c>
      <c r="N53" s="101">
        <f>MAX(0,M53-M52)</f>
        <v/>
      </c>
      <c r="O53" s="100">
        <f>IF(B53&lt;='VALOR POR PL'!$P$5,'CP RESUMO'!AZ69,"")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HISTORICOS'!BA27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44129.27</v>
      </c>
      <c r="M54" s="100">
        <f>'CP RESUMO'!BA27</f>
        <v/>
      </c>
      <c r="N54" s="101">
        <f>MAX(0,M54-M53)</f>
        <v/>
      </c>
      <c r="O54" s="100">
        <f>IF(B54&lt;='VALOR POR PL'!$P$5,'CP RESUMO'!BA69,"")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HISTORICOS'!BB27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95896.31</v>
      </c>
      <c r="M55" s="100">
        <f>'CP RESUMO'!BB27</f>
        <v/>
      </c>
      <c r="N55" s="101">
        <f>MAX(0,M55-M54)</f>
        <v/>
      </c>
      <c r="O55" s="100">
        <f>IF(B55&lt;='VALOR POR PL'!$P$5,'CP RESUMO'!BB69,"")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HISTORICOS'!BC27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68174.07000000001</v>
      </c>
      <c r="M56" s="100">
        <f>'CP RESUMO'!BC27</f>
        <v/>
      </c>
      <c r="N56" s="101">
        <f>MAX(0,M56-M55)</f>
        <v/>
      </c>
      <c r="O56" s="100">
        <f>IF(B56&lt;='VALOR POR PL'!$P$5,'CP RESUMO'!BC69,"")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HISTORICOS'!BD27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27156.48</v>
      </c>
      <c r="M57" s="100">
        <f>'CP RESUMO'!BD27</f>
        <v/>
      </c>
      <c r="N57" s="101">
        <f>MAX(0,M57-M56)</f>
        <v/>
      </c>
      <c r="O57" s="100">
        <f>IF(B57&lt;='VALOR POR PL'!$P$5,'CP RESUMO'!BD69,"")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HISTORICOS'!BE27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RESUMO'!BE27</f>
        <v/>
      </c>
      <c r="N58" s="101">
        <f>MAX(0,M58-M57)</f>
        <v/>
      </c>
      <c r="O58" s="100">
        <f>IF(B58&lt;='VALOR POR PL'!$P$5,'CP RESUMO'!BE69,"")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HISTORICOS'!BF27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RESUMO'!BF27</f>
        <v/>
      </c>
      <c r="N59" s="101">
        <f>MAX(0,M59-M58)</f>
        <v/>
      </c>
      <c r="O59" s="100">
        <f>IF(B59&lt;='VALOR POR PL'!$P$5,'CP RESUMO'!BF69,"")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HISTORICOS'!BG27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RESUMO'!BG27</f>
        <v/>
      </c>
      <c r="N60" s="101">
        <f>MAX(0,M60-M59)</f>
        <v/>
      </c>
      <c r="O60" s="100">
        <f>IF(B60&lt;='VALOR POR PL'!$P$5,'CP RESUMO'!BG69,"")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HISTORICOS'!BH27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RESUMO'!BH27</f>
        <v/>
      </c>
      <c r="N61" s="101">
        <f>MAX(0,M61-M60)</f>
        <v/>
      </c>
      <c r="O61" s="100">
        <f>IF(B61&lt;='VALOR POR PL'!$P$5,'CP RESUMO'!BH69,"")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HISTORICOS'!BI27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RESUMO'!BI27</f>
        <v/>
      </c>
      <c r="N62" s="101">
        <f>MAX(0,M62-M61)</f>
        <v/>
      </c>
      <c r="O62" s="100">
        <f>IF(B62&lt;='VALOR POR PL'!$P$5,'CP RESUMO'!BI69,"")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HISTORICOS'!BJ27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RESUMO'!BJ27</f>
        <v/>
      </c>
      <c r="N63" s="101">
        <f>MAX(0,M63-M62)</f>
        <v/>
      </c>
      <c r="O63" s="100">
        <f>IF(B63&lt;='VALOR POR PL'!$P$5,'CP RESUMO'!BJ69,"")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HISTORICOS'!BK27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RESUMO'!BK27</f>
        <v/>
      </c>
      <c r="N64" s="101">
        <f>MAX(0,M64-M63)</f>
        <v/>
      </c>
      <c r="O64" s="100">
        <f>IF(B64&lt;='VALOR POR PL'!$P$5,'CP RESUMO'!BK69,"")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HISTORICOS'!BL27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RESUMO'!BL27</f>
        <v/>
      </c>
      <c r="N65" s="101">
        <f>MAX(0,M65-M64)</f>
        <v/>
      </c>
      <c r="O65" s="100">
        <f>IF(B65&lt;='VALOR POR PL'!$P$5,'CP RESUMO'!BL69,"")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HISTORICOS'!BM27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RESUMO'!BM27</f>
        <v/>
      </c>
      <c r="N66" s="101">
        <f>MAX(0,M66-M65)</f>
        <v/>
      </c>
      <c r="O66" s="100">
        <f>IF(B66&lt;='VALOR POR PL'!$P$5,'CP RESUMO'!BM69,"")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HISTORICOS'!BN27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RESUMO'!BN27</f>
        <v/>
      </c>
      <c r="N67" s="101">
        <f>MAX(0,M67-M66)</f>
        <v/>
      </c>
      <c r="O67" s="100">
        <f>IF(B67&lt;='VALOR POR PL'!$P$5,'CP RESUMO'!BN69,"")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HISTORICOS'!BO27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RESUMO'!BO27</f>
        <v/>
      </c>
      <c r="N68" s="101">
        <f>MAX(0,M68-M67)</f>
        <v/>
      </c>
      <c r="O68" s="100">
        <f>IF(B68&lt;='VALOR POR PL'!$P$5,'CP RESUMO'!BO69,"")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HISTORICOS'!BP27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RESUMO'!BP27</f>
        <v/>
      </c>
      <c r="N69" s="101">
        <f>MAX(0,M69-M68)</f>
        <v/>
      </c>
      <c r="O69" s="100">
        <f>IF(B69&lt;='VALOR POR PL'!$P$5,'CP RESUMO'!BP69,"")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HISTORICOS'!BQ27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RESUMO'!BQ27</f>
        <v/>
      </c>
      <c r="N70" s="101">
        <f>MAX(0,M70-M69)</f>
        <v/>
      </c>
      <c r="O70" s="100">
        <f>IF(B70&lt;='VALOR POR PL'!$P$5,'CP RESUMO'!BQ69,"")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HISTORICOS'!BR27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RESUMO'!BR27</f>
        <v/>
      </c>
      <c r="N71" s="101">
        <f>MAX(0,M71-M70)</f>
        <v/>
      </c>
      <c r="O71" s="100">
        <f>IF(B71&lt;='VALOR POR PL'!$P$5,'CP RESUMO'!BR69,"")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HISTORICOS'!BS27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RESUMO'!BS27</f>
        <v/>
      </c>
      <c r="N72" s="101">
        <f>MAX(0,M72-M71)</f>
        <v/>
      </c>
      <c r="O72" s="100">
        <f>IF(B72&lt;='VALOR POR PL'!$P$5,'CP RESUMO'!BS69,"")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HISTORICOS'!BT27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RESUMO'!BT27</f>
        <v/>
      </c>
      <c r="N73" s="101">
        <f>MAX(0,M73-M72)</f>
        <v/>
      </c>
      <c r="O73" s="100">
        <f>IF(B73&lt;='VALOR POR PL'!$P$5,'CP RESUMO'!BT69,"")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HISTORICOS'!BU27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RESUMO'!BU27</f>
        <v/>
      </c>
      <c r="N74" s="101">
        <f>MAX(0,M74-M73)</f>
        <v/>
      </c>
      <c r="O74" s="100">
        <f>IF(B74&lt;='VALOR POR PL'!$P$5,'CP RESUMO'!BU69,"")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HISTORICOS'!BV27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RESUMO'!BV27</f>
        <v/>
      </c>
      <c r="N75" s="101">
        <f>MAX(0,M75-M74)</f>
        <v/>
      </c>
      <c r="O75" s="100">
        <f>IF(B75&lt;='VALOR POR PL'!$P$5,'CP RESUMO'!BV69,"")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HISTORICOS'!BW27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RESUMO'!BW27</f>
        <v/>
      </c>
      <c r="N76" s="101">
        <f>MAX(0,M76-M75)</f>
        <v/>
      </c>
      <c r="O76" s="100">
        <f>IF(B76&lt;='VALOR POR PL'!$P$5,'CP RESUMO'!BW69,"")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PL'!D34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HISTORICOS'!D28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PL'!F34</f>
        <v/>
      </c>
      <c r="K5" s="75">
        <f>'VALOR POR PL'!G34</f>
        <v/>
      </c>
      <c r="M5" s="100">
        <f>'CP RESUMO'!D28</f>
        <v/>
      </c>
      <c r="N5" s="101" t="n">
        <v>0</v>
      </c>
      <c r="O5" s="100">
        <f>IF(B5&lt;='VALOR POR PL'!$P$5,'CP RESUMO'!D70,"")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HISTORICOS'!E28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RESUMO'!E28</f>
        <v/>
      </c>
      <c r="N6" s="101">
        <f>MAX(0,M6-M5)</f>
        <v/>
      </c>
      <c r="O6" s="100">
        <f>IF(B6&lt;='VALOR POR PL'!$P$5,'CP RESUMO'!E70,"")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HISTORICOS'!F28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PL'!L34</f>
        <v/>
      </c>
      <c r="M7" s="100">
        <f>'CP RESUMO'!F28</f>
        <v/>
      </c>
      <c r="N7" s="101">
        <f>MAX(0,M7-M6)</f>
        <v/>
      </c>
      <c r="O7" s="100">
        <f>IF(B7&lt;='VALOR POR PL'!$P$5,'CP RESUMO'!F70,"")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HISTORICOS'!G28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RESUMO'!G28</f>
        <v/>
      </c>
      <c r="N8" s="101">
        <f>MAX(0,M8-M7)</f>
        <v/>
      </c>
      <c r="O8" s="100">
        <f>IF(B8&lt;='VALOR POR PL'!$P$5,'CP RESUMO'!G70,"")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HISTORICOS'!H28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RESUMO'!H28</f>
        <v/>
      </c>
      <c r="N9" s="101">
        <f>MAX(0,M9-M8)</f>
        <v/>
      </c>
      <c r="O9" s="100">
        <f>IF(B9&lt;='VALOR POR PL'!$P$5,'CP RESUMO'!H70,"")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HISTORICOS'!I28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RESUMO'!I28</f>
        <v/>
      </c>
      <c r="N10" s="101">
        <f>MAX(0,M10-M9)</f>
        <v/>
      </c>
      <c r="O10" s="100">
        <f>IF(B10&lt;='VALOR POR PL'!$P$5,'CP RESUMO'!I70,"")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HISTORICOS'!J28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RESUMO'!J28</f>
        <v/>
      </c>
      <c r="N11" s="101">
        <f>MAX(0,M11-M10)</f>
        <v/>
      </c>
      <c r="O11" s="100">
        <f>IF(B11&lt;='VALOR POR PL'!$P$5,'CP RESUMO'!J70,"")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HISTORICOS'!K28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RESUMO'!K28</f>
        <v/>
      </c>
      <c r="N12" s="101">
        <f>MAX(0,M12-M11)</f>
        <v/>
      </c>
      <c r="O12" s="100">
        <f>IF(B12&lt;='VALOR POR PL'!$P$5,'CP RESUMO'!K70,"")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HISTORICOS'!L28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PL'!I34</f>
        <v/>
      </c>
      <c r="M13" s="100">
        <f>'CP RESUMO'!L28</f>
        <v/>
      </c>
      <c r="N13" s="101">
        <f>MAX(0,M13-M12)</f>
        <v/>
      </c>
      <c r="O13" s="100">
        <f>IF(B13&lt;='VALOR POR PL'!$P$5,'CP RESUMO'!L70,"")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HISTORICOS'!M28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RESUMO'!$D$70:$BW$70,MATCH('VALOR POR PL'!$P$5,'CP RESUMO'!$D$4:$BW$4,0))/100,0)</f>
        <v/>
      </c>
      <c r="M14" s="100">
        <f>'CP RESUMO'!M28</f>
        <v/>
      </c>
      <c r="N14" s="101">
        <f>MAX(0,M14-M13)</f>
        <v/>
      </c>
      <c r="O14" s="100">
        <f>IF(B14&lt;='VALOR POR PL'!$P$5,'CP RESUMO'!M70,"")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HISTORICOS'!N28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PREVISÃO INFORMADA</t>
        </is>
      </c>
      <c r="M15" s="100">
        <f>'CP RESUMO'!N28</f>
        <v/>
      </c>
      <c r="N15" s="101">
        <f>MAX(0,M15-M14)</f>
        <v/>
      </c>
      <c r="O15" s="100">
        <f>IF(B15&lt;='VALOR POR PL'!$P$5,'CP RESUMO'!N70,"")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HISTORICOS'!O28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RESUMO'!O28</f>
        <v/>
      </c>
      <c r="N16" s="101">
        <f>MAX(0,M16-M15)</f>
        <v/>
      </c>
      <c r="O16" s="100">
        <f>IF(B16&lt;='VALOR POR PL'!$P$5,'CP RESUMO'!O70,"")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HISTORICOS'!P28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RESUMO'!P28</f>
        <v/>
      </c>
      <c r="N17" s="101">
        <f>MAX(0,M17-M16)</f>
        <v/>
      </c>
      <c r="O17" s="100">
        <f>IF(B17&lt;='VALOR POR PL'!$P$5,'CP RESUMO'!P70,"")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HISTORICOS'!Q28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RESUMO'!Q28</f>
        <v/>
      </c>
      <c r="N18" s="101">
        <f>MAX(0,M18-M17)</f>
        <v/>
      </c>
      <c r="O18" s="100">
        <f>IF(B18&lt;='VALOR POR PL'!$P$5,'CP RESUMO'!Q70,"")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HISTORICOS'!R28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RESUMO'!R28</f>
        <v/>
      </c>
      <c r="N19" s="101">
        <f>MAX(0,M19-M18)</f>
        <v/>
      </c>
      <c r="O19" s="100">
        <f>IF(B19&lt;='VALOR POR PL'!$P$5,'CP RESUMO'!R70,"")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HISTORICOS'!S28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RESUMO'!S28</f>
        <v/>
      </c>
      <c r="N20" s="101">
        <f>MAX(0,M20-M19)</f>
        <v/>
      </c>
      <c r="O20" s="100">
        <f>IF(B20&lt;='VALOR POR PL'!$P$5,'CP RESUMO'!S70,"")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HISTORICOS'!T28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RESUMO'!T28</f>
        <v/>
      </c>
      <c r="N21" s="101">
        <f>MAX(0,M21-M20)</f>
        <v/>
      </c>
      <c r="O21" s="100">
        <f>IF(B21&lt;='VALOR POR PL'!$P$5,'CP RESUMO'!T70,"")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HISTORICOS'!U28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RESUMO'!U28</f>
        <v/>
      </c>
      <c r="N22" s="101">
        <f>MAX(0,M22-M21)</f>
        <v/>
      </c>
      <c r="O22" s="100">
        <f>IF(B22&lt;='VALOR POR PL'!$P$5,'CP RESUMO'!U70,"")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HISTORICOS'!V28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RESUMO'!V28</f>
        <v/>
      </c>
      <c r="N23" s="101">
        <f>MAX(0,M23-M22)</f>
        <v/>
      </c>
      <c r="O23" s="100">
        <f>IF(B23&lt;='VALOR POR PL'!$P$5,'CP RESUMO'!V70,"")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HISTORICOS'!W28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inlineStr">
        <is>
          <t>Previsão informada mantida (decisão do usuário). Premissa: pedido 1 ano antes, 12 pagamentos.</t>
        </is>
      </c>
      <c r="M24" s="100">
        <f>'CP RESUMO'!W28</f>
        <v/>
      </c>
      <c r="N24" s="101">
        <f>MAX(0,M24-M23)</f>
        <v/>
      </c>
      <c r="O24" s="100">
        <f>IF(B24&lt;='VALOR POR PL'!$P$5,'CP RESUMO'!W70,"")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HISTORICOS'!X28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RESUMO'!X28</f>
        <v/>
      </c>
      <c r="N25" s="101">
        <f>MAX(0,M25-M24)</f>
        <v/>
      </c>
      <c r="O25" s="100">
        <f>IF(B25&lt;='VALOR POR PL'!$P$5,'CP RESUMO'!X70,"")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HISTORICOS'!Y28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RESUMO'!Y28</f>
        <v/>
      </c>
      <c r="N26" s="101">
        <f>MAX(0,M26-M25)</f>
        <v/>
      </c>
      <c r="O26" s="100">
        <f>IF(B26&lt;='VALOR POR PL'!$P$5,'CP RESUMO'!Y70,"")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HISTORICOS'!Z28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RESUMO'!Z28</f>
        <v/>
      </c>
      <c r="N27" s="101">
        <f>MAX(0,M27-M26)</f>
        <v/>
      </c>
      <c r="O27" s="100">
        <f>IF(B27&lt;='VALOR POR PL'!$P$5,'CP RESUMO'!Z70,"")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HISTORICOS'!AA28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RESUMO'!AA28</f>
        <v/>
      </c>
      <c r="N28" s="101">
        <f>MAX(0,M28-M27)</f>
        <v/>
      </c>
      <c r="O28" s="100">
        <f>IF(B28&lt;='VALOR POR PL'!$P$5,'CP RESUMO'!AA70,"")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HISTORICOS'!AB28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RESUMO'!AB28</f>
        <v/>
      </c>
      <c r="N29" s="101">
        <f>MAX(0,M29-M28)</f>
        <v/>
      </c>
      <c r="O29" s="100">
        <f>IF(B29&lt;='VALOR POR PL'!$P$5,'CP RESUMO'!AB70,"")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HISTORICOS'!AC28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RESUMO'!AC28</f>
        <v/>
      </c>
      <c r="N30" s="101">
        <f>MAX(0,M30-M29)</f>
        <v/>
      </c>
      <c r="O30" s="100">
        <f>IF(B30&lt;='VALOR POR PL'!$P$5,'CP RESUMO'!AC70,"")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HISTORICOS'!AD28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RESUMO'!AD28</f>
        <v/>
      </c>
      <c r="N31" s="101">
        <f>MAX(0,M31-M30)</f>
        <v/>
      </c>
      <c r="O31" s="100">
        <f>IF(B31&lt;='VALOR POR PL'!$P$5,'CP RESUMO'!AD70,"")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HISTORICOS'!AE28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RESUMO'!AE28</f>
        <v/>
      </c>
      <c r="N32" s="101">
        <f>MAX(0,M32-M31)</f>
        <v/>
      </c>
      <c r="O32" s="100">
        <f>IF(B32&lt;='VALOR POR PL'!$P$5,'CP RESUMO'!AE70,"")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HISTORICOS'!AF28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RESUMO'!AF28</f>
        <v/>
      </c>
      <c r="N33" s="101">
        <f>MAX(0,M33-M32)</f>
        <v/>
      </c>
      <c r="O33" s="100">
        <f>IF(B33&lt;='VALOR POR PL'!$P$5,'CP RESUMO'!AF70,"")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HISTORICOS'!AG28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RESUMO'!AG28</f>
        <v/>
      </c>
      <c r="N34" s="101">
        <f>MAX(0,M34-M33)</f>
        <v/>
      </c>
      <c r="O34" s="100">
        <f>IF(B34&lt;='VALOR POR PL'!$P$5,'CP RESUMO'!AG70,"")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HISTORICOS'!AH28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RESUMO'!AH28</f>
        <v/>
      </c>
      <c r="N35" s="101">
        <f>MAX(0,M35-M34)</f>
        <v/>
      </c>
      <c r="O35" s="100">
        <f>IF(B35&lt;='VALOR POR PL'!$P$5,'CP RESUMO'!AH70,"")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HISTORICOS'!AI28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RESUMO'!AI28</f>
        <v/>
      </c>
      <c r="N36" s="101">
        <f>MAX(0,M36-M35)</f>
        <v/>
      </c>
      <c r="O36" s="100">
        <f>IF(B36&lt;='VALOR POR PL'!$P$5,'CP RESUMO'!AI70,"")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HISTORICOS'!AJ28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305454.55</v>
      </c>
      <c r="M37" s="100">
        <f>'CP RESUMO'!AJ28</f>
        <v/>
      </c>
      <c r="N37" s="101">
        <f>MAX(0,M37-M36)</f>
        <v/>
      </c>
      <c r="O37" s="100">
        <f>IF(B37&lt;='VALOR POR PL'!$P$5,'CP RESUMO'!AJ70,"")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HISTORICOS'!AK28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305454.55</v>
      </c>
      <c r="M38" s="100">
        <f>'CP RESUMO'!AK28</f>
        <v/>
      </c>
      <c r="N38" s="101">
        <f>MAX(0,M38-M37)</f>
        <v/>
      </c>
      <c r="O38" s="100">
        <f>IF(B38&lt;='VALOR POR PL'!$P$5,'CP RESUMO'!AK70,"")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HISTORICOS'!AL28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305454.55</v>
      </c>
      <c r="M39" s="100">
        <f>'CP RESUMO'!AL28</f>
        <v/>
      </c>
      <c r="N39" s="101">
        <f>MAX(0,M39-M38)</f>
        <v/>
      </c>
      <c r="O39" s="100">
        <f>IF(B39&lt;='VALOR POR PL'!$P$5,'CP RESUMO'!AL70,"")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HISTORICOS'!AM28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305454.55</v>
      </c>
      <c r="M40" s="100">
        <f>'CP RESUMO'!AM28</f>
        <v/>
      </c>
      <c r="N40" s="101">
        <f>MAX(0,M40-M39)</f>
        <v/>
      </c>
      <c r="O40" s="100">
        <f>IF(B40&lt;='VALOR POR PL'!$P$5,'CP RESUMO'!AM70,"")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HISTORICOS'!AN28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305454.55</v>
      </c>
      <c r="M41" s="100">
        <f>'CP RESUMO'!AN28</f>
        <v/>
      </c>
      <c r="N41" s="101">
        <f>MAX(0,M41-M40)</f>
        <v/>
      </c>
      <c r="O41" s="100">
        <f>IF(B41&lt;='VALOR POR PL'!$P$5,'CP RESUMO'!AN70,"")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HISTORICOS'!AO28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305454.55</v>
      </c>
      <c r="M42" s="100">
        <f>'CP RESUMO'!AO28</f>
        <v/>
      </c>
      <c r="N42" s="101">
        <f>MAX(0,M42-M41)</f>
        <v/>
      </c>
      <c r="O42" s="100">
        <f>IF(B42&lt;='VALOR POR PL'!$P$5,'CP RESUMO'!AO70,"")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HISTORICOS'!AP28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305454.55</v>
      </c>
      <c r="M43" s="100">
        <f>'CP RESUMO'!AP28</f>
        <v/>
      </c>
      <c r="N43" s="101">
        <f>MAX(0,M43-M42)</f>
        <v/>
      </c>
      <c r="O43" s="100">
        <f>IF(B43&lt;='VALOR POR PL'!$P$5,'CP RESUMO'!AP70,"")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HISTORICOS'!AQ28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312051.99</v>
      </c>
      <c r="M44" s="100">
        <f>'CP RESUMO'!AQ28</f>
        <v/>
      </c>
      <c r="N44" s="101">
        <f>MAX(0,M44-M43)</f>
        <v/>
      </c>
      <c r="O44" s="100">
        <f>IF(B44&lt;='VALOR POR PL'!$P$5,'CP RESUMO'!AQ70,"")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HISTORICOS'!AR28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312051.99</v>
      </c>
      <c r="M45" s="100">
        <f>'CP RESUMO'!AR28</f>
        <v/>
      </c>
      <c r="N45" s="101">
        <f>MAX(0,M45-M44)</f>
        <v/>
      </c>
      <c r="O45" s="100">
        <f>IF(B45&lt;='VALOR POR PL'!$P$5,'CP RESUMO'!AR70,"")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HISTORICOS'!AS28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312051.99</v>
      </c>
      <c r="M46" s="100">
        <f>'CP RESUMO'!AS28</f>
        <v/>
      </c>
      <c r="N46" s="101">
        <f>MAX(0,M46-M45)</f>
        <v/>
      </c>
      <c r="O46" s="100">
        <f>IF(B46&lt;='VALOR POR PL'!$P$5,'CP RESUMO'!AS70,"")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HISTORICOS'!AT28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305454.55</v>
      </c>
      <c r="M47" s="100">
        <f>'CP RESUMO'!AT28</f>
        <v/>
      </c>
      <c r="N47" s="101">
        <f>MAX(0,M47-M46)</f>
        <v/>
      </c>
      <c r="O47" s="100">
        <f>IF(B47&lt;='VALOR POR PL'!$P$5,'CP RESUMO'!AT70,"")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HISTORICOS'!AU28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RESUMO'!AU28</f>
        <v/>
      </c>
      <c r="N48" s="101">
        <f>MAX(0,M48-M47)</f>
        <v/>
      </c>
      <c r="O48" s="100">
        <f>IF(B48&lt;='VALOR POR PL'!$P$5,'CP RESUMO'!AU70,"")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HISTORICOS'!AV28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RESUMO'!AV28</f>
        <v/>
      </c>
      <c r="N49" s="101">
        <f>MAX(0,M49-M48)</f>
        <v/>
      </c>
      <c r="O49" s="100">
        <f>IF(B49&lt;='VALOR POR PL'!$P$5,'CP RESUMO'!AV70,"")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HISTORICOS'!AW28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30009.97</v>
      </c>
      <c r="M50" s="100">
        <f>'CP RESUMO'!AW28</f>
        <v/>
      </c>
      <c r="N50" s="101">
        <f>MAX(0,M50-M49)</f>
        <v/>
      </c>
      <c r="O50" s="100">
        <f>IF(B50&lt;='VALOR POR PL'!$P$5,'CP RESUMO'!AW70,"")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HISTORICOS'!AX28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RESUMO'!AX28</f>
        <v/>
      </c>
      <c r="N51" s="101">
        <f>MAX(0,M51-M50)</f>
        <v/>
      </c>
      <c r="O51" s="100">
        <f>IF(B51&lt;='VALOR POR PL'!$P$5,'CP RESUMO'!AX70,"")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HISTORICOS'!AY28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RESUMO'!AY28</f>
        <v/>
      </c>
      <c r="N52" s="101">
        <f>MAX(0,M52-M51)</f>
        <v/>
      </c>
      <c r="O52" s="100">
        <f>IF(B52&lt;='VALOR POR PL'!$P$5,'CP RESUMO'!AY70,"")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HISTORICOS'!AZ28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RESUMO'!AZ28</f>
        <v/>
      </c>
      <c r="N53" s="101">
        <f>MAX(0,M53-M52)</f>
        <v/>
      </c>
      <c r="O53" s="100">
        <f>IF(B53&lt;='VALOR POR PL'!$P$5,'CP RESUMO'!AZ70,"")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HISTORICOS'!BA28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RESUMO'!BA28</f>
        <v/>
      </c>
      <c r="N54" s="101">
        <f>MAX(0,M54-M53)</f>
        <v/>
      </c>
      <c r="O54" s="100">
        <f>IF(B54&lt;='VALOR POR PL'!$P$5,'CP RESUMO'!BA70,"")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HISTORICOS'!BB28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RESUMO'!BB28</f>
        <v/>
      </c>
      <c r="N55" s="101">
        <f>MAX(0,M55-M54)</f>
        <v/>
      </c>
      <c r="O55" s="100">
        <f>IF(B55&lt;='VALOR POR PL'!$P$5,'CP RESUMO'!BB70,"")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HISTORICOS'!BC28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RESUMO'!BC28</f>
        <v/>
      </c>
      <c r="N56" s="101">
        <f>MAX(0,M56-M55)</f>
        <v/>
      </c>
      <c r="O56" s="100">
        <f>IF(B56&lt;='VALOR POR PL'!$P$5,'CP RESUMO'!BC70,"")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HISTORICOS'!BD28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RESUMO'!BD28</f>
        <v/>
      </c>
      <c r="N57" s="101">
        <f>MAX(0,M57-M56)</f>
        <v/>
      </c>
      <c r="O57" s="100">
        <f>IF(B57&lt;='VALOR POR PL'!$P$5,'CP RESUMO'!BD70,"")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HISTORICOS'!BE28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RESUMO'!BE28</f>
        <v/>
      </c>
      <c r="N58" s="101">
        <f>MAX(0,M58-M57)</f>
        <v/>
      </c>
      <c r="O58" s="100">
        <f>IF(B58&lt;='VALOR POR PL'!$P$5,'CP RESUMO'!BE70,"")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HISTORICOS'!BF28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RESUMO'!BF28</f>
        <v/>
      </c>
      <c r="N59" s="101">
        <f>MAX(0,M59-M58)</f>
        <v/>
      </c>
      <c r="O59" s="100">
        <f>IF(B59&lt;='VALOR POR PL'!$P$5,'CP RESUMO'!BF70,"")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HISTORICOS'!BG28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RESUMO'!BG28</f>
        <v/>
      </c>
      <c r="N60" s="101">
        <f>MAX(0,M60-M59)</f>
        <v/>
      </c>
      <c r="O60" s="100">
        <f>IF(B60&lt;='VALOR POR PL'!$P$5,'CP RESUMO'!BG70,"")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HISTORICOS'!BH28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RESUMO'!BH28</f>
        <v/>
      </c>
      <c r="N61" s="101">
        <f>MAX(0,M61-M60)</f>
        <v/>
      </c>
      <c r="O61" s="100">
        <f>IF(B61&lt;='VALOR POR PL'!$P$5,'CP RESUMO'!BH70,"")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HISTORICOS'!BI28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RESUMO'!BI28</f>
        <v/>
      </c>
      <c r="N62" s="101">
        <f>MAX(0,M62-M61)</f>
        <v/>
      </c>
      <c r="O62" s="100">
        <f>IF(B62&lt;='VALOR POR PL'!$P$5,'CP RESUMO'!BI70,"")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HISTORICOS'!BJ28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RESUMO'!BJ28</f>
        <v/>
      </c>
      <c r="N63" s="101">
        <f>MAX(0,M63-M62)</f>
        <v/>
      </c>
      <c r="O63" s="100">
        <f>IF(B63&lt;='VALOR POR PL'!$P$5,'CP RESUMO'!BJ70,"")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HISTORICOS'!BK28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RESUMO'!BK28</f>
        <v/>
      </c>
      <c r="N64" s="101">
        <f>MAX(0,M64-M63)</f>
        <v/>
      </c>
      <c r="O64" s="100">
        <f>IF(B64&lt;='VALOR POR PL'!$P$5,'CP RESUMO'!BK70,"")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HISTORICOS'!BL28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RESUMO'!BL28</f>
        <v/>
      </c>
      <c r="N65" s="101">
        <f>MAX(0,M65-M64)</f>
        <v/>
      </c>
      <c r="O65" s="100">
        <f>IF(B65&lt;='VALOR POR PL'!$P$5,'CP RESUMO'!BL70,"")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HISTORICOS'!BM28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RESUMO'!BM28</f>
        <v/>
      </c>
      <c r="N66" s="101">
        <f>MAX(0,M66-M65)</f>
        <v/>
      </c>
      <c r="O66" s="100">
        <f>IF(B66&lt;='VALOR POR PL'!$P$5,'CP RESUMO'!BM70,"")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HISTORICOS'!BN28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RESUMO'!BN28</f>
        <v/>
      </c>
      <c r="N67" s="101">
        <f>MAX(0,M67-M66)</f>
        <v/>
      </c>
      <c r="O67" s="100">
        <f>IF(B67&lt;='VALOR POR PL'!$P$5,'CP RESUMO'!BN70,"")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HISTORICOS'!BO28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RESUMO'!BO28</f>
        <v/>
      </c>
      <c r="N68" s="101">
        <f>MAX(0,M68-M67)</f>
        <v/>
      </c>
      <c r="O68" s="100">
        <f>IF(B68&lt;='VALOR POR PL'!$P$5,'CP RESUMO'!BO70,"")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HISTORICOS'!BP28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RESUMO'!BP28</f>
        <v/>
      </c>
      <c r="N69" s="101">
        <f>MAX(0,M69-M68)</f>
        <v/>
      </c>
      <c r="O69" s="100">
        <f>IF(B69&lt;='VALOR POR PL'!$P$5,'CP RESUMO'!BP70,"")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HISTORICOS'!BQ28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RESUMO'!BQ28</f>
        <v/>
      </c>
      <c r="N70" s="101">
        <f>MAX(0,M70-M69)</f>
        <v/>
      </c>
      <c r="O70" s="100">
        <f>IF(B70&lt;='VALOR POR PL'!$P$5,'CP RESUMO'!BQ70,"")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HISTORICOS'!BR28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RESUMO'!BR28</f>
        <v/>
      </c>
      <c r="N71" s="101">
        <f>MAX(0,M71-M70)</f>
        <v/>
      </c>
      <c r="O71" s="100">
        <f>IF(B71&lt;='VALOR POR PL'!$P$5,'CP RESUMO'!BR70,"")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HISTORICOS'!BS28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RESUMO'!BS28</f>
        <v/>
      </c>
      <c r="N72" s="101">
        <f>MAX(0,M72-M71)</f>
        <v/>
      </c>
      <c r="O72" s="100">
        <f>IF(B72&lt;='VALOR POR PL'!$P$5,'CP RESUMO'!BS70,"")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HISTORICOS'!BT28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RESUMO'!BT28</f>
        <v/>
      </c>
      <c r="N73" s="101">
        <f>MAX(0,M73-M72)</f>
        <v/>
      </c>
      <c r="O73" s="100">
        <f>IF(B73&lt;='VALOR POR PL'!$P$5,'CP RESUMO'!BT70,"")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HISTORICOS'!BU28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RESUMO'!BU28</f>
        <v/>
      </c>
      <c r="N74" s="101">
        <f>MAX(0,M74-M73)</f>
        <v/>
      </c>
      <c r="O74" s="100">
        <f>IF(B74&lt;='VALOR POR PL'!$P$5,'CP RESUMO'!BU70,"")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HISTORICOS'!BV28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RESUMO'!BV28</f>
        <v/>
      </c>
      <c r="N75" s="101">
        <f>MAX(0,M75-M74)</f>
        <v/>
      </c>
      <c r="O75" s="100">
        <f>IF(B75&lt;='VALOR POR PL'!$P$5,'CP RESUMO'!BV70,"")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HISTORICOS'!BW28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RESUMO'!BW28</f>
        <v/>
      </c>
      <c r="N76" s="101">
        <f>MAX(0,M76-M75)</f>
        <v/>
      </c>
      <c r="O76" s="100">
        <f>IF(B76&lt;='VALOR POR PL'!$P$5,'CP RESUMO'!BW70,"")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PL'!D35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HISTORICOS'!D29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PL'!F35</f>
        <v/>
      </c>
      <c r="K5" s="75">
        <f>'VALOR POR PL'!G35</f>
        <v/>
      </c>
      <c r="M5" s="100">
        <f>'CP RESUMO'!D29</f>
        <v/>
      </c>
      <c r="N5" s="101" t="n">
        <v>0</v>
      </c>
      <c r="O5" s="100">
        <f>IF(B5&lt;='VALOR POR PL'!$P$5,'CP RESUMO'!D71,"")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HISTORICOS'!E29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RESUMO'!E29</f>
        <v/>
      </c>
      <c r="N6" s="101">
        <f>MAX(0,M6-M5)</f>
        <v/>
      </c>
      <c r="O6" s="100">
        <f>IF(B6&lt;='VALOR POR PL'!$P$5,'CP RESUMO'!E71,"")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HISTORICOS'!F29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PL'!L35</f>
        <v/>
      </c>
      <c r="M7" s="100">
        <f>'CP RESUMO'!F29</f>
        <v/>
      </c>
      <c r="N7" s="101">
        <f>MAX(0,M7-M6)</f>
        <v/>
      </c>
      <c r="O7" s="100">
        <f>IF(B7&lt;='VALOR POR PL'!$P$5,'CP RESUMO'!F71,"")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HISTORICOS'!G29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RESUMO'!G29</f>
        <v/>
      </c>
      <c r="N8" s="101">
        <f>MAX(0,M8-M7)</f>
        <v/>
      </c>
      <c r="O8" s="100">
        <f>IF(B8&lt;='VALOR POR PL'!$P$5,'CP RESUMO'!G71,"")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HISTORICOS'!H29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RESUMO'!H29</f>
        <v/>
      </c>
      <c r="N9" s="101">
        <f>MAX(0,M9-M8)</f>
        <v/>
      </c>
      <c r="O9" s="100">
        <f>IF(B9&lt;='VALOR POR PL'!$P$5,'CP RESUMO'!H71,"")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HISTORICOS'!I29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RESUMO'!I29</f>
        <v/>
      </c>
      <c r="N10" s="101">
        <f>MAX(0,M10-M9)</f>
        <v/>
      </c>
      <c r="O10" s="100">
        <f>IF(B10&lt;='VALOR POR PL'!$P$5,'CP RESUMO'!I71,"")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HISTORICOS'!J29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RESUMO'!J29</f>
        <v/>
      </c>
      <c r="N11" s="101">
        <f>MAX(0,M11-M10)</f>
        <v/>
      </c>
      <c r="O11" s="100">
        <f>IF(B11&lt;='VALOR POR PL'!$P$5,'CP RESUMO'!J71,"")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HISTORICOS'!K29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RESUMO'!K29</f>
        <v/>
      </c>
      <c r="N12" s="101">
        <f>MAX(0,M12-M11)</f>
        <v/>
      </c>
      <c r="O12" s="100">
        <f>IF(B12&lt;='VALOR POR PL'!$P$5,'CP RESUMO'!K71,"")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HISTORICOS'!L29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PL'!I35</f>
        <v/>
      </c>
      <c r="M13" s="100">
        <f>'CP RESUMO'!L29</f>
        <v/>
      </c>
      <c r="N13" s="101">
        <f>MAX(0,M13-M12)</f>
        <v/>
      </c>
      <c r="O13" s="100">
        <f>IF(B13&lt;='VALOR POR PL'!$P$5,'CP RESUMO'!L71,"")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HISTORICOS'!M29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RESUMO'!$D$71:$BW$71,MATCH('VALOR POR PL'!$P$5,'CP RESUMO'!$D$4:$BW$4,0))/100,0)</f>
        <v/>
      </c>
      <c r="M14" s="100">
        <f>'CP RESUMO'!M29</f>
        <v/>
      </c>
      <c r="N14" s="101">
        <f>MAX(0,M14-M13)</f>
        <v/>
      </c>
      <c r="O14" s="100">
        <f>IF(B14&lt;='VALOR POR PL'!$P$5,'CP RESUMO'!M71,"")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HISTORICOS'!N29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PREVISÃO INFORMADA</t>
        </is>
      </c>
      <c r="M15" s="100">
        <f>'CP RESUMO'!N29</f>
        <v/>
      </c>
      <c r="N15" s="101">
        <f>MAX(0,M15-M14)</f>
        <v/>
      </c>
      <c r="O15" s="100">
        <f>IF(B15&lt;='VALOR POR PL'!$P$5,'CP RESUMO'!N71,"")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HISTORICOS'!O29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RESUMO'!O29</f>
        <v/>
      </c>
      <c r="N16" s="101">
        <f>MAX(0,M16-M15)</f>
        <v/>
      </c>
      <c r="O16" s="100">
        <f>IF(B16&lt;='VALOR POR PL'!$P$5,'CP RESUMO'!O71,"")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HISTORICOS'!P29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RESUMO'!P29</f>
        <v/>
      </c>
      <c r="N17" s="101">
        <f>MAX(0,M17-M16)</f>
        <v/>
      </c>
      <c r="O17" s="100">
        <f>IF(B17&lt;='VALOR POR PL'!$P$5,'CP RESUMO'!P71,"")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HISTORICOS'!Q29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RESUMO'!Q29</f>
        <v/>
      </c>
      <c r="N18" s="101">
        <f>MAX(0,M18-M17)</f>
        <v/>
      </c>
      <c r="O18" s="100">
        <f>IF(B18&lt;='VALOR POR PL'!$P$5,'CP RESUMO'!Q71,"")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HISTORICOS'!R29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RESUMO'!R29</f>
        <v/>
      </c>
      <c r="N19" s="101">
        <f>MAX(0,M19-M18)</f>
        <v/>
      </c>
      <c r="O19" s="100">
        <f>IF(B19&lt;='VALOR POR PL'!$P$5,'CP RESUMO'!R71,"")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HISTORICOS'!S29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RESUMO'!S29</f>
        <v/>
      </c>
      <c r="N20" s="101">
        <f>MAX(0,M20-M19)</f>
        <v/>
      </c>
      <c r="O20" s="100">
        <f>IF(B20&lt;='VALOR POR PL'!$P$5,'CP RESUMO'!S71,"")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HISTORICOS'!T29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RESUMO'!T29</f>
        <v/>
      </c>
      <c r="N21" s="101">
        <f>MAX(0,M21-M20)</f>
        <v/>
      </c>
      <c r="O21" s="100">
        <f>IF(B21&lt;='VALOR POR PL'!$P$5,'CP RESUMO'!T71,"")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HISTORICOS'!U29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RESUMO'!U29</f>
        <v/>
      </c>
      <c r="N22" s="101">
        <f>MAX(0,M22-M21)</f>
        <v/>
      </c>
      <c r="O22" s="100">
        <f>IF(B22&lt;='VALOR POR PL'!$P$5,'CP RESUMO'!U71,"")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HISTORICOS'!V29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RESUMO'!V29</f>
        <v/>
      </c>
      <c r="N23" s="101">
        <f>MAX(0,M23-M22)</f>
        <v/>
      </c>
      <c r="O23" s="100">
        <f>IF(B23&lt;='VALOR POR PL'!$P$5,'CP RESUMO'!V71,"")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HISTORICOS'!W29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inlineStr">
        <is>
          <t>Previsão informada mantida (decisão do usuário). Premissa: 60% em 10 pagamentos + 40% por medição direta.</t>
        </is>
      </c>
      <c r="M24" s="100">
        <f>'CP RESUMO'!W29</f>
        <v/>
      </c>
      <c r="N24" s="101">
        <f>MAX(0,M24-M23)</f>
        <v/>
      </c>
      <c r="O24" s="100">
        <f>IF(B24&lt;='VALOR POR PL'!$P$5,'CP RESUMO'!W71,"")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HISTORICOS'!X29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RESUMO'!X29</f>
        <v/>
      </c>
      <c r="N25" s="101">
        <f>MAX(0,M25-M24)</f>
        <v/>
      </c>
      <c r="O25" s="100">
        <f>IF(B25&lt;='VALOR POR PL'!$P$5,'CP RESUMO'!X71,"")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HISTORICOS'!Y29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RESUMO'!Y29</f>
        <v/>
      </c>
      <c r="N26" s="101">
        <f>MAX(0,M26-M25)</f>
        <v/>
      </c>
      <c r="O26" s="100">
        <f>IF(B26&lt;='VALOR POR PL'!$P$5,'CP RESUMO'!Y71,"")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HISTORICOS'!Z29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RESUMO'!Z29</f>
        <v/>
      </c>
      <c r="N27" s="101">
        <f>MAX(0,M27-M26)</f>
        <v/>
      </c>
      <c r="O27" s="100">
        <f>IF(B27&lt;='VALOR POR PL'!$P$5,'CP RESUMO'!Z71,"")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HISTORICOS'!AA29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RESUMO'!AA29</f>
        <v/>
      </c>
      <c r="N28" s="101">
        <f>MAX(0,M28-M27)</f>
        <v/>
      </c>
      <c r="O28" s="100">
        <f>IF(B28&lt;='VALOR POR PL'!$P$5,'CP RESUMO'!AA71,"")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HISTORICOS'!AB29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RESUMO'!AB29</f>
        <v/>
      </c>
      <c r="N29" s="101">
        <f>MAX(0,M29-M28)</f>
        <v/>
      </c>
      <c r="O29" s="100">
        <f>IF(B29&lt;='VALOR POR PL'!$P$5,'CP RESUMO'!AB71,"")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HISTORICOS'!AC29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RESUMO'!AC29</f>
        <v/>
      </c>
      <c r="N30" s="101">
        <f>MAX(0,M30-M29)</f>
        <v/>
      </c>
      <c r="O30" s="100">
        <f>IF(B30&lt;='VALOR POR PL'!$P$5,'CP RESUMO'!AC71,"")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HISTORICOS'!AD29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RESUMO'!AD29</f>
        <v/>
      </c>
      <c r="N31" s="101">
        <f>MAX(0,M31-M30)</f>
        <v/>
      </c>
      <c r="O31" s="100">
        <f>IF(B31&lt;='VALOR POR PL'!$P$5,'CP RESUMO'!AD71,"")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HISTORICOS'!AE29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RESUMO'!AE29</f>
        <v/>
      </c>
      <c r="N32" s="101">
        <f>MAX(0,M32-M31)</f>
        <v/>
      </c>
      <c r="O32" s="100">
        <f>IF(B32&lt;='VALOR POR PL'!$P$5,'CP RESUMO'!AE71,"")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HISTORICOS'!AF29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RESUMO'!AF29</f>
        <v/>
      </c>
      <c r="N33" s="101">
        <f>MAX(0,M33-M32)</f>
        <v/>
      </c>
      <c r="O33" s="100">
        <f>IF(B33&lt;='VALOR POR PL'!$P$5,'CP RESUMO'!AF71,"")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HISTORICOS'!AG29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RESUMO'!AG29</f>
        <v/>
      </c>
      <c r="N34" s="101">
        <f>MAX(0,M34-M33)</f>
        <v/>
      </c>
      <c r="O34" s="100">
        <f>IF(B34&lt;='VALOR POR PL'!$P$5,'CP RESUMO'!AG71,"")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HISTORICOS'!AH29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783232</v>
      </c>
      <c r="M35" s="100">
        <f>'CP RESUMO'!AH29</f>
        <v/>
      </c>
      <c r="N35" s="101">
        <f>MAX(0,M35-M34)</f>
        <v/>
      </c>
      <c r="O35" s="100">
        <f>IF(B35&lt;='VALOR POR PL'!$P$5,'CP RESUMO'!AH71,"")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HISTORICOS'!AI29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939878.4</v>
      </c>
      <c r="M36" s="100">
        <f>'CP RESUMO'!AI29</f>
        <v/>
      </c>
      <c r="N36" s="101">
        <f>MAX(0,M36-M35)</f>
        <v/>
      </c>
      <c r="O36" s="100">
        <f>IF(B36&lt;='VALOR POR PL'!$P$5,'CP RESUMO'!AI71,"")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HISTORICOS'!AJ29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939878.4</v>
      </c>
      <c r="M37" s="100">
        <f>'CP RESUMO'!AJ29</f>
        <v/>
      </c>
      <c r="N37" s="101">
        <f>MAX(0,M37-M36)</f>
        <v/>
      </c>
      <c r="O37" s="100">
        <f>IF(B37&lt;='VALOR POR PL'!$P$5,'CP RESUMO'!AJ71,"")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HISTORICOS'!AK29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156646.4</v>
      </c>
      <c r="M38" s="100">
        <f>'CP RESUMO'!AK29</f>
        <v/>
      </c>
      <c r="N38" s="101">
        <f>MAX(0,M38-M37)</f>
        <v/>
      </c>
      <c r="O38" s="100">
        <f>IF(B38&lt;='VALOR POR PL'!$P$5,'CP RESUMO'!AK71,"")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HISTORICOS'!AL29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RESUMO'!AL29</f>
        <v/>
      </c>
      <c r="N39" s="101">
        <f>MAX(0,M39-M38)</f>
        <v/>
      </c>
      <c r="O39" s="100">
        <f>IF(B39&lt;='VALOR POR PL'!$P$5,'CP RESUMO'!AL71,"")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HISTORICOS'!AM29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RESUMO'!AM29</f>
        <v/>
      </c>
      <c r="N40" s="101">
        <f>MAX(0,M40-M39)</f>
        <v/>
      </c>
      <c r="O40" s="100">
        <f>IF(B40&lt;='VALOR POR PL'!$P$5,'CP RESUMO'!AM71,"")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HISTORICOS'!AN29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RESUMO'!AN29</f>
        <v/>
      </c>
      <c r="N41" s="101">
        <f>MAX(0,M41-M40)</f>
        <v/>
      </c>
      <c r="O41" s="100">
        <f>IF(B41&lt;='VALOR POR PL'!$P$5,'CP RESUMO'!AN71,"")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HISTORICOS'!AO29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1409305.4</v>
      </c>
      <c r="M42" s="100">
        <f>'CP RESUMO'!AO29</f>
        <v/>
      </c>
      <c r="N42" s="101">
        <f>MAX(0,M42-M41)</f>
        <v/>
      </c>
      <c r="O42" s="100">
        <f>IF(B42&lt;='VALOR POR PL'!$P$5,'CP RESUMO'!AO71,"")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HISTORICOS'!AP29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1625374.99</v>
      </c>
      <c r="M43" s="100">
        <f>'CP RESUMO'!AP29</f>
        <v/>
      </c>
      <c r="N43" s="101">
        <f>MAX(0,M43-M42)</f>
        <v/>
      </c>
      <c r="O43" s="100">
        <f>IF(B43&lt;='VALOR POR PL'!$P$5,'CP RESUMO'!AP71,"")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HISTORICOS'!AQ29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1625374.99</v>
      </c>
      <c r="M44" s="100">
        <f>'CP RESUMO'!AQ29</f>
        <v/>
      </c>
      <c r="N44" s="101">
        <f>MAX(0,M44-M43)</f>
        <v/>
      </c>
      <c r="O44" s="100">
        <f>IF(B44&lt;='VALOR POR PL'!$P$5,'CP RESUMO'!AQ71,"")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HISTORICOS'!AR29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545027.03</v>
      </c>
      <c r="M45" s="100">
        <f>'CP RESUMO'!AR29</f>
        <v/>
      </c>
      <c r="N45" s="101">
        <f>MAX(0,M45-M44)</f>
        <v/>
      </c>
      <c r="O45" s="100">
        <f>IF(B45&lt;='VALOR POR PL'!$P$5,'CP RESUMO'!AR71,"")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HISTORICOS'!AS29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93987.84</v>
      </c>
      <c r="M46" s="100">
        <f>'CP RESUMO'!AS29</f>
        <v/>
      </c>
      <c r="N46" s="101">
        <f>MAX(0,M46-M45)</f>
        <v/>
      </c>
      <c r="O46" s="100">
        <f>IF(B46&lt;='VALOR POR PL'!$P$5,'CP RESUMO'!AS71,"")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HISTORICOS'!AT29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418092.23</v>
      </c>
      <c r="M47" s="100">
        <f>'CP RESUMO'!AT29</f>
        <v/>
      </c>
      <c r="N47" s="101">
        <f>MAX(0,M47-M46)</f>
        <v/>
      </c>
      <c r="O47" s="100">
        <f>IF(B47&lt;='VALOR POR PL'!$P$5,'CP RESUMO'!AT71,"")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HISTORICOS'!AU29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547733.98</v>
      </c>
      <c r="M48" s="100">
        <f>'CP RESUMO'!AU29</f>
        <v/>
      </c>
      <c r="N48" s="101">
        <f>MAX(0,M48-M47)</f>
        <v/>
      </c>
      <c r="O48" s="100">
        <f>IF(B48&lt;='VALOR POR PL'!$P$5,'CP RESUMO'!AU71,"")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HISTORICOS'!AV29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547733.98</v>
      </c>
      <c r="M49" s="100">
        <f>'CP RESUMO'!AV29</f>
        <v/>
      </c>
      <c r="N49" s="101">
        <f>MAX(0,M49-M48)</f>
        <v/>
      </c>
      <c r="O49" s="100">
        <f>IF(B49&lt;='VALOR POR PL'!$P$5,'CP RESUMO'!AV71,"")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HISTORICOS'!AW29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547733.98</v>
      </c>
      <c r="M50" s="100">
        <f>'CP RESUMO'!AW29</f>
        <v/>
      </c>
      <c r="N50" s="101">
        <f>MAX(0,M50-M49)</f>
        <v/>
      </c>
      <c r="O50" s="100">
        <f>IF(B50&lt;='VALOR POR PL'!$P$5,'CP RESUMO'!AW71,"")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HISTORICOS'!AX29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223629.59</v>
      </c>
      <c r="M51" s="100">
        <f>'CP RESUMO'!AX29</f>
        <v/>
      </c>
      <c r="N51" s="101">
        <f>MAX(0,M51-M50)</f>
        <v/>
      </c>
      <c r="O51" s="100">
        <f>IF(B51&lt;='VALOR POR PL'!$P$5,'CP RESUMO'!AX71,"")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HISTORICOS'!AY29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129641.75</v>
      </c>
      <c r="M52" s="100">
        <f>'CP RESUMO'!AY29</f>
        <v/>
      </c>
      <c r="N52" s="101">
        <f>MAX(0,M52-M51)</f>
        <v/>
      </c>
      <c r="O52" s="100">
        <f>IF(B52&lt;='VALOR POR PL'!$P$5,'CP RESUMO'!AY71,"")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HISTORICOS'!AZ29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129641.75</v>
      </c>
      <c r="M53" s="100">
        <f>'CP RESUMO'!AZ29</f>
        <v/>
      </c>
      <c r="N53" s="101">
        <f>MAX(0,M53-M52)</f>
        <v/>
      </c>
      <c r="O53" s="100">
        <f>IF(B53&lt;='VALOR POR PL'!$P$5,'CP RESUMO'!AZ71,"")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HISTORICOS'!BA29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129641.75</v>
      </c>
      <c r="M54" s="100">
        <f>'CP RESUMO'!BA29</f>
        <v/>
      </c>
      <c r="N54" s="101">
        <f>MAX(0,M54-M53)</f>
        <v/>
      </c>
      <c r="O54" s="100">
        <f>IF(B54&lt;='VALOR POR PL'!$P$5,'CP RESUMO'!BA71,"")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HISTORICOS'!BB29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129641.75</v>
      </c>
      <c r="M55" s="100">
        <f>'CP RESUMO'!BB29</f>
        <v/>
      </c>
      <c r="N55" s="101">
        <f>MAX(0,M55-M54)</f>
        <v/>
      </c>
      <c r="O55" s="100">
        <f>IF(B55&lt;='VALOR POR PL'!$P$5,'CP RESUMO'!BB71,"")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HISTORICOS'!BC29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129641.75</v>
      </c>
      <c r="M56" s="100">
        <f>'CP RESUMO'!BC29</f>
        <v/>
      </c>
      <c r="N56" s="101">
        <f>MAX(0,M56-M55)</f>
        <v/>
      </c>
      <c r="O56" s="100">
        <f>IF(B56&lt;='VALOR POR PL'!$P$5,'CP RESUMO'!BC71,"")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HISTORICOS'!BD29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129641.75</v>
      </c>
      <c r="M57" s="100">
        <f>'CP RESUMO'!BD29</f>
        <v/>
      </c>
      <c r="N57" s="101">
        <f>MAX(0,M57-M56)</f>
        <v/>
      </c>
      <c r="O57" s="100">
        <f>IF(B57&lt;='VALOR POR PL'!$P$5,'CP RESUMO'!BD71,"")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HISTORICOS'!BE29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RESUMO'!BE29</f>
        <v/>
      </c>
      <c r="N58" s="101">
        <f>MAX(0,M58-M57)</f>
        <v/>
      </c>
      <c r="O58" s="100">
        <f>IF(B58&lt;='VALOR POR PL'!$P$5,'CP RESUMO'!BE71,"")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HISTORICOS'!BF29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>
        <v>599883.0699999999</v>
      </c>
      <c r="M59" s="100">
        <f>'CP RESUMO'!BF29</f>
        <v/>
      </c>
      <c r="N59" s="101">
        <f>MAX(0,M59-M58)</f>
        <v/>
      </c>
      <c r="O59" s="100">
        <f>IF(B59&lt;='VALOR POR PL'!$P$5,'CP RESUMO'!BF71,"")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HISTORICOS'!BG29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RESUMO'!BG29</f>
        <v/>
      </c>
      <c r="N60" s="101">
        <f>MAX(0,M60-M59)</f>
        <v/>
      </c>
      <c r="O60" s="100">
        <f>IF(B60&lt;='VALOR POR PL'!$P$5,'CP RESUMO'!BG71,"")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HISTORICOS'!BH29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RESUMO'!BH29</f>
        <v/>
      </c>
      <c r="N61" s="101">
        <f>MAX(0,M61-M60)</f>
        <v/>
      </c>
      <c r="O61" s="100">
        <f>IF(B61&lt;='VALOR POR PL'!$P$5,'CP RESUMO'!BH71,"")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HISTORICOS'!BI29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RESUMO'!BI29</f>
        <v/>
      </c>
      <c r="N62" s="101">
        <f>MAX(0,M62-M61)</f>
        <v/>
      </c>
      <c r="O62" s="100">
        <f>IF(B62&lt;='VALOR POR PL'!$P$5,'CP RESUMO'!BI71,"")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HISTORICOS'!BJ29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RESUMO'!BJ29</f>
        <v/>
      </c>
      <c r="N63" s="101">
        <f>MAX(0,M63-M62)</f>
        <v/>
      </c>
      <c r="O63" s="100">
        <f>IF(B63&lt;='VALOR POR PL'!$P$5,'CP RESUMO'!BJ71,"")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HISTORICOS'!BK29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RESUMO'!BK29</f>
        <v/>
      </c>
      <c r="N64" s="101">
        <f>MAX(0,M64-M63)</f>
        <v/>
      </c>
      <c r="O64" s="100">
        <f>IF(B64&lt;='VALOR POR PL'!$P$5,'CP RESUMO'!BK71,"")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HISTORICOS'!BL29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RESUMO'!BL29</f>
        <v/>
      </c>
      <c r="N65" s="101">
        <f>MAX(0,M65-M64)</f>
        <v/>
      </c>
      <c r="O65" s="100">
        <f>IF(B65&lt;='VALOR POR PL'!$P$5,'CP RESUMO'!BL71,"")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HISTORICOS'!BM29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RESUMO'!BM29</f>
        <v/>
      </c>
      <c r="N66" s="101">
        <f>MAX(0,M66-M65)</f>
        <v/>
      </c>
      <c r="O66" s="100">
        <f>IF(B66&lt;='VALOR POR PL'!$P$5,'CP RESUMO'!BM71,"")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HISTORICOS'!BN29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RESUMO'!BN29</f>
        <v/>
      </c>
      <c r="N67" s="101">
        <f>MAX(0,M67-M66)</f>
        <v/>
      </c>
      <c r="O67" s="100">
        <f>IF(B67&lt;='VALOR POR PL'!$P$5,'CP RESUMO'!BN71,"")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HISTORICOS'!BO29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RESUMO'!BO29</f>
        <v/>
      </c>
      <c r="N68" s="101">
        <f>MAX(0,M68-M67)</f>
        <v/>
      </c>
      <c r="O68" s="100">
        <f>IF(B68&lt;='VALOR POR PL'!$P$5,'CP RESUMO'!BO71,"")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HISTORICOS'!BP29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RESUMO'!BP29</f>
        <v/>
      </c>
      <c r="N69" s="101">
        <f>MAX(0,M69-M68)</f>
        <v/>
      </c>
      <c r="O69" s="100">
        <f>IF(B69&lt;='VALOR POR PL'!$P$5,'CP RESUMO'!BP71,"")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HISTORICOS'!BQ29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RESUMO'!BQ29</f>
        <v/>
      </c>
      <c r="N70" s="101">
        <f>MAX(0,M70-M69)</f>
        <v/>
      </c>
      <c r="O70" s="100">
        <f>IF(B70&lt;='VALOR POR PL'!$P$5,'CP RESUMO'!BQ71,"")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HISTORICOS'!BR29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RESUMO'!BR29</f>
        <v/>
      </c>
      <c r="N71" s="101">
        <f>MAX(0,M71-M70)</f>
        <v/>
      </c>
      <c r="O71" s="100">
        <f>IF(B71&lt;='VALOR POR PL'!$P$5,'CP RESUMO'!BR71,"")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HISTORICOS'!BS29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RESUMO'!BS29</f>
        <v/>
      </c>
      <c r="N72" s="101">
        <f>MAX(0,M72-M71)</f>
        <v/>
      </c>
      <c r="O72" s="100">
        <f>IF(B72&lt;='VALOR POR PL'!$P$5,'CP RESUMO'!BS71,"")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HISTORICOS'!BT29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RESUMO'!BT29</f>
        <v/>
      </c>
      <c r="N73" s="101">
        <f>MAX(0,M73-M72)</f>
        <v/>
      </c>
      <c r="O73" s="100">
        <f>IF(B73&lt;='VALOR POR PL'!$P$5,'CP RESUMO'!BT71,"")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HISTORICOS'!BU29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RESUMO'!BU29</f>
        <v/>
      </c>
      <c r="N74" s="101">
        <f>MAX(0,M74-M73)</f>
        <v/>
      </c>
      <c r="O74" s="100">
        <f>IF(B74&lt;='VALOR POR PL'!$P$5,'CP RESUMO'!BU71,"")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HISTORICOS'!BV29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RESUMO'!BV29</f>
        <v/>
      </c>
      <c r="N75" s="101">
        <f>MAX(0,M75-M74)</f>
        <v/>
      </c>
      <c r="O75" s="100">
        <f>IF(B75&lt;='VALOR POR PL'!$P$5,'CP RESUMO'!BV71,"")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HISTORICOS'!BW29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RESUMO'!BW29</f>
        <v/>
      </c>
      <c r="N76" s="101">
        <f>MAX(0,M76-M75)</f>
        <v/>
      </c>
      <c r="O76" s="100">
        <f>IF(B76&lt;='VALOR POR PL'!$P$5,'CP RESUMO'!BW71,"")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PL'!D36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HISTORICOS'!D30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PL'!F36</f>
        <v/>
      </c>
      <c r="K5" s="75">
        <f>'VALOR POR PL'!G36</f>
        <v/>
      </c>
      <c r="M5" s="100">
        <f>'CP RESUMO'!D30</f>
        <v/>
      </c>
      <c r="N5" s="101" t="n">
        <v>0</v>
      </c>
      <c r="O5" s="100">
        <f>IF(B5&lt;='VALOR POR PL'!$P$5,'CP RESUMO'!D72,"")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HISTORICOS'!E30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RESUMO'!E30</f>
        <v/>
      </c>
      <c r="N6" s="101">
        <f>MAX(0,M6-M5)</f>
        <v/>
      </c>
      <c r="O6" s="100">
        <f>IF(B6&lt;='VALOR POR PL'!$P$5,'CP RESUMO'!E72,"")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HISTORICOS'!F30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PL'!L36</f>
        <v/>
      </c>
      <c r="M7" s="100">
        <f>'CP RESUMO'!F30</f>
        <v/>
      </c>
      <c r="N7" s="101">
        <f>MAX(0,M7-M6)</f>
        <v/>
      </c>
      <c r="O7" s="100">
        <f>IF(B7&lt;='VALOR POR PL'!$P$5,'CP RESUMO'!F72,"")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HISTORICOS'!G30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RESUMO'!G30</f>
        <v/>
      </c>
      <c r="N8" s="101">
        <f>MAX(0,M8-M7)</f>
        <v/>
      </c>
      <c r="O8" s="100">
        <f>IF(B8&lt;='VALOR POR PL'!$P$5,'CP RESUMO'!G72,"")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HISTORICOS'!H30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RESUMO'!H30</f>
        <v/>
      </c>
      <c r="N9" s="101">
        <f>MAX(0,M9-M8)</f>
        <v/>
      </c>
      <c r="O9" s="100">
        <f>IF(B9&lt;='VALOR POR PL'!$P$5,'CP RESUMO'!H72,"")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HISTORICOS'!I30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RESUMO'!I30</f>
        <v/>
      </c>
      <c r="N10" s="101">
        <f>MAX(0,M10-M9)</f>
        <v/>
      </c>
      <c r="O10" s="100">
        <f>IF(B10&lt;='VALOR POR PL'!$P$5,'CP RESUMO'!I72,"")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HISTORICOS'!J30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RESUMO'!J30</f>
        <v/>
      </c>
      <c r="N11" s="101">
        <f>MAX(0,M11-M10)</f>
        <v/>
      </c>
      <c r="O11" s="100">
        <f>IF(B11&lt;='VALOR POR PL'!$P$5,'CP RESUMO'!J72,"")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HISTORICOS'!K30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RESUMO'!K30</f>
        <v/>
      </c>
      <c r="N12" s="101">
        <f>MAX(0,M12-M11)</f>
        <v/>
      </c>
      <c r="O12" s="100">
        <f>IF(B12&lt;='VALOR POR PL'!$P$5,'CP RESUMO'!K72,"")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HISTORICOS'!L30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PL'!I36</f>
        <v/>
      </c>
      <c r="M13" s="100">
        <f>'CP RESUMO'!L30</f>
        <v/>
      </c>
      <c r="N13" s="101">
        <f>MAX(0,M13-M12)</f>
        <v/>
      </c>
      <c r="O13" s="100">
        <f>IF(B13&lt;='VALOR POR PL'!$P$5,'CP RESUMO'!L72,"")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HISTORICOS'!M30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RESUMO'!$D$72:$BW$72,MATCH('VALOR POR PL'!$P$5,'CP RESUMO'!$D$4:$BW$4,0))/100,0)</f>
        <v/>
      </c>
      <c r="M14" s="100">
        <f>'CP RESUMO'!M30</f>
        <v/>
      </c>
      <c r="N14" s="101">
        <f>MAX(0,M14-M13)</f>
        <v/>
      </c>
      <c r="O14" s="100">
        <f>IF(B14&lt;='VALOR POR PL'!$P$5,'CP RESUMO'!M72,"")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HISTORICOS'!N30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RESUMO'!N30</f>
        <v/>
      </c>
      <c r="N15" s="101">
        <f>MAX(0,M15-M14)</f>
        <v/>
      </c>
      <c r="O15" s="100">
        <f>IF(B15&lt;='VALOR POR PL'!$P$5,'CP RESUMO'!N72,"")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HISTORICOS'!O30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RESUMO'!O30</f>
        <v/>
      </c>
      <c r="N16" s="101">
        <f>MAX(0,M16-M15)</f>
        <v/>
      </c>
      <c r="O16" s="100">
        <f>IF(B16&lt;='VALOR POR PL'!$P$5,'CP RESUMO'!O72,"")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HISTORICOS'!P30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RESUMO'!P30</f>
        <v/>
      </c>
      <c r="N17" s="101">
        <f>MAX(0,M17-M16)</f>
        <v/>
      </c>
      <c r="O17" s="100">
        <f>IF(B17&lt;='VALOR POR PL'!$P$5,'CP RESUMO'!P72,"")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HISTORICOS'!Q30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RESUMO'!Q30</f>
        <v/>
      </c>
      <c r="N18" s="101">
        <f>MAX(0,M18-M17)</f>
        <v/>
      </c>
      <c r="O18" s="100">
        <f>IF(B18&lt;='VALOR POR PL'!$P$5,'CP RESUMO'!Q72,"")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HISTORICOS'!R30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RESUMO'!R30</f>
        <v/>
      </c>
      <c r="N19" s="101">
        <f>MAX(0,M19-M18)</f>
        <v/>
      </c>
      <c r="O19" s="100">
        <f>IF(B19&lt;='VALOR POR PL'!$P$5,'CP RESUMO'!R72,"")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HISTORICOS'!S30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RESUMO'!S30</f>
        <v/>
      </c>
      <c r="N20" s="101">
        <f>MAX(0,M20-M19)</f>
        <v/>
      </c>
      <c r="O20" s="100">
        <f>IF(B20&lt;='VALOR POR PL'!$P$5,'CP RESUMO'!S72,"")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HISTORICOS'!T30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RESUMO'!T30</f>
        <v/>
      </c>
      <c r="N21" s="101">
        <f>MAX(0,M21-M20)</f>
        <v/>
      </c>
      <c r="O21" s="100">
        <f>IF(B21&lt;='VALOR POR PL'!$P$5,'CP RESUMO'!T72,"")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HISTORICOS'!U30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RESUMO'!U30</f>
        <v/>
      </c>
      <c r="N22" s="101">
        <f>MAX(0,M22-M21)</f>
        <v/>
      </c>
      <c r="O22" s="100">
        <f>IF(B22&lt;='VALOR POR PL'!$P$5,'CP RESUMO'!U72,"")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HISTORICOS'!V30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RESUMO'!V30</f>
        <v/>
      </c>
      <c r="N23" s="101">
        <f>MAX(0,M23-M22)</f>
        <v/>
      </c>
      <c r="O23" s="100">
        <f>IF(B23&lt;='VALOR POR PL'!$P$5,'CP RESUMO'!V72,"")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HISTORICOS'!W30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RESUMO'!W30</f>
        <v/>
      </c>
      <c r="N24" s="101">
        <f>MAX(0,M24-M23)</f>
        <v/>
      </c>
      <c r="O24" s="100">
        <f>IF(B24&lt;='VALOR POR PL'!$P$5,'CP RESUMO'!W72,"")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HISTORICOS'!X30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RESUMO'!X30</f>
        <v/>
      </c>
      <c r="N25" s="101">
        <f>MAX(0,M25-M24)</f>
        <v/>
      </c>
      <c r="O25" s="100">
        <f>IF(B25&lt;='VALOR POR PL'!$P$5,'CP RESUMO'!X72,"")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HISTORICOS'!Y30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RESUMO'!Y30</f>
        <v/>
      </c>
      <c r="N26" s="101">
        <f>MAX(0,M26-M25)</f>
        <v/>
      </c>
      <c r="O26" s="100">
        <f>IF(B26&lt;='VALOR POR PL'!$P$5,'CP RESUMO'!Y72,"")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HISTORICOS'!Z30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RESUMO'!Z30</f>
        <v/>
      </c>
      <c r="N27" s="101">
        <f>MAX(0,M27-M26)</f>
        <v/>
      </c>
      <c r="O27" s="100">
        <f>IF(B27&lt;='VALOR POR PL'!$P$5,'CP RESUMO'!Z72,"")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HISTORICOS'!AA30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RESUMO'!AA30</f>
        <v/>
      </c>
      <c r="N28" s="101">
        <f>MAX(0,M28-M27)</f>
        <v/>
      </c>
      <c r="O28" s="100">
        <f>IF(B28&lt;='VALOR POR PL'!$P$5,'CP RESUMO'!AA72,"")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HISTORICOS'!AB30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RESUMO'!AB30</f>
        <v/>
      </c>
      <c r="N29" s="101">
        <f>MAX(0,M29-M28)</f>
        <v/>
      </c>
      <c r="O29" s="100">
        <f>IF(B29&lt;='VALOR POR PL'!$P$5,'CP RESUMO'!AB72,"")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HISTORICOS'!AC30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RESUMO'!AC30</f>
        <v/>
      </c>
      <c r="N30" s="101">
        <f>MAX(0,M30-M29)</f>
        <v/>
      </c>
      <c r="O30" s="100">
        <f>IF(B30&lt;='VALOR POR PL'!$P$5,'CP RESUMO'!AC72,"")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HISTORICOS'!AD30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RESUMO'!AD30</f>
        <v/>
      </c>
      <c r="N31" s="101">
        <f>MAX(0,M31-M30)</f>
        <v/>
      </c>
      <c r="O31" s="100">
        <f>IF(B31&lt;='VALOR POR PL'!$P$5,'CP RESUMO'!AD72,"")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HISTORICOS'!AE30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RESUMO'!AE30</f>
        <v/>
      </c>
      <c r="N32" s="101">
        <f>MAX(0,M32-M31)</f>
        <v/>
      </c>
      <c r="O32" s="100">
        <f>IF(B32&lt;='VALOR POR PL'!$P$5,'CP RESUMO'!AE72,"")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HISTORICOS'!AF30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RESUMO'!AF30</f>
        <v/>
      </c>
      <c r="N33" s="101">
        <f>MAX(0,M33-M32)</f>
        <v/>
      </c>
      <c r="O33" s="100">
        <f>IF(B33&lt;='VALOR POR PL'!$P$5,'CP RESUMO'!AF72,"")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HISTORICOS'!AG30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RESUMO'!AG30</f>
        <v/>
      </c>
      <c r="N34" s="101">
        <f>MAX(0,M34-M33)</f>
        <v/>
      </c>
      <c r="O34" s="100">
        <f>IF(B34&lt;='VALOR POR PL'!$P$5,'CP RESUMO'!AG72,"")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HISTORICOS'!AH30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RESUMO'!AH30</f>
        <v/>
      </c>
      <c r="N35" s="101">
        <f>MAX(0,M35-M34)</f>
        <v/>
      </c>
      <c r="O35" s="100">
        <f>IF(B35&lt;='VALOR POR PL'!$P$5,'CP RESUMO'!AH72,"")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HISTORICOS'!AI30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RESUMO'!AI30</f>
        <v/>
      </c>
      <c r="N36" s="101">
        <f>MAX(0,M36-M35)</f>
        <v/>
      </c>
      <c r="O36" s="100">
        <f>IF(B36&lt;='VALOR POR PL'!$P$5,'CP RESUMO'!AI72,"")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HISTORICOS'!AJ30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RESUMO'!AJ30</f>
        <v/>
      </c>
      <c r="N37" s="101">
        <f>MAX(0,M37-M36)</f>
        <v/>
      </c>
      <c r="O37" s="100">
        <f>IF(B37&lt;='VALOR POR PL'!$P$5,'CP RESUMO'!AJ72,"")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HISTORICOS'!AK30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27010.22</v>
      </c>
      <c r="M38" s="100">
        <f>'CP RESUMO'!AK30</f>
        <v/>
      </c>
      <c r="N38" s="101">
        <f>MAX(0,M38-M37)</f>
        <v/>
      </c>
      <c r="O38" s="100">
        <f>IF(B38&lt;='VALOR POR PL'!$P$5,'CP RESUMO'!AK72,"")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HISTORICOS'!AL30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26959.35</v>
      </c>
      <c r="M39" s="100">
        <f>'CP RESUMO'!AL30</f>
        <v/>
      </c>
      <c r="N39" s="101">
        <f>MAX(0,M39-M38)</f>
        <v/>
      </c>
      <c r="O39" s="100">
        <f>IF(B39&lt;='VALOR POR PL'!$P$5,'CP RESUMO'!AL72,"")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HISTORICOS'!AM30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RESUMO'!AM30</f>
        <v/>
      </c>
      <c r="N40" s="101">
        <f>MAX(0,M40-M39)</f>
        <v/>
      </c>
      <c r="O40" s="100">
        <f>IF(B40&lt;='VALOR POR PL'!$P$5,'CP RESUMO'!AM72,"")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HISTORICOS'!AN30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27010.22</v>
      </c>
      <c r="M41" s="100">
        <f>'CP RESUMO'!AN30</f>
        <v/>
      </c>
      <c r="N41" s="101">
        <f>MAX(0,M41-M40)</f>
        <v/>
      </c>
      <c r="O41" s="100">
        <f>IF(B41&lt;='VALOR POR PL'!$P$5,'CP RESUMO'!AN72,"")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HISTORICOS'!AO30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RESUMO'!AO30</f>
        <v/>
      </c>
      <c r="N42" s="101">
        <f>MAX(0,M42-M41)</f>
        <v/>
      </c>
      <c r="O42" s="100">
        <f>IF(B42&lt;='VALOR POR PL'!$P$5,'CP RESUMO'!AO72,"")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HISTORICOS'!AP30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26959.35</v>
      </c>
      <c r="M43" s="100">
        <f>'CP RESUMO'!AP30</f>
        <v/>
      </c>
      <c r="N43" s="101">
        <f>MAX(0,M43-M42)</f>
        <v/>
      </c>
      <c r="O43" s="100">
        <f>IF(B43&lt;='VALOR POR PL'!$P$5,'CP RESUMO'!AP72,"")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HISTORICOS'!AQ30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22076.15</v>
      </c>
      <c r="M44" s="100">
        <f>'CP RESUMO'!AQ30</f>
        <v/>
      </c>
      <c r="N44" s="101">
        <f>MAX(0,M44-M43)</f>
        <v/>
      </c>
      <c r="O44" s="100">
        <f>IF(B44&lt;='VALOR POR PL'!$P$5,'CP RESUMO'!AQ72,"")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HISTORICOS'!AR30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102649.01</v>
      </c>
      <c r="M45" s="100">
        <f>'CP RESUMO'!AR30</f>
        <v/>
      </c>
      <c r="N45" s="101">
        <f>MAX(0,M45-M44)</f>
        <v/>
      </c>
      <c r="O45" s="100">
        <f>IF(B45&lt;='VALOR POR PL'!$P$5,'CP RESUMO'!AR72,"")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HISTORICOS'!AS30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59259.71</v>
      </c>
      <c r="M46" s="100">
        <f>'CP RESUMO'!AS30</f>
        <v/>
      </c>
      <c r="N46" s="101">
        <f>MAX(0,M46-M45)</f>
        <v/>
      </c>
      <c r="O46" s="100">
        <f>IF(B46&lt;='VALOR POR PL'!$P$5,'CP RESUMO'!AS72,"")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HISTORICOS'!AT30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24365.15</v>
      </c>
      <c r="M47" s="100">
        <f>'CP RESUMO'!AT30</f>
        <v/>
      </c>
      <c r="N47" s="101">
        <f>MAX(0,M47-M46)</f>
        <v/>
      </c>
      <c r="O47" s="100">
        <f>IF(B47&lt;='VALOR POR PL'!$P$5,'CP RESUMO'!AT72,"")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HISTORICOS'!AU30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38709.56</v>
      </c>
      <c r="M48" s="100">
        <f>'CP RESUMO'!AU30</f>
        <v/>
      </c>
      <c r="N48" s="101">
        <f>MAX(0,M48-M47)</f>
        <v/>
      </c>
      <c r="O48" s="100">
        <f>IF(B48&lt;='VALOR POR PL'!$P$5,'CP RESUMO'!AU72,"")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HISTORICOS'!AV30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24263.42</v>
      </c>
      <c r="M49" s="100">
        <f>'CP RESUMO'!AV30</f>
        <v/>
      </c>
      <c r="N49" s="101">
        <f>MAX(0,M49-M48)</f>
        <v/>
      </c>
      <c r="O49" s="100">
        <f>IF(B49&lt;='VALOR POR PL'!$P$5,'CP RESUMO'!AV72,"")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HISTORICOS'!AW30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8647.34</v>
      </c>
      <c r="M50" s="100">
        <f>'CP RESUMO'!AW30</f>
        <v/>
      </c>
      <c r="N50" s="101">
        <f>MAX(0,M50-M49)</f>
        <v/>
      </c>
      <c r="O50" s="100">
        <f>IF(B50&lt;='VALOR POR PL'!$P$5,'CP RESUMO'!AW72,"")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HISTORICOS'!AX30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8189.54</v>
      </c>
      <c r="M51" s="100">
        <f>'CP RESUMO'!AX30</f>
        <v/>
      </c>
      <c r="N51" s="101">
        <f>MAX(0,M51-M50)</f>
        <v/>
      </c>
      <c r="O51" s="100">
        <f>IF(B51&lt;='VALOR POR PL'!$P$5,'CP RESUMO'!AX72,"")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HISTORICOS'!AY30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8342.139999999999</v>
      </c>
      <c r="M52" s="100">
        <f>'CP RESUMO'!AY30</f>
        <v/>
      </c>
      <c r="N52" s="101">
        <f>MAX(0,M52-M51)</f>
        <v/>
      </c>
      <c r="O52" s="100">
        <f>IF(B52&lt;='VALOR POR PL'!$P$5,'CP RESUMO'!AY72,"")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HISTORICOS'!AZ30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24619.49</v>
      </c>
      <c r="M53" s="100">
        <f>'CP RESUMO'!AZ30</f>
        <v/>
      </c>
      <c r="N53" s="101">
        <f>MAX(0,M53-M52)</f>
        <v/>
      </c>
      <c r="O53" s="100">
        <f>IF(B53&lt;='VALOR POR PL'!$P$5,'CP RESUMO'!AZ72,"")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HISTORICOS'!BA30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75130.12</v>
      </c>
      <c r="M54" s="100">
        <f>'CP RESUMO'!BA30</f>
        <v/>
      </c>
      <c r="N54" s="101">
        <f>MAX(0,M54-M53)</f>
        <v/>
      </c>
      <c r="O54" s="100">
        <f>IF(B54&lt;='VALOR POR PL'!$P$5,'CP RESUMO'!BA72,"")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HISTORICOS'!BB30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4323.67</v>
      </c>
      <c r="M55" s="100">
        <f>'CP RESUMO'!BB30</f>
        <v/>
      </c>
      <c r="N55" s="101">
        <f>MAX(0,M55-M54)</f>
        <v/>
      </c>
      <c r="O55" s="100">
        <f>IF(B55&lt;='VALOR POR PL'!$P$5,'CP RESUMO'!BB72,"")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HISTORICOS'!BC30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152.6</v>
      </c>
      <c r="M56" s="100">
        <f>'CP RESUMO'!BC30</f>
        <v/>
      </c>
      <c r="N56" s="101">
        <f>MAX(0,M56-M55)</f>
        <v/>
      </c>
      <c r="O56" s="100">
        <f>IF(B56&lt;='VALOR POR PL'!$P$5,'CP RESUMO'!BC72,"")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HISTORICOS'!BD30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RESUMO'!BD30</f>
        <v/>
      </c>
      <c r="N57" s="101">
        <f>MAX(0,M57-M56)</f>
        <v/>
      </c>
      <c r="O57" s="100">
        <f>IF(B57&lt;='VALOR POR PL'!$P$5,'CP RESUMO'!BD72,"")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HISTORICOS'!BE30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RESUMO'!BE30</f>
        <v/>
      </c>
      <c r="N58" s="101">
        <f>MAX(0,M58-M57)</f>
        <v/>
      </c>
      <c r="O58" s="100">
        <f>IF(B58&lt;='VALOR POR PL'!$P$5,'CP RESUMO'!BE72,"")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HISTORICOS'!BF30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RESUMO'!BF30</f>
        <v/>
      </c>
      <c r="N59" s="101">
        <f>MAX(0,M59-M58)</f>
        <v/>
      </c>
      <c r="O59" s="100">
        <f>IF(B59&lt;='VALOR POR PL'!$P$5,'CP RESUMO'!BF72,"")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HISTORICOS'!BG30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RESUMO'!BG30</f>
        <v/>
      </c>
      <c r="N60" s="101">
        <f>MAX(0,M60-M59)</f>
        <v/>
      </c>
      <c r="O60" s="100">
        <f>IF(B60&lt;='VALOR POR PL'!$P$5,'CP RESUMO'!BG72,"")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HISTORICOS'!BH30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RESUMO'!BH30</f>
        <v/>
      </c>
      <c r="N61" s="101">
        <f>MAX(0,M61-M60)</f>
        <v/>
      </c>
      <c r="O61" s="100">
        <f>IF(B61&lt;='VALOR POR PL'!$P$5,'CP RESUMO'!BH72,"")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HISTORICOS'!BI30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RESUMO'!BI30</f>
        <v/>
      </c>
      <c r="N62" s="101">
        <f>MAX(0,M62-M61)</f>
        <v/>
      </c>
      <c r="O62" s="100">
        <f>IF(B62&lt;='VALOR POR PL'!$P$5,'CP RESUMO'!BI72,"")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HISTORICOS'!BJ30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RESUMO'!BJ30</f>
        <v/>
      </c>
      <c r="N63" s="101">
        <f>MAX(0,M63-M62)</f>
        <v/>
      </c>
      <c r="O63" s="100">
        <f>IF(B63&lt;='VALOR POR PL'!$P$5,'CP RESUMO'!BJ72,"")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HISTORICOS'!BK30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RESUMO'!BK30</f>
        <v/>
      </c>
      <c r="N64" s="101">
        <f>MAX(0,M64-M63)</f>
        <v/>
      </c>
      <c r="O64" s="100">
        <f>IF(B64&lt;='VALOR POR PL'!$P$5,'CP RESUMO'!BK72,"")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HISTORICOS'!BL30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RESUMO'!BL30</f>
        <v/>
      </c>
      <c r="N65" s="101">
        <f>MAX(0,M65-M64)</f>
        <v/>
      </c>
      <c r="O65" s="100">
        <f>IF(B65&lt;='VALOR POR PL'!$P$5,'CP RESUMO'!BL72,"")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HISTORICOS'!BM30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RESUMO'!BM30</f>
        <v/>
      </c>
      <c r="N66" s="101">
        <f>MAX(0,M66-M65)</f>
        <v/>
      </c>
      <c r="O66" s="100">
        <f>IF(B66&lt;='VALOR POR PL'!$P$5,'CP RESUMO'!BM72,"")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HISTORICOS'!BN30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RESUMO'!BN30</f>
        <v/>
      </c>
      <c r="N67" s="101">
        <f>MAX(0,M67-M66)</f>
        <v/>
      </c>
      <c r="O67" s="100">
        <f>IF(B67&lt;='VALOR POR PL'!$P$5,'CP RESUMO'!BN72,"")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HISTORICOS'!BO30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RESUMO'!BO30</f>
        <v/>
      </c>
      <c r="N68" s="101">
        <f>MAX(0,M68-M67)</f>
        <v/>
      </c>
      <c r="O68" s="100">
        <f>IF(B68&lt;='VALOR POR PL'!$P$5,'CP RESUMO'!BO72,"")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HISTORICOS'!BP30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RESUMO'!BP30</f>
        <v/>
      </c>
      <c r="N69" s="101">
        <f>MAX(0,M69-M68)</f>
        <v/>
      </c>
      <c r="O69" s="100">
        <f>IF(B69&lt;='VALOR POR PL'!$P$5,'CP RESUMO'!BP72,"")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HISTORICOS'!BQ30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RESUMO'!BQ30</f>
        <v/>
      </c>
      <c r="N70" s="101">
        <f>MAX(0,M70-M69)</f>
        <v/>
      </c>
      <c r="O70" s="100">
        <f>IF(B70&lt;='VALOR POR PL'!$P$5,'CP RESUMO'!BQ72,"")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HISTORICOS'!BR30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RESUMO'!BR30</f>
        <v/>
      </c>
      <c r="N71" s="101">
        <f>MAX(0,M71-M70)</f>
        <v/>
      </c>
      <c r="O71" s="100">
        <f>IF(B71&lt;='VALOR POR PL'!$P$5,'CP RESUMO'!BR72,"")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HISTORICOS'!BS30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RESUMO'!BS30</f>
        <v/>
      </c>
      <c r="N72" s="101">
        <f>MAX(0,M72-M71)</f>
        <v/>
      </c>
      <c r="O72" s="100">
        <f>IF(B72&lt;='VALOR POR PL'!$P$5,'CP RESUMO'!BS72,"")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HISTORICOS'!BT30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RESUMO'!BT30</f>
        <v/>
      </c>
      <c r="N73" s="101">
        <f>MAX(0,M73-M72)</f>
        <v/>
      </c>
      <c r="O73" s="100">
        <f>IF(B73&lt;='VALOR POR PL'!$P$5,'CP RESUMO'!BT72,"")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HISTORICOS'!BU30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RESUMO'!BU30</f>
        <v/>
      </c>
      <c r="N74" s="101">
        <f>MAX(0,M74-M73)</f>
        <v/>
      </c>
      <c r="O74" s="100">
        <f>IF(B74&lt;='VALOR POR PL'!$P$5,'CP RESUMO'!BU72,"")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HISTORICOS'!BV30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RESUMO'!BV30</f>
        <v/>
      </c>
      <c r="N75" s="101">
        <f>MAX(0,M75-M74)</f>
        <v/>
      </c>
      <c r="O75" s="100">
        <f>IF(B75&lt;='VALOR POR PL'!$P$5,'CP RESUMO'!BV72,"")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HISTORICOS'!BW30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RESUMO'!BW30</f>
        <v/>
      </c>
      <c r="N76" s="101">
        <f>MAX(0,M76-M75)</f>
        <v/>
      </c>
      <c r="O76" s="100">
        <f>IF(B76&lt;='VALOR POR PL'!$P$5,'CP RESUMO'!BW72,"")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PL'!D37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HISTORICOS'!D31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PL'!F37</f>
        <v/>
      </c>
      <c r="K5" s="75">
        <f>'VALOR POR PL'!G37</f>
        <v/>
      </c>
      <c r="M5" s="100">
        <f>'CP RESUMO'!D31</f>
        <v/>
      </c>
      <c r="N5" s="101" t="n">
        <v>0</v>
      </c>
      <c r="O5" s="100">
        <f>IF(B5&lt;='VALOR POR PL'!$P$5,'CP RESUMO'!D73,"")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HISTORICOS'!E31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RESUMO'!E31</f>
        <v/>
      </c>
      <c r="N6" s="101">
        <f>MAX(0,M6-M5)</f>
        <v/>
      </c>
      <c r="O6" s="100">
        <f>IF(B6&lt;='VALOR POR PL'!$P$5,'CP RESUMO'!E73,"")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HISTORICOS'!F31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PL'!L37</f>
        <v/>
      </c>
      <c r="M7" s="100">
        <f>'CP RESUMO'!F31</f>
        <v/>
      </c>
      <c r="N7" s="101">
        <f>MAX(0,M7-M6)</f>
        <v/>
      </c>
      <c r="O7" s="100">
        <f>IF(B7&lt;='VALOR POR PL'!$P$5,'CP RESUMO'!F73,"")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HISTORICOS'!G31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RESUMO'!G31</f>
        <v/>
      </c>
      <c r="N8" s="101">
        <f>MAX(0,M8-M7)</f>
        <v/>
      </c>
      <c r="O8" s="100">
        <f>IF(B8&lt;='VALOR POR PL'!$P$5,'CP RESUMO'!G73,"")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HISTORICOS'!H31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RESUMO'!H31</f>
        <v/>
      </c>
      <c r="N9" s="101">
        <f>MAX(0,M9-M8)</f>
        <v/>
      </c>
      <c r="O9" s="100">
        <f>IF(B9&lt;='VALOR POR PL'!$P$5,'CP RESUMO'!H73,"")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HISTORICOS'!I31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RESUMO'!I31</f>
        <v/>
      </c>
      <c r="N10" s="101">
        <f>MAX(0,M10-M9)</f>
        <v/>
      </c>
      <c r="O10" s="100">
        <f>IF(B10&lt;='VALOR POR PL'!$P$5,'CP RESUMO'!I73,"")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HISTORICOS'!J31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RESUMO'!J31</f>
        <v/>
      </c>
      <c r="N11" s="101">
        <f>MAX(0,M11-M10)</f>
        <v/>
      </c>
      <c r="O11" s="100">
        <f>IF(B11&lt;='VALOR POR PL'!$P$5,'CP RESUMO'!J73,"")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HISTORICOS'!K31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RESUMO'!K31</f>
        <v/>
      </c>
      <c r="N12" s="101">
        <f>MAX(0,M12-M11)</f>
        <v/>
      </c>
      <c r="O12" s="100">
        <f>IF(B12&lt;='VALOR POR PL'!$P$5,'CP RESUMO'!K73,"")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HISTORICOS'!L31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PL'!I37</f>
        <v/>
      </c>
      <c r="M13" s="100">
        <f>'CP RESUMO'!L31</f>
        <v/>
      </c>
      <c r="N13" s="101">
        <f>MAX(0,M13-M12)</f>
        <v/>
      </c>
      <c r="O13" s="100">
        <f>IF(B13&lt;='VALOR POR PL'!$P$5,'CP RESUMO'!L73,"")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HISTORICOS'!M31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RESUMO'!$D$73:$BW$73,MATCH('VALOR POR PL'!$P$5,'CP RESUMO'!$D$4:$BW$4,0))/100,0)</f>
        <v/>
      </c>
      <c r="M14" s="100">
        <f>'CP RESUMO'!M31</f>
        <v/>
      </c>
      <c r="N14" s="101">
        <f>MAX(0,M14-M13)</f>
        <v/>
      </c>
      <c r="O14" s="100">
        <f>IF(B14&lt;='VALOR POR PL'!$P$5,'CP RESUMO'!M73,"")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HISTORICOS'!N31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RESUMO'!N31</f>
        <v/>
      </c>
      <c r="N15" s="101">
        <f>MAX(0,M15-M14)</f>
        <v/>
      </c>
      <c r="O15" s="100">
        <f>IF(B15&lt;='VALOR POR PL'!$P$5,'CP RESUMO'!N73,"")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HISTORICOS'!O31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RESUMO'!O31</f>
        <v/>
      </c>
      <c r="N16" s="101">
        <f>MAX(0,M16-M15)</f>
        <v/>
      </c>
      <c r="O16" s="100">
        <f>IF(B16&lt;='VALOR POR PL'!$P$5,'CP RESUMO'!O73,"")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HISTORICOS'!P31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RESUMO'!P31</f>
        <v/>
      </c>
      <c r="N17" s="101">
        <f>MAX(0,M17-M16)</f>
        <v/>
      </c>
      <c r="O17" s="100">
        <f>IF(B17&lt;='VALOR POR PL'!$P$5,'CP RESUMO'!P73,"")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HISTORICOS'!Q31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RESUMO'!Q31</f>
        <v/>
      </c>
      <c r="N18" s="101">
        <f>MAX(0,M18-M17)</f>
        <v/>
      </c>
      <c r="O18" s="100">
        <f>IF(B18&lt;='VALOR POR PL'!$P$5,'CP RESUMO'!Q73,"")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HISTORICOS'!R31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RESUMO'!R31</f>
        <v/>
      </c>
      <c r="N19" s="101">
        <f>MAX(0,M19-M18)</f>
        <v/>
      </c>
      <c r="O19" s="100">
        <f>IF(B19&lt;='VALOR POR PL'!$P$5,'CP RESUMO'!R73,"")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HISTORICOS'!S31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RESUMO'!S31</f>
        <v/>
      </c>
      <c r="N20" s="101">
        <f>MAX(0,M20-M19)</f>
        <v/>
      </c>
      <c r="O20" s="100">
        <f>IF(B20&lt;='VALOR POR PL'!$P$5,'CP RESUMO'!S73,"")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HISTORICOS'!T31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RESUMO'!T31</f>
        <v/>
      </c>
      <c r="N21" s="101">
        <f>MAX(0,M21-M20)</f>
        <v/>
      </c>
      <c r="O21" s="100">
        <f>IF(B21&lt;='VALOR POR PL'!$P$5,'CP RESUMO'!T73,"")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HISTORICOS'!U31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RESUMO'!U31</f>
        <v/>
      </c>
      <c r="N22" s="101">
        <f>MAX(0,M22-M21)</f>
        <v/>
      </c>
      <c r="O22" s="100">
        <f>IF(B22&lt;='VALOR POR PL'!$P$5,'CP RESUMO'!U73,"")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HISTORICOS'!V31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RESUMO'!V31</f>
        <v/>
      </c>
      <c r="N23" s="101">
        <f>MAX(0,M23-M22)</f>
        <v/>
      </c>
      <c r="O23" s="100">
        <f>IF(B23&lt;='VALOR POR PL'!$P$5,'CP RESUMO'!V73,"")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HISTORICOS'!W31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RESUMO'!W31</f>
        <v/>
      </c>
      <c r="N24" s="101">
        <f>MAX(0,M24-M23)</f>
        <v/>
      </c>
      <c r="O24" s="100">
        <f>IF(B24&lt;='VALOR POR PL'!$P$5,'CP RESUMO'!W73,"")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HISTORICOS'!X31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RESUMO'!X31</f>
        <v/>
      </c>
      <c r="N25" s="101">
        <f>MAX(0,M25-M24)</f>
        <v/>
      </c>
      <c r="O25" s="100">
        <f>IF(B25&lt;='VALOR POR PL'!$P$5,'CP RESUMO'!X73,"")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HISTORICOS'!Y31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RESUMO'!Y31</f>
        <v/>
      </c>
      <c r="N26" s="101">
        <f>MAX(0,M26-M25)</f>
        <v/>
      </c>
      <c r="O26" s="100">
        <f>IF(B26&lt;='VALOR POR PL'!$P$5,'CP RESUMO'!Y73,"")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HISTORICOS'!Z31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RESUMO'!Z31</f>
        <v/>
      </c>
      <c r="N27" s="101">
        <f>MAX(0,M27-M26)</f>
        <v/>
      </c>
      <c r="O27" s="100">
        <f>IF(B27&lt;='VALOR POR PL'!$P$5,'CP RESUMO'!Z73,"")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HISTORICOS'!AA31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RESUMO'!AA31</f>
        <v/>
      </c>
      <c r="N28" s="101">
        <f>MAX(0,M28-M27)</f>
        <v/>
      </c>
      <c r="O28" s="100">
        <f>IF(B28&lt;='VALOR POR PL'!$P$5,'CP RESUMO'!AA73,"")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HISTORICOS'!AB31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RESUMO'!AB31</f>
        <v/>
      </c>
      <c r="N29" s="101">
        <f>MAX(0,M29-M28)</f>
        <v/>
      </c>
      <c r="O29" s="100">
        <f>IF(B29&lt;='VALOR POR PL'!$P$5,'CP RESUMO'!AB73,"")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HISTORICOS'!AC31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RESUMO'!AC31</f>
        <v/>
      </c>
      <c r="N30" s="101">
        <f>MAX(0,M30-M29)</f>
        <v/>
      </c>
      <c r="O30" s="100">
        <f>IF(B30&lt;='VALOR POR PL'!$P$5,'CP RESUMO'!AC73,"")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HISTORICOS'!AD31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RESUMO'!AD31</f>
        <v/>
      </c>
      <c r="N31" s="101">
        <f>MAX(0,M31-M30)</f>
        <v/>
      </c>
      <c r="O31" s="100">
        <f>IF(B31&lt;='VALOR POR PL'!$P$5,'CP RESUMO'!AD73,"")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HISTORICOS'!AE31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RESUMO'!AE31</f>
        <v/>
      </c>
      <c r="N32" s="101">
        <f>MAX(0,M32-M31)</f>
        <v/>
      </c>
      <c r="O32" s="100">
        <f>IF(B32&lt;='VALOR POR PL'!$P$5,'CP RESUMO'!AE73,"")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HISTORICOS'!AF31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RESUMO'!AF31</f>
        <v/>
      </c>
      <c r="N33" s="101">
        <f>MAX(0,M33-M32)</f>
        <v/>
      </c>
      <c r="O33" s="100">
        <f>IF(B33&lt;='VALOR POR PL'!$P$5,'CP RESUMO'!AF73,"")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HISTORICOS'!AG31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RESUMO'!AG31</f>
        <v/>
      </c>
      <c r="N34" s="101">
        <f>MAX(0,M34-M33)</f>
        <v/>
      </c>
      <c r="O34" s="100">
        <f>IF(B34&lt;='VALOR POR PL'!$P$5,'CP RESUMO'!AG73,"")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HISTORICOS'!AH31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RESUMO'!AH31</f>
        <v/>
      </c>
      <c r="N35" s="101">
        <f>MAX(0,M35-M34)</f>
        <v/>
      </c>
      <c r="O35" s="100">
        <f>IF(B35&lt;='VALOR POR PL'!$P$5,'CP RESUMO'!AH73,"")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HISTORICOS'!AI31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RESUMO'!AI31</f>
        <v/>
      </c>
      <c r="N36" s="101">
        <f>MAX(0,M36-M35)</f>
        <v/>
      </c>
      <c r="O36" s="100">
        <f>IF(B36&lt;='VALOR POR PL'!$P$5,'CP RESUMO'!AI73,"")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HISTORICOS'!AJ31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RESUMO'!AJ31</f>
        <v/>
      </c>
      <c r="N37" s="101">
        <f>MAX(0,M37-M36)</f>
        <v/>
      </c>
      <c r="O37" s="100">
        <f>IF(B37&lt;='VALOR POR PL'!$P$5,'CP RESUMO'!AJ73,"")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HISTORICOS'!AK31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RESUMO'!AK31</f>
        <v/>
      </c>
      <c r="N38" s="101">
        <f>MAX(0,M38-M37)</f>
        <v/>
      </c>
      <c r="O38" s="100">
        <f>IF(B38&lt;='VALOR POR PL'!$P$5,'CP RESUMO'!AK73,"")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HISTORICOS'!AL31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RESUMO'!AL31</f>
        <v/>
      </c>
      <c r="N39" s="101">
        <f>MAX(0,M39-M38)</f>
        <v/>
      </c>
      <c r="O39" s="100">
        <f>IF(B39&lt;='VALOR POR PL'!$P$5,'CP RESUMO'!AL73,"")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HISTORICOS'!AM31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RESUMO'!AM31</f>
        <v/>
      </c>
      <c r="N40" s="101">
        <f>MAX(0,M40-M39)</f>
        <v/>
      </c>
      <c r="O40" s="100">
        <f>IF(B40&lt;='VALOR POR PL'!$P$5,'CP RESUMO'!AM73,"")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HISTORICOS'!AN31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RESUMO'!AN31</f>
        <v/>
      </c>
      <c r="N41" s="101">
        <f>MAX(0,M41-M40)</f>
        <v/>
      </c>
      <c r="O41" s="100">
        <f>IF(B41&lt;='VALOR POR PL'!$P$5,'CP RESUMO'!AN73,"")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HISTORICOS'!AO31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RESUMO'!AO31</f>
        <v/>
      </c>
      <c r="N42" s="101">
        <f>MAX(0,M42-M41)</f>
        <v/>
      </c>
      <c r="O42" s="100">
        <f>IF(B42&lt;='VALOR POR PL'!$P$5,'CP RESUMO'!AO73,"")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HISTORICOS'!AP31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RESUMO'!AP31</f>
        <v/>
      </c>
      <c r="N43" s="101">
        <f>MAX(0,M43-M42)</f>
        <v/>
      </c>
      <c r="O43" s="100">
        <f>IF(B43&lt;='VALOR POR PL'!$P$5,'CP RESUMO'!AP73,"")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HISTORICOS'!AQ31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207362.53</v>
      </c>
      <c r="M44" s="100">
        <f>'CP RESUMO'!AQ31</f>
        <v/>
      </c>
      <c r="N44" s="101">
        <f>MAX(0,M44-M43)</f>
        <v/>
      </c>
      <c r="O44" s="100">
        <f>IF(B44&lt;='VALOR POR PL'!$P$5,'CP RESUMO'!AQ73,"")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HISTORICOS'!AR31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274182.83</v>
      </c>
      <c r="M45" s="100">
        <f>'CP RESUMO'!AR31</f>
        <v/>
      </c>
      <c r="N45" s="101">
        <f>MAX(0,M45-M44)</f>
        <v/>
      </c>
      <c r="O45" s="100">
        <f>IF(B45&lt;='VALOR POR PL'!$P$5,'CP RESUMO'!AR73,"")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HISTORICOS'!AS31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231518.22</v>
      </c>
      <c r="M46" s="100">
        <f>'CP RESUMO'!AS31</f>
        <v/>
      </c>
      <c r="N46" s="101">
        <f>MAX(0,M46-M45)</f>
        <v/>
      </c>
      <c r="O46" s="100">
        <f>IF(B46&lt;='VALOR POR PL'!$P$5,'CP RESUMO'!AS73,"")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HISTORICOS'!AT31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300534.5</v>
      </c>
      <c r="M47" s="100">
        <f>'CP RESUMO'!AT31</f>
        <v/>
      </c>
      <c r="N47" s="101">
        <f>MAX(0,M47-M46)</f>
        <v/>
      </c>
      <c r="O47" s="100">
        <f>IF(B47&lt;='VALOR POR PL'!$P$5,'CP RESUMO'!AT73,"")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HISTORICOS'!AU31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282966.72</v>
      </c>
      <c r="M48" s="100">
        <f>'CP RESUMO'!AU31</f>
        <v/>
      </c>
      <c r="N48" s="101">
        <f>MAX(0,M48-M47)</f>
        <v/>
      </c>
      <c r="O48" s="100">
        <f>IF(B48&lt;='VALOR POR PL'!$P$5,'CP RESUMO'!AU73,"")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HISTORICOS'!AV31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275123.96</v>
      </c>
      <c r="M49" s="100">
        <f>'CP RESUMO'!AV31</f>
        <v/>
      </c>
      <c r="N49" s="101">
        <f>MAX(0,M49-M48)</f>
        <v/>
      </c>
      <c r="O49" s="100">
        <f>IF(B49&lt;='VALOR POR PL'!$P$5,'CP RESUMO'!AV73,"")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HISTORICOS'!AW31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299279.65</v>
      </c>
      <c r="M50" s="100">
        <f>'CP RESUMO'!AW31</f>
        <v/>
      </c>
      <c r="N50" s="101">
        <f>MAX(0,M50-M49)</f>
        <v/>
      </c>
      <c r="O50" s="100">
        <f>IF(B50&lt;='VALOR POR PL'!$P$5,'CP RESUMO'!AW73,"")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HISTORICOS'!AX31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238419.85</v>
      </c>
      <c r="M51" s="100">
        <f>'CP RESUMO'!AX31</f>
        <v/>
      </c>
      <c r="N51" s="101">
        <f>MAX(0,M51-M50)</f>
        <v/>
      </c>
      <c r="O51" s="100">
        <f>IF(B51&lt;='VALOR POR PL'!$P$5,'CP RESUMO'!AX73,"")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HISTORICOS'!AY31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250027.13</v>
      </c>
      <c r="M52" s="100">
        <f>'CP RESUMO'!AY31</f>
        <v/>
      </c>
      <c r="N52" s="101">
        <f>MAX(0,M52-M51)</f>
        <v/>
      </c>
      <c r="O52" s="100">
        <f>IF(B52&lt;='VALOR POR PL'!$P$5,'CP RESUMO'!AY73,"")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HISTORICOS'!AZ31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300220.78</v>
      </c>
      <c r="M53" s="100">
        <f>'CP RESUMO'!AZ31</f>
        <v/>
      </c>
      <c r="N53" s="101">
        <f>MAX(0,M53-M52)</f>
        <v/>
      </c>
      <c r="O53" s="100">
        <f>IF(B53&lt;='VALOR POR PL'!$P$5,'CP RESUMO'!AZ73,"")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HISTORICOS'!BA31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356374.93</v>
      </c>
      <c r="M54" s="100">
        <f>'CP RESUMO'!BA31</f>
        <v/>
      </c>
      <c r="N54" s="101">
        <f>MAX(0,M54-M53)</f>
        <v/>
      </c>
      <c r="O54" s="100">
        <f>IF(B54&lt;='VALOR POR PL'!$P$5,'CP RESUMO'!BA73,"")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HISTORICOS'!BB31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121092.19</v>
      </c>
      <c r="M55" s="100">
        <f>'CP RESUMO'!BB31</f>
        <v/>
      </c>
      <c r="N55" s="101">
        <f>MAX(0,M55-M54)</f>
        <v/>
      </c>
      <c r="O55" s="100">
        <f>IF(B55&lt;='VALOR POR PL'!$P$5,'CP RESUMO'!BB73,"")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HISTORICOS'!BC31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RESUMO'!BC31</f>
        <v/>
      </c>
      <c r="N56" s="101">
        <f>MAX(0,M56-M55)</f>
        <v/>
      </c>
      <c r="O56" s="100">
        <f>IF(B56&lt;='VALOR POR PL'!$P$5,'CP RESUMO'!BC73,"")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HISTORICOS'!BD31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RESUMO'!BD31</f>
        <v/>
      </c>
      <c r="N57" s="101">
        <f>MAX(0,M57-M56)</f>
        <v/>
      </c>
      <c r="O57" s="100">
        <f>IF(B57&lt;='VALOR POR PL'!$P$5,'CP RESUMO'!BD73,"")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HISTORICOS'!BE31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RESUMO'!BE31</f>
        <v/>
      </c>
      <c r="N58" s="101">
        <f>MAX(0,M58-M57)</f>
        <v/>
      </c>
      <c r="O58" s="100">
        <f>IF(B58&lt;='VALOR POR PL'!$P$5,'CP RESUMO'!BE73,"")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HISTORICOS'!BF31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RESUMO'!BF31</f>
        <v/>
      </c>
      <c r="N59" s="101">
        <f>MAX(0,M59-M58)</f>
        <v/>
      </c>
      <c r="O59" s="100">
        <f>IF(B59&lt;='VALOR POR PL'!$P$5,'CP RESUMO'!BF73,"")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HISTORICOS'!BG31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RESUMO'!BG31</f>
        <v/>
      </c>
      <c r="N60" s="101">
        <f>MAX(0,M60-M59)</f>
        <v/>
      </c>
      <c r="O60" s="100">
        <f>IF(B60&lt;='VALOR POR PL'!$P$5,'CP RESUMO'!BG73,"")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HISTORICOS'!BH31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RESUMO'!BH31</f>
        <v/>
      </c>
      <c r="N61" s="101">
        <f>MAX(0,M61-M60)</f>
        <v/>
      </c>
      <c r="O61" s="100">
        <f>IF(B61&lt;='VALOR POR PL'!$P$5,'CP RESUMO'!BH73,"")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HISTORICOS'!BI31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RESUMO'!BI31</f>
        <v/>
      </c>
      <c r="N62" s="101">
        <f>MAX(0,M62-M61)</f>
        <v/>
      </c>
      <c r="O62" s="100">
        <f>IF(B62&lt;='VALOR POR PL'!$P$5,'CP RESUMO'!BI73,"")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HISTORICOS'!BJ31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RESUMO'!BJ31</f>
        <v/>
      </c>
      <c r="N63" s="101">
        <f>MAX(0,M63-M62)</f>
        <v/>
      </c>
      <c r="O63" s="100">
        <f>IF(B63&lt;='VALOR POR PL'!$P$5,'CP RESUMO'!BJ73,"")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HISTORICOS'!BK31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RESUMO'!BK31</f>
        <v/>
      </c>
      <c r="N64" s="101">
        <f>MAX(0,M64-M63)</f>
        <v/>
      </c>
      <c r="O64" s="100">
        <f>IF(B64&lt;='VALOR POR PL'!$P$5,'CP RESUMO'!BK73,"")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HISTORICOS'!BL31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RESUMO'!BL31</f>
        <v/>
      </c>
      <c r="N65" s="101">
        <f>MAX(0,M65-M64)</f>
        <v/>
      </c>
      <c r="O65" s="100">
        <f>IF(B65&lt;='VALOR POR PL'!$P$5,'CP RESUMO'!BL73,"")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HISTORICOS'!BM31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RESUMO'!BM31</f>
        <v/>
      </c>
      <c r="N66" s="101">
        <f>MAX(0,M66-M65)</f>
        <v/>
      </c>
      <c r="O66" s="100">
        <f>IF(B66&lt;='VALOR POR PL'!$P$5,'CP RESUMO'!BM73,"")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HISTORICOS'!BN31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RESUMO'!BN31</f>
        <v/>
      </c>
      <c r="N67" s="101">
        <f>MAX(0,M67-M66)</f>
        <v/>
      </c>
      <c r="O67" s="100">
        <f>IF(B67&lt;='VALOR POR PL'!$P$5,'CP RESUMO'!BN73,"")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HISTORICOS'!BO31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RESUMO'!BO31</f>
        <v/>
      </c>
      <c r="N68" s="101">
        <f>MAX(0,M68-M67)</f>
        <v/>
      </c>
      <c r="O68" s="100">
        <f>IF(B68&lt;='VALOR POR PL'!$P$5,'CP RESUMO'!BO73,"")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HISTORICOS'!BP31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RESUMO'!BP31</f>
        <v/>
      </c>
      <c r="N69" s="101">
        <f>MAX(0,M69-M68)</f>
        <v/>
      </c>
      <c r="O69" s="100">
        <f>IF(B69&lt;='VALOR POR PL'!$P$5,'CP RESUMO'!BP73,"")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HISTORICOS'!BQ31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RESUMO'!BQ31</f>
        <v/>
      </c>
      <c r="N70" s="101">
        <f>MAX(0,M70-M69)</f>
        <v/>
      </c>
      <c r="O70" s="100">
        <f>IF(B70&lt;='VALOR POR PL'!$P$5,'CP RESUMO'!BQ73,"")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HISTORICOS'!BR31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RESUMO'!BR31</f>
        <v/>
      </c>
      <c r="N71" s="101">
        <f>MAX(0,M71-M70)</f>
        <v/>
      </c>
      <c r="O71" s="100">
        <f>IF(B71&lt;='VALOR POR PL'!$P$5,'CP RESUMO'!BR73,"")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HISTORICOS'!BS31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RESUMO'!BS31</f>
        <v/>
      </c>
      <c r="N72" s="101">
        <f>MAX(0,M72-M71)</f>
        <v/>
      </c>
      <c r="O72" s="100">
        <f>IF(B72&lt;='VALOR POR PL'!$P$5,'CP RESUMO'!BS73,"")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HISTORICOS'!BT31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RESUMO'!BT31</f>
        <v/>
      </c>
      <c r="N73" s="101">
        <f>MAX(0,M73-M72)</f>
        <v/>
      </c>
      <c r="O73" s="100">
        <f>IF(B73&lt;='VALOR POR PL'!$P$5,'CP RESUMO'!BT73,"")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HISTORICOS'!BU31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RESUMO'!BU31</f>
        <v/>
      </c>
      <c r="N74" s="101">
        <f>MAX(0,M74-M73)</f>
        <v/>
      </c>
      <c r="O74" s="100">
        <f>IF(B74&lt;='VALOR POR PL'!$P$5,'CP RESUMO'!BU73,"")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HISTORICOS'!BV31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RESUMO'!BV31</f>
        <v/>
      </c>
      <c r="N75" s="101">
        <f>MAX(0,M75-M74)</f>
        <v/>
      </c>
      <c r="O75" s="100">
        <f>IF(B75&lt;='VALOR POR PL'!$P$5,'CP RESUMO'!BV73,"")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HISTORICOS'!BW31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RESUMO'!BW31</f>
        <v/>
      </c>
      <c r="N76" s="101">
        <f>MAX(0,M76-M75)</f>
        <v/>
      </c>
      <c r="O76" s="100">
        <f>IF(B76&lt;='VALOR POR PL'!$P$5,'CP RESUMO'!BW73,"")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PL'!D38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HISTORICOS'!D32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PL'!F38</f>
        <v/>
      </c>
      <c r="K5" s="75">
        <f>'VALOR POR PL'!G38</f>
        <v/>
      </c>
      <c r="M5" s="100">
        <f>'CP RESUMO'!D32</f>
        <v/>
      </c>
      <c r="N5" s="101" t="n">
        <v>0</v>
      </c>
      <c r="O5" s="100">
        <f>IF(B5&lt;='VALOR POR PL'!$P$5,'CP RESUMO'!D74,"")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HISTORICOS'!E32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RESUMO'!E32</f>
        <v/>
      </c>
      <c r="N6" s="101">
        <f>MAX(0,M6-M5)</f>
        <v/>
      </c>
      <c r="O6" s="100">
        <f>IF(B6&lt;='VALOR POR PL'!$P$5,'CP RESUMO'!E74,"")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HISTORICOS'!F32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PL'!L38</f>
        <v/>
      </c>
      <c r="M7" s="100">
        <f>'CP RESUMO'!F32</f>
        <v/>
      </c>
      <c r="N7" s="101">
        <f>MAX(0,M7-M6)</f>
        <v/>
      </c>
      <c r="O7" s="100">
        <f>IF(B7&lt;='VALOR POR PL'!$P$5,'CP RESUMO'!F74,"")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HISTORICOS'!G32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RESUMO'!G32</f>
        <v/>
      </c>
      <c r="N8" s="101">
        <f>MAX(0,M8-M7)</f>
        <v/>
      </c>
      <c r="O8" s="100">
        <f>IF(B8&lt;='VALOR POR PL'!$P$5,'CP RESUMO'!G74,"")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HISTORICOS'!H32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RESUMO'!H32</f>
        <v/>
      </c>
      <c r="N9" s="101">
        <f>MAX(0,M9-M8)</f>
        <v/>
      </c>
      <c r="O9" s="100">
        <f>IF(B9&lt;='VALOR POR PL'!$P$5,'CP RESUMO'!H74,"")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HISTORICOS'!I32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RESUMO'!I32</f>
        <v/>
      </c>
      <c r="N10" s="101">
        <f>MAX(0,M10-M9)</f>
        <v/>
      </c>
      <c r="O10" s="100">
        <f>IF(B10&lt;='VALOR POR PL'!$P$5,'CP RESUMO'!I74,"")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HISTORICOS'!J32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RESUMO'!J32</f>
        <v/>
      </c>
      <c r="N11" s="101">
        <f>MAX(0,M11-M10)</f>
        <v/>
      </c>
      <c r="O11" s="100">
        <f>IF(B11&lt;='VALOR POR PL'!$P$5,'CP RESUMO'!J74,"")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HISTORICOS'!K32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RESUMO'!K32</f>
        <v/>
      </c>
      <c r="N12" s="101">
        <f>MAX(0,M12-M11)</f>
        <v/>
      </c>
      <c r="O12" s="100">
        <f>IF(B12&lt;='VALOR POR PL'!$P$5,'CP RESUMO'!K74,"")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HISTORICOS'!L32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PL'!I38</f>
        <v/>
      </c>
      <c r="M13" s="100">
        <f>'CP RESUMO'!L32</f>
        <v/>
      </c>
      <c r="N13" s="101">
        <f>MAX(0,M13-M12)</f>
        <v/>
      </c>
      <c r="O13" s="100">
        <f>IF(B13&lt;='VALOR POR PL'!$P$5,'CP RESUMO'!L74,"")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HISTORICOS'!M32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RESUMO'!$D$74:$BW$74,MATCH('VALOR POR PL'!$P$5,'CP RESUMO'!$D$4:$BW$4,0))/100,0)</f>
        <v/>
      </c>
      <c r="M14" s="100">
        <f>'CP RESUMO'!M32</f>
        <v/>
      </c>
      <c r="N14" s="101">
        <f>MAX(0,M14-M13)</f>
        <v/>
      </c>
      <c r="O14" s="100">
        <f>IF(B14&lt;='VALOR POR PL'!$P$5,'CP RESUMO'!M74,"")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HISTORICOS'!N32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RESUMO'!N32</f>
        <v/>
      </c>
      <c r="N15" s="101">
        <f>MAX(0,M15-M14)</f>
        <v/>
      </c>
      <c r="O15" s="100">
        <f>IF(B15&lt;='VALOR POR PL'!$P$5,'CP RESUMO'!N74,"")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HISTORICOS'!O32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RESUMO'!O32</f>
        <v/>
      </c>
      <c r="N16" s="101">
        <f>MAX(0,M16-M15)</f>
        <v/>
      </c>
      <c r="O16" s="100">
        <f>IF(B16&lt;='VALOR POR PL'!$P$5,'CP RESUMO'!O74,"")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HISTORICOS'!P32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RESUMO'!P32</f>
        <v/>
      </c>
      <c r="N17" s="101">
        <f>MAX(0,M17-M16)</f>
        <v/>
      </c>
      <c r="O17" s="100">
        <f>IF(B17&lt;='VALOR POR PL'!$P$5,'CP RESUMO'!P74,"")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HISTORICOS'!Q32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RESUMO'!Q32</f>
        <v/>
      </c>
      <c r="N18" s="101">
        <f>MAX(0,M18-M17)</f>
        <v/>
      </c>
      <c r="O18" s="100">
        <f>IF(B18&lt;='VALOR POR PL'!$P$5,'CP RESUMO'!Q74,"")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HISTORICOS'!R32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RESUMO'!R32</f>
        <v/>
      </c>
      <c r="N19" s="101">
        <f>MAX(0,M19-M18)</f>
        <v/>
      </c>
      <c r="O19" s="100">
        <f>IF(B19&lt;='VALOR POR PL'!$P$5,'CP RESUMO'!R74,"")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HISTORICOS'!S32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RESUMO'!S32</f>
        <v/>
      </c>
      <c r="N20" s="101">
        <f>MAX(0,M20-M19)</f>
        <v/>
      </c>
      <c r="O20" s="100">
        <f>IF(B20&lt;='VALOR POR PL'!$P$5,'CP RESUMO'!S74,"")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HISTORICOS'!T32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RESUMO'!T32</f>
        <v/>
      </c>
      <c r="N21" s="101">
        <f>MAX(0,M21-M20)</f>
        <v/>
      </c>
      <c r="O21" s="100">
        <f>IF(B21&lt;='VALOR POR PL'!$P$5,'CP RESUMO'!T74,"")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HISTORICOS'!U32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RESUMO'!U32</f>
        <v/>
      </c>
      <c r="N22" s="101">
        <f>MAX(0,M22-M21)</f>
        <v/>
      </c>
      <c r="O22" s="100">
        <f>IF(B22&lt;='VALOR POR PL'!$P$5,'CP RESUMO'!U74,"")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HISTORICOS'!V32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RESUMO'!V32</f>
        <v/>
      </c>
      <c r="N23" s="101">
        <f>MAX(0,M23-M22)</f>
        <v/>
      </c>
      <c r="O23" s="100">
        <f>IF(B23&lt;='VALOR POR PL'!$P$5,'CP RESUMO'!V74,"")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HISTORICOS'!W32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RESUMO'!W32</f>
        <v/>
      </c>
      <c r="N24" s="101">
        <f>MAX(0,M24-M23)</f>
        <v/>
      </c>
      <c r="O24" s="100">
        <f>IF(B24&lt;='VALOR POR PL'!$P$5,'CP RESUMO'!W74,"")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HISTORICOS'!X32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RESUMO'!X32</f>
        <v/>
      </c>
      <c r="N25" s="101">
        <f>MAX(0,M25-M24)</f>
        <v/>
      </c>
      <c r="O25" s="100">
        <f>IF(B25&lt;='VALOR POR PL'!$P$5,'CP RESUMO'!X74,"")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HISTORICOS'!Y32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RESUMO'!Y32</f>
        <v/>
      </c>
      <c r="N26" s="101">
        <f>MAX(0,M26-M25)</f>
        <v/>
      </c>
      <c r="O26" s="100">
        <f>IF(B26&lt;='VALOR POR PL'!$P$5,'CP RESUMO'!Y74,"")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HISTORICOS'!Z32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RESUMO'!Z32</f>
        <v/>
      </c>
      <c r="N27" s="101">
        <f>MAX(0,M27-M26)</f>
        <v/>
      </c>
      <c r="O27" s="100">
        <f>IF(B27&lt;='VALOR POR PL'!$P$5,'CP RESUMO'!Z74,"")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HISTORICOS'!AA32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RESUMO'!AA32</f>
        <v/>
      </c>
      <c r="N28" s="101">
        <f>MAX(0,M28-M27)</f>
        <v/>
      </c>
      <c r="O28" s="100">
        <f>IF(B28&lt;='VALOR POR PL'!$P$5,'CP RESUMO'!AA74,"")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HISTORICOS'!AB32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RESUMO'!AB32</f>
        <v/>
      </c>
      <c r="N29" s="101">
        <f>MAX(0,M29-M28)</f>
        <v/>
      </c>
      <c r="O29" s="100">
        <f>IF(B29&lt;='VALOR POR PL'!$P$5,'CP RESUMO'!AB74,"")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HISTORICOS'!AC32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RESUMO'!AC32</f>
        <v/>
      </c>
      <c r="N30" s="101">
        <f>MAX(0,M30-M29)</f>
        <v/>
      </c>
      <c r="O30" s="100">
        <f>IF(B30&lt;='VALOR POR PL'!$P$5,'CP RESUMO'!AC74,"")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HISTORICOS'!AD32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RESUMO'!AD32</f>
        <v/>
      </c>
      <c r="N31" s="101">
        <f>MAX(0,M31-M30)</f>
        <v/>
      </c>
      <c r="O31" s="100">
        <f>IF(B31&lt;='VALOR POR PL'!$P$5,'CP RESUMO'!AD74,"")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HISTORICOS'!AE32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RESUMO'!AE32</f>
        <v/>
      </c>
      <c r="N32" s="101">
        <f>MAX(0,M32-M31)</f>
        <v/>
      </c>
      <c r="O32" s="100">
        <f>IF(B32&lt;='VALOR POR PL'!$P$5,'CP RESUMO'!AE74,"")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HISTORICOS'!AF32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RESUMO'!AF32</f>
        <v/>
      </c>
      <c r="N33" s="101">
        <f>MAX(0,M33-M32)</f>
        <v/>
      </c>
      <c r="O33" s="100">
        <f>IF(B33&lt;='VALOR POR PL'!$P$5,'CP RESUMO'!AF74,"")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HISTORICOS'!AG32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1847.8</v>
      </c>
      <c r="M34" s="100">
        <f>'CP RESUMO'!AG32</f>
        <v/>
      </c>
      <c r="N34" s="101">
        <f>MAX(0,M34-M33)</f>
        <v/>
      </c>
      <c r="O34" s="100">
        <f>IF(B34&lt;='VALOR POR PL'!$P$5,'CP RESUMO'!AG74,"")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HISTORICOS'!AH32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3811.1</v>
      </c>
      <c r="M35" s="100">
        <f>'CP RESUMO'!AH32</f>
        <v/>
      </c>
      <c r="N35" s="101">
        <f>MAX(0,M35-M34)</f>
        <v/>
      </c>
      <c r="O35" s="100">
        <f>IF(B35&lt;='VALOR POR PL'!$P$5,'CP RESUMO'!AH74,"")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HISTORICOS'!AI32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32567.54</v>
      </c>
      <c r="M36" s="100">
        <f>'CP RESUMO'!AI32</f>
        <v/>
      </c>
      <c r="N36" s="101">
        <f>MAX(0,M36-M35)</f>
        <v/>
      </c>
      <c r="O36" s="100">
        <f>IF(B36&lt;='VALOR POR PL'!$P$5,'CP RESUMO'!AI74,"")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HISTORICOS'!AJ32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96547.75</v>
      </c>
      <c r="M37" s="100">
        <f>'CP RESUMO'!AJ32</f>
        <v/>
      </c>
      <c r="N37" s="101">
        <f>MAX(0,M37-M36)</f>
        <v/>
      </c>
      <c r="O37" s="100">
        <f>IF(B37&lt;='VALOR POR PL'!$P$5,'CP RESUMO'!AJ74,"")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HISTORICOS'!AK32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87886.17</v>
      </c>
      <c r="M38" s="100">
        <f>'CP RESUMO'!AK32</f>
        <v/>
      </c>
      <c r="N38" s="101">
        <f>MAX(0,M38-M37)</f>
        <v/>
      </c>
      <c r="O38" s="100">
        <f>IF(B38&lt;='VALOR POR PL'!$P$5,'CP RESUMO'!AK74,"")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HISTORICOS'!AL32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95970.31</v>
      </c>
      <c r="M39" s="100">
        <f>'CP RESUMO'!AL32</f>
        <v/>
      </c>
      <c r="N39" s="101">
        <f>MAX(0,M39-M38)</f>
        <v/>
      </c>
      <c r="O39" s="100">
        <f>IF(B39&lt;='VALOR POR PL'!$P$5,'CP RESUMO'!AL74,"")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HISTORICOS'!AM32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93083.11</v>
      </c>
      <c r="M40" s="100">
        <f>'CP RESUMO'!AM32</f>
        <v/>
      </c>
      <c r="N40" s="101">
        <f>MAX(0,M40-M39)</f>
        <v/>
      </c>
      <c r="O40" s="100">
        <f>IF(B40&lt;='VALOR POR PL'!$P$5,'CP RESUMO'!AM74,"")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HISTORICOS'!AN32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121493.1</v>
      </c>
      <c r="M41" s="100">
        <f>'CP RESUMO'!AN32</f>
        <v/>
      </c>
      <c r="N41" s="101">
        <f>MAX(0,M41-M40)</f>
        <v/>
      </c>
      <c r="O41" s="100">
        <f>IF(B41&lt;='VALOR POR PL'!$P$5,'CP RESUMO'!AN74,"")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HISTORICOS'!AO32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175887.82</v>
      </c>
      <c r="M42" s="100">
        <f>'CP RESUMO'!AO32</f>
        <v/>
      </c>
      <c r="N42" s="101">
        <f>MAX(0,M42-M41)</f>
        <v/>
      </c>
      <c r="O42" s="100">
        <f>IF(B42&lt;='VALOR POR PL'!$P$5,'CP RESUMO'!AO74,"")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HISTORICOS'!AP32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88579.09</v>
      </c>
      <c r="M43" s="100">
        <f>'CP RESUMO'!AP32</f>
        <v/>
      </c>
      <c r="N43" s="101">
        <f>MAX(0,M43-M42)</f>
        <v/>
      </c>
      <c r="O43" s="100">
        <f>IF(B43&lt;='VALOR POR PL'!$P$5,'CP RESUMO'!AP74,"")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HISTORICOS'!AQ32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99896.89</v>
      </c>
      <c r="M44" s="100">
        <f>'CP RESUMO'!AQ32</f>
        <v/>
      </c>
      <c r="N44" s="101">
        <f>MAX(0,M44-M43)</f>
        <v/>
      </c>
      <c r="O44" s="100">
        <f>IF(B44&lt;='VALOR POR PL'!$P$5,'CP RESUMO'!AQ74,"")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HISTORICOS'!AR32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87539.7</v>
      </c>
      <c r="M45" s="100">
        <f>'CP RESUMO'!AR32</f>
        <v/>
      </c>
      <c r="N45" s="101">
        <f>MAX(0,M45-M44)</f>
        <v/>
      </c>
      <c r="O45" s="100">
        <f>IF(B45&lt;='VALOR POR PL'!$P$5,'CP RESUMO'!AR74,"")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HISTORICOS'!AS32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65712.52</v>
      </c>
      <c r="M46" s="100">
        <f>'CP RESUMO'!AS32</f>
        <v/>
      </c>
      <c r="N46" s="101">
        <f>MAX(0,M46-M45)</f>
        <v/>
      </c>
      <c r="O46" s="100">
        <f>IF(B46&lt;='VALOR POR PL'!$P$5,'CP RESUMO'!AS74,"")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HISTORICOS'!AT32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36840.59</v>
      </c>
      <c r="M47" s="100">
        <f>'CP RESUMO'!AT32</f>
        <v/>
      </c>
      <c r="N47" s="101">
        <f>MAX(0,M47-M46)</f>
        <v/>
      </c>
      <c r="O47" s="100">
        <f>IF(B47&lt;='VALOR POR PL'!$P$5,'CP RESUMO'!AT74,"")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HISTORICOS'!AU32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9123.530000000001</v>
      </c>
      <c r="M48" s="100">
        <f>'CP RESUMO'!AU32</f>
        <v/>
      </c>
      <c r="N48" s="101">
        <f>MAX(0,M48-M47)</f>
        <v/>
      </c>
      <c r="O48" s="100">
        <f>IF(B48&lt;='VALOR POR PL'!$P$5,'CP RESUMO'!AU74,"")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HISTORICOS'!AV32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49775.21</v>
      </c>
      <c r="M49" s="100">
        <f>'CP RESUMO'!AV32</f>
        <v/>
      </c>
      <c r="N49" s="101">
        <f>MAX(0,M49-M48)</f>
        <v/>
      </c>
      <c r="O49" s="100">
        <f>IF(B49&lt;='VALOR POR PL'!$P$5,'CP RESUMO'!AV74,"")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HISTORICOS'!AW32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8315.120000000001</v>
      </c>
      <c r="M50" s="100">
        <f>'CP RESUMO'!AW32</f>
        <v/>
      </c>
      <c r="N50" s="101">
        <f>MAX(0,M50-M49)</f>
        <v/>
      </c>
      <c r="O50" s="100">
        <f>IF(B50&lt;='VALOR POR PL'!$P$5,'CP RESUMO'!AW74,"")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HISTORICOS'!AX32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RESUMO'!AX32</f>
        <v/>
      </c>
      <c r="N51" s="101">
        <f>MAX(0,M51-M50)</f>
        <v/>
      </c>
      <c r="O51" s="100">
        <f>IF(B51&lt;='VALOR POR PL'!$P$5,'CP RESUMO'!AX74,"")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HISTORICOS'!AY32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RESUMO'!AY32</f>
        <v/>
      </c>
      <c r="N52" s="101">
        <f>MAX(0,M52-M51)</f>
        <v/>
      </c>
      <c r="O52" s="100">
        <f>IF(B52&lt;='VALOR POR PL'!$P$5,'CP RESUMO'!AY74,"")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HISTORICOS'!AZ32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RESUMO'!AZ32</f>
        <v/>
      </c>
      <c r="N53" s="101">
        <f>MAX(0,M53-M52)</f>
        <v/>
      </c>
      <c r="O53" s="100">
        <f>IF(B53&lt;='VALOR POR PL'!$P$5,'CP RESUMO'!AZ74,"")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HISTORICOS'!BA32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RESUMO'!BA32</f>
        <v/>
      </c>
      <c r="N54" s="101">
        <f>MAX(0,M54-M53)</f>
        <v/>
      </c>
      <c r="O54" s="100">
        <f>IF(B54&lt;='VALOR POR PL'!$P$5,'CP RESUMO'!BA74,"")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HISTORICOS'!BB32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RESUMO'!BB32</f>
        <v/>
      </c>
      <c r="N55" s="101">
        <f>MAX(0,M55-M54)</f>
        <v/>
      </c>
      <c r="O55" s="100">
        <f>IF(B55&lt;='VALOR POR PL'!$P$5,'CP RESUMO'!BB74,"")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HISTORICOS'!BC32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RESUMO'!BC32</f>
        <v/>
      </c>
      <c r="N56" s="101">
        <f>MAX(0,M56-M55)</f>
        <v/>
      </c>
      <c r="O56" s="100">
        <f>IF(B56&lt;='VALOR POR PL'!$P$5,'CP RESUMO'!BC74,"")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HISTORICOS'!BD32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RESUMO'!BD32</f>
        <v/>
      </c>
      <c r="N57" s="101">
        <f>MAX(0,M57-M56)</f>
        <v/>
      </c>
      <c r="O57" s="100">
        <f>IF(B57&lt;='VALOR POR PL'!$P$5,'CP RESUMO'!BD74,"")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HISTORICOS'!BE32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RESUMO'!BE32</f>
        <v/>
      </c>
      <c r="N58" s="101">
        <f>MAX(0,M58-M57)</f>
        <v/>
      </c>
      <c r="O58" s="100">
        <f>IF(B58&lt;='VALOR POR PL'!$P$5,'CP RESUMO'!BE74,"")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HISTORICOS'!BF32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RESUMO'!BF32</f>
        <v/>
      </c>
      <c r="N59" s="101">
        <f>MAX(0,M59-M58)</f>
        <v/>
      </c>
      <c r="O59" s="100">
        <f>IF(B59&lt;='VALOR POR PL'!$P$5,'CP RESUMO'!BF74,"")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HISTORICOS'!BG32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RESUMO'!BG32</f>
        <v/>
      </c>
      <c r="N60" s="101">
        <f>MAX(0,M60-M59)</f>
        <v/>
      </c>
      <c r="O60" s="100">
        <f>IF(B60&lt;='VALOR POR PL'!$P$5,'CP RESUMO'!BG74,"")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HISTORICOS'!BH32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RESUMO'!BH32</f>
        <v/>
      </c>
      <c r="N61" s="101">
        <f>MAX(0,M61-M60)</f>
        <v/>
      </c>
      <c r="O61" s="100">
        <f>IF(B61&lt;='VALOR POR PL'!$P$5,'CP RESUMO'!BH74,"")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HISTORICOS'!BI32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RESUMO'!BI32</f>
        <v/>
      </c>
      <c r="N62" s="101">
        <f>MAX(0,M62-M61)</f>
        <v/>
      </c>
      <c r="O62" s="100">
        <f>IF(B62&lt;='VALOR POR PL'!$P$5,'CP RESUMO'!BI74,"")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HISTORICOS'!BJ32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RESUMO'!BJ32</f>
        <v/>
      </c>
      <c r="N63" s="101">
        <f>MAX(0,M63-M62)</f>
        <v/>
      </c>
      <c r="O63" s="100">
        <f>IF(B63&lt;='VALOR POR PL'!$P$5,'CP RESUMO'!BJ74,"")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HISTORICOS'!BK32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RESUMO'!BK32</f>
        <v/>
      </c>
      <c r="N64" s="101">
        <f>MAX(0,M64-M63)</f>
        <v/>
      </c>
      <c r="O64" s="100">
        <f>IF(B64&lt;='VALOR POR PL'!$P$5,'CP RESUMO'!BK74,"")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HISTORICOS'!BL32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RESUMO'!BL32</f>
        <v/>
      </c>
      <c r="N65" s="101">
        <f>MAX(0,M65-M64)</f>
        <v/>
      </c>
      <c r="O65" s="100">
        <f>IF(B65&lt;='VALOR POR PL'!$P$5,'CP RESUMO'!BL74,"")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HISTORICOS'!BM32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RESUMO'!BM32</f>
        <v/>
      </c>
      <c r="N66" s="101">
        <f>MAX(0,M66-M65)</f>
        <v/>
      </c>
      <c r="O66" s="100">
        <f>IF(B66&lt;='VALOR POR PL'!$P$5,'CP RESUMO'!BM74,"")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HISTORICOS'!BN32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RESUMO'!BN32</f>
        <v/>
      </c>
      <c r="N67" s="101">
        <f>MAX(0,M67-M66)</f>
        <v/>
      </c>
      <c r="O67" s="100">
        <f>IF(B67&lt;='VALOR POR PL'!$P$5,'CP RESUMO'!BN74,"")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HISTORICOS'!BO32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RESUMO'!BO32</f>
        <v/>
      </c>
      <c r="N68" s="101">
        <f>MAX(0,M68-M67)</f>
        <v/>
      </c>
      <c r="O68" s="100">
        <f>IF(B68&lt;='VALOR POR PL'!$P$5,'CP RESUMO'!BO74,"")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HISTORICOS'!BP32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RESUMO'!BP32</f>
        <v/>
      </c>
      <c r="N69" s="101">
        <f>MAX(0,M69-M68)</f>
        <v/>
      </c>
      <c r="O69" s="100">
        <f>IF(B69&lt;='VALOR POR PL'!$P$5,'CP RESUMO'!BP74,"")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HISTORICOS'!BQ32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RESUMO'!BQ32</f>
        <v/>
      </c>
      <c r="N70" s="101">
        <f>MAX(0,M70-M69)</f>
        <v/>
      </c>
      <c r="O70" s="100">
        <f>IF(B70&lt;='VALOR POR PL'!$P$5,'CP RESUMO'!BQ74,"")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HISTORICOS'!BR32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RESUMO'!BR32</f>
        <v/>
      </c>
      <c r="N71" s="101">
        <f>MAX(0,M71-M70)</f>
        <v/>
      </c>
      <c r="O71" s="100">
        <f>IF(B71&lt;='VALOR POR PL'!$P$5,'CP RESUMO'!BR74,"")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HISTORICOS'!BS32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RESUMO'!BS32</f>
        <v/>
      </c>
      <c r="N72" s="101">
        <f>MAX(0,M72-M71)</f>
        <v/>
      </c>
      <c r="O72" s="100">
        <f>IF(B72&lt;='VALOR POR PL'!$P$5,'CP RESUMO'!BS74,"")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HISTORICOS'!BT32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RESUMO'!BT32</f>
        <v/>
      </c>
      <c r="N73" s="101">
        <f>MAX(0,M73-M72)</f>
        <v/>
      </c>
      <c r="O73" s="100">
        <f>IF(B73&lt;='VALOR POR PL'!$P$5,'CP RESUMO'!BT74,"")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HISTORICOS'!BU32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RESUMO'!BU32</f>
        <v/>
      </c>
      <c r="N74" s="101">
        <f>MAX(0,M74-M73)</f>
        <v/>
      </c>
      <c r="O74" s="100">
        <f>IF(B74&lt;='VALOR POR PL'!$P$5,'CP RESUMO'!BU74,"")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HISTORICOS'!BV32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RESUMO'!BV32</f>
        <v/>
      </c>
      <c r="N75" s="101">
        <f>MAX(0,M75-M74)</f>
        <v/>
      </c>
      <c r="O75" s="100">
        <f>IF(B75&lt;='VALOR POR PL'!$P$5,'CP RESUMO'!BV74,"")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HISTORICOS'!BW32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RESUMO'!BW32</f>
        <v/>
      </c>
      <c r="N76" s="101">
        <f>MAX(0,M76-M75)</f>
        <v/>
      </c>
      <c r="O76" s="100">
        <f>IF(B76&lt;='VALOR POR PL'!$P$5,'CP RESUMO'!BW74,"")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PL'!D39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HISTORICOS'!D33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PL'!F39</f>
        <v/>
      </c>
      <c r="K5" s="75">
        <f>'VALOR POR PL'!G39</f>
        <v/>
      </c>
      <c r="M5" s="100">
        <f>'CP RESUMO'!D33</f>
        <v/>
      </c>
      <c r="N5" s="101" t="n">
        <v>0</v>
      </c>
      <c r="O5" s="100">
        <f>IF(B5&lt;='VALOR POR PL'!$P$5,'CP RESUMO'!D75,"")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HISTORICOS'!E33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RESUMO'!E33</f>
        <v/>
      </c>
      <c r="N6" s="101">
        <f>MAX(0,M6-M5)</f>
        <v/>
      </c>
      <c r="O6" s="100">
        <f>IF(B6&lt;='VALOR POR PL'!$P$5,'CP RESUMO'!E75,"")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HISTORICOS'!F33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PL'!L39</f>
        <v/>
      </c>
      <c r="M7" s="100">
        <f>'CP RESUMO'!F33</f>
        <v/>
      </c>
      <c r="N7" s="101">
        <f>MAX(0,M7-M6)</f>
        <v/>
      </c>
      <c r="O7" s="100">
        <f>IF(B7&lt;='VALOR POR PL'!$P$5,'CP RESUMO'!F75,"")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HISTORICOS'!G33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RESUMO'!G33</f>
        <v/>
      </c>
      <c r="N8" s="101">
        <f>MAX(0,M8-M7)</f>
        <v/>
      </c>
      <c r="O8" s="100">
        <f>IF(B8&lt;='VALOR POR PL'!$P$5,'CP RESUMO'!G75,"")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HISTORICOS'!H33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RESUMO'!H33</f>
        <v/>
      </c>
      <c r="N9" s="101">
        <f>MAX(0,M9-M8)</f>
        <v/>
      </c>
      <c r="O9" s="100">
        <f>IF(B9&lt;='VALOR POR PL'!$P$5,'CP RESUMO'!H75,"")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HISTORICOS'!I33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RESUMO'!I33</f>
        <v/>
      </c>
      <c r="N10" s="101">
        <f>MAX(0,M10-M9)</f>
        <v/>
      </c>
      <c r="O10" s="100">
        <f>IF(B10&lt;='VALOR POR PL'!$P$5,'CP RESUMO'!I75,"")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HISTORICOS'!J33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RESUMO'!J33</f>
        <v/>
      </c>
      <c r="N11" s="101">
        <f>MAX(0,M11-M10)</f>
        <v/>
      </c>
      <c r="O11" s="100">
        <f>IF(B11&lt;='VALOR POR PL'!$P$5,'CP RESUMO'!J75,"")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HISTORICOS'!K33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RESUMO'!K33</f>
        <v/>
      </c>
      <c r="N12" s="101">
        <f>MAX(0,M12-M11)</f>
        <v/>
      </c>
      <c r="O12" s="100">
        <f>IF(B12&lt;='VALOR POR PL'!$P$5,'CP RESUMO'!K75,"")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HISTORICOS'!L33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PL'!I39</f>
        <v/>
      </c>
      <c r="M13" s="100">
        <f>'CP RESUMO'!L33</f>
        <v/>
      </c>
      <c r="N13" s="101">
        <f>MAX(0,M13-M12)</f>
        <v/>
      </c>
      <c r="O13" s="100">
        <f>IF(B13&lt;='VALOR POR PL'!$P$5,'CP RESUMO'!L75,"")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HISTORICOS'!M33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RESUMO'!$D$75:$BW$75,MATCH('VALOR POR PL'!$P$5,'CP RESUMO'!$D$4:$BW$4,0))/100,0)</f>
        <v/>
      </c>
      <c r="M14" s="100">
        <f>'CP RESUMO'!M33</f>
        <v/>
      </c>
      <c r="N14" s="101">
        <f>MAX(0,M14-M13)</f>
        <v/>
      </c>
      <c r="O14" s="100">
        <f>IF(B14&lt;='VALOR POR PL'!$P$5,'CP RESUMO'!M75,"")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HISTORICOS'!N33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RESUMO'!N33</f>
        <v/>
      </c>
      <c r="N15" s="101">
        <f>MAX(0,M15-M14)</f>
        <v/>
      </c>
      <c r="O15" s="100">
        <f>IF(B15&lt;='VALOR POR PL'!$P$5,'CP RESUMO'!N75,"")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HISTORICOS'!O33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RESUMO'!O33</f>
        <v/>
      </c>
      <c r="N16" s="101">
        <f>MAX(0,M16-M15)</f>
        <v/>
      </c>
      <c r="O16" s="100">
        <f>IF(B16&lt;='VALOR POR PL'!$P$5,'CP RESUMO'!O75,"")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HISTORICOS'!P33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RESUMO'!P33</f>
        <v/>
      </c>
      <c r="N17" s="101">
        <f>MAX(0,M17-M16)</f>
        <v/>
      </c>
      <c r="O17" s="100">
        <f>IF(B17&lt;='VALOR POR PL'!$P$5,'CP RESUMO'!P75,"")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HISTORICOS'!Q33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RESUMO'!Q33</f>
        <v/>
      </c>
      <c r="N18" s="101">
        <f>MAX(0,M18-M17)</f>
        <v/>
      </c>
      <c r="O18" s="100">
        <f>IF(B18&lt;='VALOR POR PL'!$P$5,'CP RESUMO'!Q75,"")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HISTORICOS'!R33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RESUMO'!R33</f>
        <v/>
      </c>
      <c r="N19" s="101">
        <f>MAX(0,M19-M18)</f>
        <v/>
      </c>
      <c r="O19" s="100">
        <f>IF(B19&lt;='VALOR POR PL'!$P$5,'CP RESUMO'!R75,"")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HISTORICOS'!S33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RESUMO'!S33</f>
        <v/>
      </c>
      <c r="N20" s="101">
        <f>MAX(0,M20-M19)</f>
        <v/>
      </c>
      <c r="O20" s="100">
        <f>IF(B20&lt;='VALOR POR PL'!$P$5,'CP RESUMO'!S75,"")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HISTORICOS'!T33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RESUMO'!T33</f>
        <v/>
      </c>
      <c r="N21" s="101">
        <f>MAX(0,M21-M20)</f>
        <v/>
      </c>
      <c r="O21" s="100">
        <f>IF(B21&lt;='VALOR POR PL'!$P$5,'CP RESUMO'!T75,"")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HISTORICOS'!U33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RESUMO'!U33</f>
        <v/>
      </c>
      <c r="N22" s="101">
        <f>MAX(0,M22-M21)</f>
        <v/>
      </c>
      <c r="O22" s="100">
        <f>IF(B22&lt;='VALOR POR PL'!$P$5,'CP RESUMO'!U75,"")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HISTORICOS'!V33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RESUMO'!V33</f>
        <v/>
      </c>
      <c r="N23" s="101">
        <f>MAX(0,M23-M22)</f>
        <v/>
      </c>
      <c r="O23" s="100">
        <f>IF(B23&lt;='VALOR POR PL'!$P$5,'CP RESUMO'!V75,"")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HISTORICOS'!W33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RESUMO'!W33</f>
        <v/>
      </c>
      <c r="N24" s="101">
        <f>MAX(0,M24-M23)</f>
        <v/>
      </c>
      <c r="O24" s="100">
        <f>IF(B24&lt;='VALOR POR PL'!$P$5,'CP RESUMO'!W75,"")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HISTORICOS'!X33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RESUMO'!X33</f>
        <v/>
      </c>
      <c r="N25" s="101">
        <f>MAX(0,M25-M24)</f>
        <v/>
      </c>
      <c r="O25" s="100">
        <f>IF(B25&lt;='VALOR POR PL'!$P$5,'CP RESUMO'!X75,"")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HISTORICOS'!Y33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RESUMO'!Y33</f>
        <v/>
      </c>
      <c r="N26" s="101">
        <f>MAX(0,M26-M25)</f>
        <v/>
      </c>
      <c r="O26" s="100">
        <f>IF(B26&lt;='VALOR POR PL'!$P$5,'CP RESUMO'!Y75,"")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HISTORICOS'!Z33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RESUMO'!Z33</f>
        <v/>
      </c>
      <c r="N27" s="101">
        <f>MAX(0,M27-M26)</f>
        <v/>
      </c>
      <c r="O27" s="100">
        <f>IF(B27&lt;='VALOR POR PL'!$P$5,'CP RESUMO'!Z75,"")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HISTORICOS'!AA33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RESUMO'!AA33</f>
        <v/>
      </c>
      <c r="N28" s="101">
        <f>MAX(0,M28-M27)</f>
        <v/>
      </c>
      <c r="O28" s="100">
        <f>IF(B28&lt;='VALOR POR PL'!$P$5,'CP RESUMO'!AA75,"")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HISTORICOS'!AB33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RESUMO'!AB33</f>
        <v/>
      </c>
      <c r="N29" s="101">
        <f>MAX(0,M29-M28)</f>
        <v/>
      </c>
      <c r="O29" s="100">
        <f>IF(B29&lt;='VALOR POR PL'!$P$5,'CP RESUMO'!AB75,"")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HISTORICOS'!AC33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RESUMO'!AC33</f>
        <v/>
      </c>
      <c r="N30" s="101">
        <f>MAX(0,M30-M29)</f>
        <v/>
      </c>
      <c r="O30" s="100">
        <f>IF(B30&lt;='VALOR POR PL'!$P$5,'CP RESUMO'!AC75,"")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HISTORICOS'!AD33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RESUMO'!AD33</f>
        <v/>
      </c>
      <c r="N31" s="101">
        <f>MAX(0,M31-M30)</f>
        <v/>
      </c>
      <c r="O31" s="100">
        <f>IF(B31&lt;='VALOR POR PL'!$P$5,'CP RESUMO'!AD75,"")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HISTORICOS'!AE33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RESUMO'!AE33</f>
        <v/>
      </c>
      <c r="N32" s="101">
        <f>MAX(0,M32-M31)</f>
        <v/>
      </c>
      <c r="O32" s="100">
        <f>IF(B32&lt;='VALOR POR PL'!$P$5,'CP RESUMO'!AE75,"")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HISTORICOS'!AF33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RESUMO'!AF33</f>
        <v/>
      </c>
      <c r="N33" s="101">
        <f>MAX(0,M33-M32)</f>
        <v/>
      </c>
      <c r="O33" s="100">
        <f>IF(B33&lt;='VALOR POR PL'!$P$5,'CP RESUMO'!AF75,"")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HISTORICOS'!AG33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6102.57</v>
      </c>
      <c r="M34" s="100">
        <f>'CP RESUMO'!AG33</f>
        <v/>
      </c>
      <c r="N34" s="101">
        <f>MAX(0,M34-M33)</f>
        <v/>
      </c>
      <c r="O34" s="100">
        <f>IF(B34&lt;='VALOR POR PL'!$P$5,'CP RESUMO'!AG75,"")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HISTORICOS'!AH33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31574.17</v>
      </c>
      <c r="M35" s="100">
        <f>'CP RESUMO'!AH33</f>
        <v/>
      </c>
      <c r="N35" s="101">
        <f>MAX(0,M35-M34)</f>
        <v/>
      </c>
      <c r="O35" s="100">
        <f>IF(B35&lt;='VALOR POR PL'!$P$5,'CP RESUMO'!AH75,"")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HISTORICOS'!AI33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161320.12</v>
      </c>
      <c r="M36" s="100">
        <f>'CP RESUMO'!AI33</f>
        <v/>
      </c>
      <c r="N36" s="101">
        <f>MAX(0,M36-M35)</f>
        <v/>
      </c>
      <c r="O36" s="100">
        <f>IF(B36&lt;='VALOR POR PL'!$P$5,'CP RESUMO'!AI75,"")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HISTORICOS'!AJ33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184934.41</v>
      </c>
      <c r="M37" s="100">
        <f>'CP RESUMO'!AJ33</f>
        <v/>
      </c>
      <c r="N37" s="101">
        <f>MAX(0,M37-M36)</f>
        <v/>
      </c>
      <c r="O37" s="100">
        <f>IF(B37&lt;='VALOR POR PL'!$P$5,'CP RESUMO'!AJ75,"")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HISTORICOS'!AK33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161850.78</v>
      </c>
      <c r="M38" s="100">
        <f>'CP RESUMO'!AK33</f>
        <v/>
      </c>
      <c r="N38" s="101">
        <f>MAX(0,M38-M37)</f>
        <v/>
      </c>
      <c r="O38" s="100">
        <f>IF(B38&lt;='VALOR POR PL'!$P$5,'CP RESUMO'!AK75,"")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HISTORICOS'!AL33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268513.09</v>
      </c>
      <c r="M39" s="100">
        <f>'CP RESUMO'!AL33</f>
        <v/>
      </c>
      <c r="N39" s="101">
        <f>MAX(0,M39-M38)</f>
        <v/>
      </c>
      <c r="O39" s="100">
        <f>IF(B39&lt;='VALOR POR PL'!$P$5,'CP RESUMO'!AL75,"")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HISTORICOS'!AM33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315741.68</v>
      </c>
      <c r="M40" s="100">
        <f>'CP RESUMO'!AM33</f>
        <v/>
      </c>
      <c r="N40" s="101">
        <f>MAX(0,M40-M39)</f>
        <v/>
      </c>
      <c r="O40" s="100">
        <f>IF(B40&lt;='VALOR POR PL'!$P$5,'CP RESUMO'!AM75,"")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HISTORICOS'!AN33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238796.23</v>
      </c>
      <c r="M41" s="100">
        <f>'CP RESUMO'!AN33</f>
        <v/>
      </c>
      <c r="N41" s="101">
        <f>MAX(0,M41-M40)</f>
        <v/>
      </c>
      <c r="O41" s="100">
        <f>IF(B41&lt;='VALOR POR PL'!$P$5,'CP RESUMO'!AN75,"")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HISTORICOS'!AO33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170871.97</v>
      </c>
      <c r="M42" s="100">
        <f>'CP RESUMO'!AO33</f>
        <v/>
      </c>
      <c r="N42" s="101">
        <f>MAX(0,M42-M41)</f>
        <v/>
      </c>
      <c r="O42" s="100">
        <f>IF(B42&lt;='VALOR POR PL'!$P$5,'CP RESUMO'!AO75,"")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HISTORICOS'!AP33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244898.8</v>
      </c>
      <c r="M43" s="100">
        <f>'CP RESUMO'!AP33</f>
        <v/>
      </c>
      <c r="N43" s="101">
        <f>MAX(0,M43-M42)</f>
        <v/>
      </c>
      <c r="O43" s="100">
        <f>IF(B43&lt;='VALOR POR PL'!$P$5,'CP RESUMO'!AP75,"")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HISTORICOS'!AQ33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238000.24</v>
      </c>
      <c r="M44" s="100">
        <f>'CP RESUMO'!AQ33</f>
        <v/>
      </c>
      <c r="N44" s="101">
        <f>MAX(0,M44-M43)</f>
        <v/>
      </c>
      <c r="O44" s="100">
        <f>IF(B44&lt;='VALOR POR PL'!$P$5,'CP RESUMO'!AQ75,"")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HISTORICOS'!AR33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223937.79</v>
      </c>
      <c r="M45" s="100">
        <f>'CP RESUMO'!AR33</f>
        <v/>
      </c>
      <c r="N45" s="101">
        <f>MAX(0,M45-M44)</f>
        <v/>
      </c>
      <c r="O45" s="100">
        <f>IF(B45&lt;='VALOR POR PL'!$P$5,'CP RESUMO'!AR75,"")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HISTORICOS'!AS33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109846.26</v>
      </c>
      <c r="M46" s="100">
        <f>'CP RESUMO'!AS33</f>
        <v/>
      </c>
      <c r="N46" s="101">
        <f>MAX(0,M46-M45)</f>
        <v/>
      </c>
      <c r="O46" s="100">
        <f>IF(B46&lt;='VALOR POR PL'!$P$5,'CP RESUMO'!AS75,"")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HISTORICOS'!AT33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205099.43</v>
      </c>
      <c r="M47" s="100">
        <f>'CP RESUMO'!AT33</f>
        <v/>
      </c>
      <c r="N47" s="101">
        <f>MAX(0,M47-M46)</f>
        <v/>
      </c>
      <c r="O47" s="100">
        <f>IF(B47&lt;='VALOR POR PL'!$P$5,'CP RESUMO'!AT75,"")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HISTORICOS'!AU33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91803.88</v>
      </c>
      <c r="M48" s="100">
        <f>'CP RESUMO'!AU33</f>
        <v/>
      </c>
      <c r="N48" s="101">
        <f>MAX(0,M48-M47)</f>
        <v/>
      </c>
      <c r="O48" s="100">
        <f>IF(B48&lt;='VALOR POR PL'!$P$5,'CP RESUMO'!AU75,"")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HISTORICOS'!AV33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RESUMO'!AV33</f>
        <v/>
      </c>
      <c r="N49" s="101">
        <f>MAX(0,M49-M48)</f>
        <v/>
      </c>
      <c r="O49" s="100">
        <f>IF(B49&lt;='VALOR POR PL'!$P$5,'CP RESUMO'!AV75,"")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HISTORICOS'!AW33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RESUMO'!AW33</f>
        <v/>
      </c>
      <c r="N50" s="101">
        <f>MAX(0,M50-M49)</f>
        <v/>
      </c>
      <c r="O50" s="100">
        <f>IF(B50&lt;='VALOR POR PL'!$P$5,'CP RESUMO'!AW75,"")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HISTORICOS'!AX33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RESUMO'!AX33</f>
        <v/>
      </c>
      <c r="N51" s="101">
        <f>MAX(0,M51-M50)</f>
        <v/>
      </c>
      <c r="O51" s="100">
        <f>IF(B51&lt;='VALOR POR PL'!$P$5,'CP RESUMO'!AX75,"")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HISTORICOS'!AY33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RESUMO'!AY33</f>
        <v/>
      </c>
      <c r="N52" s="101">
        <f>MAX(0,M52-M51)</f>
        <v/>
      </c>
      <c r="O52" s="100">
        <f>IF(B52&lt;='VALOR POR PL'!$P$5,'CP RESUMO'!AY75,"")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HISTORICOS'!AZ33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RESUMO'!AZ33</f>
        <v/>
      </c>
      <c r="N53" s="101">
        <f>MAX(0,M53-M52)</f>
        <v/>
      </c>
      <c r="O53" s="100">
        <f>IF(B53&lt;='VALOR POR PL'!$P$5,'CP RESUMO'!AZ75,"")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HISTORICOS'!BA33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RESUMO'!BA33</f>
        <v/>
      </c>
      <c r="N54" s="101">
        <f>MAX(0,M54-M53)</f>
        <v/>
      </c>
      <c r="O54" s="100">
        <f>IF(B54&lt;='VALOR POR PL'!$P$5,'CP RESUMO'!BA75,"")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HISTORICOS'!BB33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RESUMO'!BB33</f>
        <v/>
      </c>
      <c r="N55" s="101">
        <f>MAX(0,M55-M54)</f>
        <v/>
      </c>
      <c r="O55" s="100">
        <f>IF(B55&lt;='VALOR POR PL'!$P$5,'CP RESUMO'!BB75,"")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HISTORICOS'!BC33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RESUMO'!BC33</f>
        <v/>
      </c>
      <c r="N56" s="101">
        <f>MAX(0,M56-M55)</f>
        <v/>
      </c>
      <c r="O56" s="100">
        <f>IF(B56&lt;='VALOR POR PL'!$P$5,'CP RESUMO'!BC75,"")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HISTORICOS'!BD33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RESUMO'!BD33</f>
        <v/>
      </c>
      <c r="N57" s="101">
        <f>MAX(0,M57-M56)</f>
        <v/>
      </c>
      <c r="O57" s="100">
        <f>IF(B57&lt;='VALOR POR PL'!$P$5,'CP RESUMO'!BD75,"")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HISTORICOS'!BE33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RESUMO'!BE33</f>
        <v/>
      </c>
      <c r="N58" s="101">
        <f>MAX(0,M58-M57)</f>
        <v/>
      </c>
      <c r="O58" s="100">
        <f>IF(B58&lt;='VALOR POR PL'!$P$5,'CP RESUMO'!BE75,"")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HISTORICOS'!BF33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RESUMO'!BF33</f>
        <v/>
      </c>
      <c r="N59" s="101">
        <f>MAX(0,M59-M58)</f>
        <v/>
      </c>
      <c r="O59" s="100">
        <f>IF(B59&lt;='VALOR POR PL'!$P$5,'CP RESUMO'!BF75,"")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HISTORICOS'!BG33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RESUMO'!BG33</f>
        <v/>
      </c>
      <c r="N60" s="101">
        <f>MAX(0,M60-M59)</f>
        <v/>
      </c>
      <c r="O60" s="100">
        <f>IF(B60&lt;='VALOR POR PL'!$P$5,'CP RESUMO'!BG75,"")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HISTORICOS'!BH33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RESUMO'!BH33</f>
        <v/>
      </c>
      <c r="N61" s="101">
        <f>MAX(0,M61-M60)</f>
        <v/>
      </c>
      <c r="O61" s="100">
        <f>IF(B61&lt;='VALOR POR PL'!$P$5,'CP RESUMO'!BH75,"")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HISTORICOS'!BI33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RESUMO'!BI33</f>
        <v/>
      </c>
      <c r="N62" s="101">
        <f>MAX(0,M62-M61)</f>
        <v/>
      </c>
      <c r="O62" s="100">
        <f>IF(B62&lt;='VALOR POR PL'!$P$5,'CP RESUMO'!BI75,"")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HISTORICOS'!BJ33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RESUMO'!BJ33</f>
        <v/>
      </c>
      <c r="N63" s="101">
        <f>MAX(0,M63-M62)</f>
        <v/>
      </c>
      <c r="O63" s="100">
        <f>IF(B63&lt;='VALOR POR PL'!$P$5,'CP RESUMO'!BJ75,"")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HISTORICOS'!BK33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RESUMO'!BK33</f>
        <v/>
      </c>
      <c r="N64" s="101">
        <f>MAX(0,M64-M63)</f>
        <v/>
      </c>
      <c r="O64" s="100">
        <f>IF(B64&lt;='VALOR POR PL'!$P$5,'CP RESUMO'!BK75,"")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HISTORICOS'!BL33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RESUMO'!BL33</f>
        <v/>
      </c>
      <c r="N65" s="101">
        <f>MAX(0,M65-M64)</f>
        <v/>
      </c>
      <c r="O65" s="100">
        <f>IF(B65&lt;='VALOR POR PL'!$P$5,'CP RESUMO'!BL75,"")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HISTORICOS'!BM33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RESUMO'!BM33</f>
        <v/>
      </c>
      <c r="N66" s="101">
        <f>MAX(0,M66-M65)</f>
        <v/>
      </c>
      <c r="O66" s="100">
        <f>IF(B66&lt;='VALOR POR PL'!$P$5,'CP RESUMO'!BM75,"")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HISTORICOS'!BN33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RESUMO'!BN33</f>
        <v/>
      </c>
      <c r="N67" s="101">
        <f>MAX(0,M67-M66)</f>
        <v/>
      </c>
      <c r="O67" s="100">
        <f>IF(B67&lt;='VALOR POR PL'!$P$5,'CP RESUMO'!BN75,"")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HISTORICOS'!BO33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RESUMO'!BO33</f>
        <v/>
      </c>
      <c r="N68" s="101">
        <f>MAX(0,M68-M67)</f>
        <v/>
      </c>
      <c r="O68" s="100">
        <f>IF(B68&lt;='VALOR POR PL'!$P$5,'CP RESUMO'!BO75,"")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HISTORICOS'!BP33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RESUMO'!BP33</f>
        <v/>
      </c>
      <c r="N69" s="101">
        <f>MAX(0,M69-M68)</f>
        <v/>
      </c>
      <c r="O69" s="100">
        <f>IF(B69&lt;='VALOR POR PL'!$P$5,'CP RESUMO'!BP75,"")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HISTORICOS'!BQ33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RESUMO'!BQ33</f>
        <v/>
      </c>
      <c r="N70" s="101">
        <f>MAX(0,M70-M69)</f>
        <v/>
      </c>
      <c r="O70" s="100">
        <f>IF(B70&lt;='VALOR POR PL'!$P$5,'CP RESUMO'!BQ75,"")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HISTORICOS'!BR33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RESUMO'!BR33</f>
        <v/>
      </c>
      <c r="N71" s="101">
        <f>MAX(0,M71-M70)</f>
        <v/>
      </c>
      <c r="O71" s="100">
        <f>IF(B71&lt;='VALOR POR PL'!$P$5,'CP RESUMO'!BR75,"")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HISTORICOS'!BS33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RESUMO'!BS33</f>
        <v/>
      </c>
      <c r="N72" s="101">
        <f>MAX(0,M72-M71)</f>
        <v/>
      </c>
      <c r="O72" s="100">
        <f>IF(B72&lt;='VALOR POR PL'!$P$5,'CP RESUMO'!BS75,"")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HISTORICOS'!BT33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RESUMO'!BT33</f>
        <v/>
      </c>
      <c r="N73" s="101">
        <f>MAX(0,M73-M72)</f>
        <v/>
      </c>
      <c r="O73" s="100">
        <f>IF(B73&lt;='VALOR POR PL'!$P$5,'CP RESUMO'!BT75,"")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HISTORICOS'!BU33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RESUMO'!BU33</f>
        <v/>
      </c>
      <c r="N74" s="101">
        <f>MAX(0,M74-M73)</f>
        <v/>
      </c>
      <c r="O74" s="100">
        <f>IF(B74&lt;='VALOR POR PL'!$P$5,'CP RESUMO'!BU75,"")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HISTORICOS'!BV33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RESUMO'!BV33</f>
        <v/>
      </c>
      <c r="N75" s="101">
        <f>MAX(0,M75-M74)</f>
        <v/>
      </c>
      <c r="O75" s="100">
        <f>IF(B75&lt;='VALOR POR PL'!$P$5,'CP RESUMO'!BV75,"")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HISTORICOS'!BW33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RESUMO'!BW33</f>
        <v/>
      </c>
      <c r="N76" s="101">
        <f>MAX(0,M76-M75)</f>
        <v/>
      </c>
      <c r="O76" s="100">
        <f>IF(B76&lt;='VALOR POR PL'!$P$5,'CP RESUMO'!BW75,"")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PL'!D40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HISTORICOS'!D34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PL'!F40</f>
        <v/>
      </c>
      <c r="K5" s="75">
        <f>'VALOR POR PL'!G40</f>
        <v/>
      </c>
      <c r="M5" s="100">
        <f>'CP RESUMO'!D34</f>
        <v/>
      </c>
      <c r="N5" s="101" t="n">
        <v>0</v>
      </c>
      <c r="O5" s="100">
        <f>IF(B5&lt;='VALOR POR PL'!$P$5,'CP RESUMO'!D76,"")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HISTORICOS'!E34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RESUMO'!E34</f>
        <v/>
      </c>
      <c r="N6" s="101">
        <f>MAX(0,M6-M5)</f>
        <v/>
      </c>
      <c r="O6" s="100">
        <f>IF(B6&lt;='VALOR POR PL'!$P$5,'CP RESUMO'!E76,"")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HISTORICOS'!F34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PL'!L40</f>
        <v/>
      </c>
      <c r="M7" s="100">
        <f>'CP RESUMO'!F34</f>
        <v/>
      </c>
      <c r="N7" s="101">
        <f>MAX(0,M7-M6)</f>
        <v/>
      </c>
      <c r="O7" s="100">
        <f>IF(B7&lt;='VALOR POR PL'!$P$5,'CP RESUMO'!F76,"")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HISTORICOS'!G34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RESUMO'!G34</f>
        <v/>
      </c>
      <c r="N8" s="101">
        <f>MAX(0,M8-M7)</f>
        <v/>
      </c>
      <c r="O8" s="100">
        <f>IF(B8&lt;='VALOR POR PL'!$P$5,'CP RESUMO'!G76,"")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HISTORICOS'!H34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RESUMO'!H34</f>
        <v/>
      </c>
      <c r="N9" s="101">
        <f>MAX(0,M9-M8)</f>
        <v/>
      </c>
      <c r="O9" s="100">
        <f>IF(B9&lt;='VALOR POR PL'!$P$5,'CP RESUMO'!H76,"")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HISTORICOS'!I34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RESUMO'!I34</f>
        <v/>
      </c>
      <c r="N10" s="101">
        <f>MAX(0,M10-M9)</f>
        <v/>
      </c>
      <c r="O10" s="100">
        <f>IF(B10&lt;='VALOR POR PL'!$P$5,'CP RESUMO'!I76,"")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HISTORICOS'!J34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RESUMO'!J34</f>
        <v/>
      </c>
      <c r="N11" s="101">
        <f>MAX(0,M11-M10)</f>
        <v/>
      </c>
      <c r="O11" s="100">
        <f>IF(B11&lt;='VALOR POR PL'!$P$5,'CP RESUMO'!J76,"")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HISTORICOS'!K34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RESUMO'!K34</f>
        <v/>
      </c>
      <c r="N12" s="101">
        <f>MAX(0,M12-M11)</f>
        <v/>
      </c>
      <c r="O12" s="100">
        <f>IF(B12&lt;='VALOR POR PL'!$P$5,'CP RESUMO'!K76,"")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HISTORICOS'!L34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PL'!I40</f>
        <v/>
      </c>
      <c r="M13" s="100">
        <f>'CP RESUMO'!L34</f>
        <v/>
      </c>
      <c r="N13" s="101">
        <f>MAX(0,M13-M12)</f>
        <v/>
      </c>
      <c r="O13" s="100">
        <f>IF(B13&lt;='VALOR POR PL'!$P$5,'CP RESUMO'!L76,"")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HISTORICOS'!M34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RESUMO'!$D$76:$BW$76,MATCH('VALOR POR PL'!$P$5,'CP RESUMO'!$D$4:$BW$4,0))/100,0)</f>
        <v/>
      </c>
      <c r="M14" s="100">
        <f>'CP RESUMO'!M34</f>
        <v/>
      </c>
      <c r="N14" s="101">
        <f>MAX(0,M14-M13)</f>
        <v/>
      </c>
      <c r="O14" s="100">
        <f>IF(B14&lt;='VALOR POR PL'!$P$5,'CP RESUMO'!M76,"")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HISTORICOS'!N34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RESUMO'!N34</f>
        <v/>
      </c>
      <c r="N15" s="101">
        <f>MAX(0,M15-M14)</f>
        <v/>
      </c>
      <c r="O15" s="100">
        <f>IF(B15&lt;='VALOR POR PL'!$P$5,'CP RESUMO'!N76,"")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HISTORICOS'!O34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RESUMO'!O34</f>
        <v/>
      </c>
      <c r="N16" s="101">
        <f>MAX(0,M16-M15)</f>
        <v/>
      </c>
      <c r="O16" s="100">
        <f>IF(B16&lt;='VALOR POR PL'!$P$5,'CP RESUMO'!O76,"")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HISTORICOS'!P34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RESUMO'!P34</f>
        <v/>
      </c>
      <c r="N17" s="101">
        <f>MAX(0,M17-M16)</f>
        <v/>
      </c>
      <c r="O17" s="100">
        <f>IF(B17&lt;='VALOR POR PL'!$P$5,'CP RESUMO'!P76,"")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HISTORICOS'!Q34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RESUMO'!Q34</f>
        <v/>
      </c>
      <c r="N18" s="101">
        <f>MAX(0,M18-M17)</f>
        <v/>
      </c>
      <c r="O18" s="100">
        <f>IF(B18&lt;='VALOR POR PL'!$P$5,'CP RESUMO'!Q76,"")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HISTORICOS'!R34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RESUMO'!R34</f>
        <v/>
      </c>
      <c r="N19" s="101">
        <f>MAX(0,M19-M18)</f>
        <v/>
      </c>
      <c r="O19" s="100">
        <f>IF(B19&lt;='VALOR POR PL'!$P$5,'CP RESUMO'!R76,"")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HISTORICOS'!S34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RESUMO'!S34</f>
        <v/>
      </c>
      <c r="N20" s="101">
        <f>MAX(0,M20-M19)</f>
        <v/>
      </c>
      <c r="O20" s="100">
        <f>IF(B20&lt;='VALOR POR PL'!$P$5,'CP RESUMO'!S76,"")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HISTORICOS'!T34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RESUMO'!T34</f>
        <v/>
      </c>
      <c r="N21" s="101">
        <f>MAX(0,M21-M20)</f>
        <v/>
      </c>
      <c r="O21" s="100">
        <f>IF(B21&lt;='VALOR POR PL'!$P$5,'CP RESUMO'!T76,"")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HISTORICOS'!U34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RESUMO'!U34</f>
        <v/>
      </c>
      <c r="N22" s="101">
        <f>MAX(0,M22-M21)</f>
        <v/>
      </c>
      <c r="O22" s="100">
        <f>IF(B22&lt;='VALOR POR PL'!$P$5,'CP RESUMO'!U76,"")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HISTORICOS'!V34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RESUMO'!V34</f>
        <v/>
      </c>
      <c r="N23" s="101">
        <f>MAX(0,M23-M22)</f>
        <v/>
      </c>
      <c r="O23" s="100">
        <f>IF(B23&lt;='VALOR POR PL'!$P$5,'CP RESUMO'!V76,"")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HISTORICOS'!W34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RESUMO'!W34</f>
        <v/>
      </c>
      <c r="N24" s="101">
        <f>MAX(0,M24-M23)</f>
        <v/>
      </c>
      <c r="O24" s="100">
        <f>IF(B24&lt;='VALOR POR PL'!$P$5,'CP RESUMO'!W76,"")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HISTORICOS'!X34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RESUMO'!X34</f>
        <v/>
      </c>
      <c r="N25" s="101">
        <f>MAX(0,M25-M24)</f>
        <v/>
      </c>
      <c r="O25" s="100">
        <f>IF(B25&lt;='VALOR POR PL'!$P$5,'CP RESUMO'!X76,"")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HISTORICOS'!Y34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RESUMO'!Y34</f>
        <v/>
      </c>
      <c r="N26" s="101">
        <f>MAX(0,M26-M25)</f>
        <v/>
      </c>
      <c r="O26" s="100">
        <f>IF(B26&lt;='VALOR POR PL'!$P$5,'CP RESUMO'!Y76,"")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HISTORICOS'!Z34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RESUMO'!Z34</f>
        <v/>
      </c>
      <c r="N27" s="101">
        <f>MAX(0,M27-M26)</f>
        <v/>
      </c>
      <c r="O27" s="100">
        <f>IF(B27&lt;='VALOR POR PL'!$P$5,'CP RESUMO'!Z76,"")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HISTORICOS'!AA34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RESUMO'!AA34</f>
        <v/>
      </c>
      <c r="N28" s="101">
        <f>MAX(0,M28-M27)</f>
        <v/>
      </c>
      <c r="O28" s="100">
        <f>IF(B28&lt;='VALOR POR PL'!$P$5,'CP RESUMO'!AA76,"")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HISTORICOS'!AB34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RESUMO'!AB34</f>
        <v/>
      </c>
      <c r="N29" s="101">
        <f>MAX(0,M29-M28)</f>
        <v/>
      </c>
      <c r="O29" s="100">
        <f>IF(B29&lt;='VALOR POR PL'!$P$5,'CP RESUMO'!AB76,"")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HISTORICOS'!AC34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RESUMO'!AC34</f>
        <v/>
      </c>
      <c r="N30" s="101">
        <f>MAX(0,M30-M29)</f>
        <v/>
      </c>
      <c r="O30" s="100">
        <f>IF(B30&lt;='VALOR POR PL'!$P$5,'CP RESUMO'!AC76,"")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HISTORICOS'!AD34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RESUMO'!AD34</f>
        <v/>
      </c>
      <c r="N31" s="101">
        <f>MAX(0,M31-M30)</f>
        <v/>
      </c>
      <c r="O31" s="100">
        <f>IF(B31&lt;='VALOR POR PL'!$P$5,'CP RESUMO'!AD76,"")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HISTORICOS'!AE34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RESUMO'!AE34</f>
        <v/>
      </c>
      <c r="N32" s="101">
        <f>MAX(0,M32-M31)</f>
        <v/>
      </c>
      <c r="O32" s="100">
        <f>IF(B32&lt;='VALOR POR PL'!$P$5,'CP RESUMO'!AE76,"")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HISTORICOS'!AF34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RESUMO'!AF34</f>
        <v/>
      </c>
      <c r="N33" s="101">
        <f>MAX(0,M33-M32)</f>
        <v/>
      </c>
      <c r="O33" s="100">
        <f>IF(B33&lt;='VALOR POR PL'!$P$5,'CP RESUMO'!AF76,"")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HISTORICOS'!AG34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RESUMO'!AG34</f>
        <v/>
      </c>
      <c r="N34" s="101">
        <f>MAX(0,M34-M33)</f>
        <v/>
      </c>
      <c r="O34" s="100">
        <f>IF(B34&lt;='VALOR POR PL'!$P$5,'CP RESUMO'!AG76,"")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HISTORICOS'!AH34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RESUMO'!AH34</f>
        <v/>
      </c>
      <c r="N35" s="101">
        <f>MAX(0,M35-M34)</f>
        <v/>
      </c>
      <c r="O35" s="100">
        <f>IF(B35&lt;='VALOR POR PL'!$P$5,'CP RESUMO'!AH76,"")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HISTORICOS'!AI34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RESUMO'!AI34</f>
        <v/>
      </c>
      <c r="N36" s="101">
        <f>MAX(0,M36-M35)</f>
        <v/>
      </c>
      <c r="O36" s="100">
        <f>IF(B36&lt;='VALOR POR PL'!$P$5,'CP RESUMO'!AI76,"")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HISTORICOS'!AJ34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RESUMO'!AJ34</f>
        <v/>
      </c>
      <c r="N37" s="101">
        <f>MAX(0,M37-M36)</f>
        <v/>
      </c>
      <c r="O37" s="100">
        <f>IF(B37&lt;='VALOR POR PL'!$P$5,'CP RESUMO'!AJ76,"")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HISTORICOS'!AK34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52610.11</v>
      </c>
      <c r="M38" s="100">
        <f>'CP RESUMO'!AK34</f>
        <v/>
      </c>
      <c r="N38" s="101">
        <f>MAX(0,M38-M37)</f>
        <v/>
      </c>
      <c r="O38" s="100">
        <f>IF(B38&lt;='VALOR POR PL'!$P$5,'CP RESUMO'!AK76,"")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HISTORICOS'!AL34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438417.58</v>
      </c>
      <c r="M39" s="100">
        <f>'CP RESUMO'!AL34</f>
        <v/>
      </c>
      <c r="N39" s="101">
        <f>MAX(0,M39-M38)</f>
        <v/>
      </c>
      <c r="O39" s="100">
        <f>IF(B39&lt;='VALOR POR PL'!$P$5,'CP RESUMO'!AL76,"")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HISTORICOS'!AM34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592959.78</v>
      </c>
      <c r="M40" s="100">
        <f>'CP RESUMO'!AM34</f>
        <v/>
      </c>
      <c r="N40" s="101">
        <f>MAX(0,M40-M39)</f>
        <v/>
      </c>
      <c r="O40" s="100">
        <f>IF(B40&lt;='VALOR POR PL'!$P$5,'CP RESUMO'!AM76,"")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HISTORICOS'!AN34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625841.1</v>
      </c>
      <c r="M41" s="100">
        <f>'CP RESUMO'!AN34</f>
        <v/>
      </c>
      <c r="N41" s="101">
        <f>MAX(0,M41-M40)</f>
        <v/>
      </c>
      <c r="O41" s="100">
        <f>IF(B41&lt;='VALOR POR PL'!$P$5,'CP RESUMO'!AN76,"")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HISTORICOS'!AO34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431841.32</v>
      </c>
      <c r="M42" s="100">
        <f>'CP RESUMO'!AO34</f>
        <v/>
      </c>
      <c r="N42" s="101">
        <f>MAX(0,M42-M41)</f>
        <v/>
      </c>
      <c r="O42" s="100">
        <f>IF(B42&lt;='VALOR POR PL'!$P$5,'CP RESUMO'!AO76,"")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HISTORICOS'!AP34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607208.35</v>
      </c>
      <c r="M43" s="100">
        <f>'CP RESUMO'!AP34</f>
        <v/>
      </c>
      <c r="N43" s="101">
        <f>MAX(0,M43-M42)</f>
        <v/>
      </c>
      <c r="O43" s="100">
        <f>IF(B43&lt;='VALOR POR PL'!$P$5,'CP RESUMO'!AP76,"")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HISTORICOS'!AQ34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773807.03</v>
      </c>
      <c r="M44" s="100">
        <f>'CP RESUMO'!AQ34</f>
        <v/>
      </c>
      <c r="N44" s="101">
        <f>MAX(0,M44-M43)</f>
        <v/>
      </c>
      <c r="O44" s="100">
        <f>IF(B44&lt;='VALOR POR PL'!$P$5,'CP RESUMO'!AQ76,"")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HISTORICOS'!AR34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887795.61</v>
      </c>
      <c r="M45" s="100">
        <f>'CP RESUMO'!AR34</f>
        <v/>
      </c>
      <c r="N45" s="101">
        <f>MAX(0,M45-M44)</f>
        <v/>
      </c>
      <c r="O45" s="100">
        <f>IF(B45&lt;='VALOR POR PL'!$P$5,'CP RESUMO'!AR76,"")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HISTORICOS'!AS34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788055.61</v>
      </c>
      <c r="M46" s="100">
        <f>'CP RESUMO'!AS34</f>
        <v/>
      </c>
      <c r="N46" s="101">
        <f>MAX(0,M46-M45)</f>
        <v/>
      </c>
      <c r="O46" s="100">
        <f>IF(B46&lt;='VALOR POR PL'!$P$5,'CP RESUMO'!AS76,"")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HISTORICOS'!AT34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839569.67</v>
      </c>
      <c r="M47" s="100">
        <f>'CP RESUMO'!AT34</f>
        <v/>
      </c>
      <c r="N47" s="101">
        <f>MAX(0,M47-M46)</f>
        <v/>
      </c>
      <c r="O47" s="100">
        <f>IF(B47&lt;='VALOR POR PL'!$P$5,'CP RESUMO'!AT76,"")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HISTORICOS'!AU34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905332.3100000001</v>
      </c>
      <c r="M48" s="100">
        <f>'CP RESUMO'!AU34</f>
        <v/>
      </c>
      <c r="N48" s="101">
        <f>MAX(0,M48-M47)</f>
        <v/>
      </c>
      <c r="O48" s="100">
        <f>IF(B48&lt;='VALOR POR PL'!$P$5,'CP RESUMO'!AU76,"")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HISTORICOS'!AV34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708044.4</v>
      </c>
      <c r="M49" s="100">
        <f>'CP RESUMO'!AV34</f>
        <v/>
      </c>
      <c r="N49" s="101">
        <f>MAX(0,M49-M48)</f>
        <v/>
      </c>
      <c r="O49" s="100">
        <f>IF(B49&lt;='VALOR POR PL'!$P$5,'CP RESUMO'!AV76,"")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HISTORICOS'!AW34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574327.03</v>
      </c>
      <c r="M50" s="100">
        <f>'CP RESUMO'!AW34</f>
        <v/>
      </c>
      <c r="N50" s="101">
        <f>MAX(0,M50-M49)</f>
        <v/>
      </c>
      <c r="O50" s="100">
        <f>IF(B50&lt;='VALOR POR PL'!$P$5,'CP RESUMO'!AW76,"")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HISTORICOS'!AX34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584191.4300000001</v>
      </c>
      <c r="M51" s="100">
        <f>'CP RESUMO'!AX34</f>
        <v/>
      </c>
      <c r="N51" s="101">
        <f>MAX(0,M51-M50)</f>
        <v/>
      </c>
      <c r="O51" s="100">
        <f>IF(B51&lt;='VALOR POR PL'!$P$5,'CP RESUMO'!AX76,"")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HISTORICOS'!AY34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486643.52</v>
      </c>
      <c r="M52" s="100">
        <f>'CP RESUMO'!AY34</f>
        <v/>
      </c>
      <c r="N52" s="101">
        <f>MAX(0,M52-M51)</f>
        <v/>
      </c>
      <c r="O52" s="100">
        <f>IF(B52&lt;='VALOR POR PL'!$P$5,'CP RESUMO'!AY76,"")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HISTORICOS'!AZ34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562270.55</v>
      </c>
      <c r="M53" s="100">
        <f>'CP RESUMO'!AZ34</f>
        <v/>
      </c>
      <c r="N53" s="101">
        <f>MAX(0,M53-M52)</f>
        <v/>
      </c>
      <c r="O53" s="100">
        <f>IF(B53&lt;='VALOR POR PL'!$P$5,'CP RESUMO'!AZ76,"")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HISTORICOS'!BA34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516236.7</v>
      </c>
      <c r="M54" s="100">
        <f>'CP RESUMO'!BA34</f>
        <v/>
      </c>
      <c r="N54" s="101">
        <f>MAX(0,M54-M53)</f>
        <v/>
      </c>
      <c r="O54" s="100">
        <f>IF(B54&lt;='VALOR POR PL'!$P$5,'CP RESUMO'!BA76,"")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HISTORICOS'!BB34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416496.7</v>
      </c>
      <c r="M55" s="100">
        <f>'CP RESUMO'!BB34</f>
        <v/>
      </c>
      <c r="N55" s="101">
        <f>MAX(0,M55-M54)</f>
        <v/>
      </c>
      <c r="O55" s="100">
        <f>IF(B55&lt;='VALOR POR PL'!$P$5,'CP RESUMO'!BB76,"")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HISTORICOS'!BC34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160196.29</v>
      </c>
      <c r="M56" s="100">
        <f>'CP RESUMO'!BC34</f>
        <v/>
      </c>
      <c r="N56" s="101">
        <f>MAX(0,M56-M55)</f>
        <v/>
      </c>
      <c r="O56" s="100">
        <f>IF(B56&lt;='VALOR POR PL'!$P$5,'CP RESUMO'!BC76,"")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HISTORICOS'!BD34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RESUMO'!BD34</f>
        <v/>
      </c>
      <c r="N57" s="101">
        <f>MAX(0,M57-M56)</f>
        <v/>
      </c>
      <c r="O57" s="100">
        <f>IF(B57&lt;='VALOR POR PL'!$P$5,'CP RESUMO'!BD76,"")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HISTORICOS'!BE34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RESUMO'!BE34</f>
        <v/>
      </c>
      <c r="N58" s="101">
        <f>MAX(0,M58-M57)</f>
        <v/>
      </c>
      <c r="O58" s="100">
        <f>IF(B58&lt;='VALOR POR PL'!$P$5,'CP RESUMO'!BE76,"")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HISTORICOS'!BF34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RESUMO'!BF34</f>
        <v/>
      </c>
      <c r="N59" s="101">
        <f>MAX(0,M59-M58)</f>
        <v/>
      </c>
      <c r="O59" s="100">
        <f>IF(B59&lt;='VALOR POR PL'!$P$5,'CP RESUMO'!BF76,"")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HISTORICOS'!BG34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RESUMO'!BG34</f>
        <v/>
      </c>
      <c r="N60" s="101">
        <f>MAX(0,M60-M59)</f>
        <v/>
      </c>
      <c r="O60" s="100">
        <f>IF(B60&lt;='VALOR POR PL'!$P$5,'CP RESUMO'!BG76,"")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HISTORICOS'!BH34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RESUMO'!BH34</f>
        <v/>
      </c>
      <c r="N61" s="101">
        <f>MAX(0,M61-M60)</f>
        <v/>
      </c>
      <c r="O61" s="100">
        <f>IF(B61&lt;='VALOR POR PL'!$P$5,'CP RESUMO'!BH76,"")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HISTORICOS'!BI34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RESUMO'!BI34</f>
        <v/>
      </c>
      <c r="N62" s="101">
        <f>MAX(0,M62-M61)</f>
        <v/>
      </c>
      <c r="O62" s="100">
        <f>IF(B62&lt;='VALOR POR PL'!$P$5,'CP RESUMO'!BI76,"")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HISTORICOS'!BJ34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RESUMO'!BJ34</f>
        <v/>
      </c>
      <c r="N63" s="101">
        <f>MAX(0,M63-M62)</f>
        <v/>
      </c>
      <c r="O63" s="100">
        <f>IF(B63&lt;='VALOR POR PL'!$P$5,'CP RESUMO'!BJ76,"")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HISTORICOS'!BK34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RESUMO'!BK34</f>
        <v/>
      </c>
      <c r="N64" s="101">
        <f>MAX(0,M64-M63)</f>
        <v/>
      </c>
      <c r="O64" s="100">
        <f>IF(B64&lt;='VALOR POR PL'!$P$5,'CP RESUMO'!BK76,"")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HISTORICOS'!BL34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RESUMO'!BL34</f>
        <v/>
      </c>
      <c r="N65" s="101">
        <f>MAX(0,M65-M64)</f>
        <v/>
      </c>
      <c r="O65" s="100">
        <f>IF(B65&lt;='VALOR POR PL'!$P$5,'CP RESUMO'!BL76,"")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HISTORICOS'!BM34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RESUMO'!BM34</f>
        <v/>
      </c>
      <c r="N66" s="101">
        <f>MAX(0,M66-M65)</f>
        <v/>
      </c>
      <c r="O66" s="100">
        <f>IF(B66&lt;='VALOR POR PL'!$P$5,'CP RESUMO'!BM76,"")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HISTORICOS'!BN34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RESUMO'!BN34</f>
        <v/>
      </c>
      <c r="N67" s="101">
        <f>MAX(0,M67-M66)</f>
        <v/>
      </c>
      <c r="O67" s="100">
        <f>IF(B67&lt;='VALOR POR PL'!$P$5,'CP RESUMO'!BN76,"")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HISTORICOS'!BO34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RESUMO'!BO34</f>
        <v/>
      </c>
      <c r="N68" s="101">
        <f>MAX(0,M68-M67)</f>
        <v/>
      </c>
      <c r="O68" s="100">
        <f>IF(B68&lt;='VALOR POR PL'!$P$5,'CP RESUMO'!BO76,"")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HISTORICOS'!BP34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RESUMO'!BP34</f>
        <v/>
      </c>
      <c r="N69" s="101">
        <f>MAX(0,M69-M68)</f>
        <v/>
      </c>
      <c r="O69" s="100">
        <f>IF(B69&lt;='VALOR POR PL'!$P$5,'CP RESUMO'!BP76,"")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HISTORICOS'!BQ34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RESUMO'!BQ34</f>
        <v/>
      </c>
      <c r="N70" s="101">
        <f>MAX(0,M70-M69)</f>
        <v/>
      </c>
      <c r="O70" s="100">
        <f>IF(B70&lt;='VALOR POR PL'!$P$5,'CP RESUMO'!BQ76,"")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HISTORICOS'!BR34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RESUMO'!BR34</f>
        <v/>
      </c>
      <c r="N71" s="101">
        <f>MAX(0,M71-M70)</f>
        <v/>
      </c>
      <c r="O71" s="100">
        <f>IF(B71&lt;='VALOR POR PL'!$P$5,'CP RESUMO'!BR76,"")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HISTORICOS'!BS34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RESUMO'!BS34</f>
        <v/>
      </c>
      <c r="N72" s="101">
        <f>MAX(0,M72-M71)</f>
        <v/>
      </c>
      <c r="O72" s="100">
        <f>IF(B72&lt;='VALOR POR PL'!$P$5,'CP RESUMO'!BS76,"")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HISTORICOS'!BT34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RESUMO'!BT34</f>
        <v/>
      </c>
      <c r="N73" s="101">
        <f>MAX(0,M73-M72)</f>
        <v/>
      </c>
      <c r="O73" s="100">
        <f>IF(B73&lt;='VALOR POR PL'!$P$5,'CP RESUMO'!BT76,"")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HISTORICOS'!BU34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RESUMO'!BU34</f>
        <v/>
      </c>
      <c r="N74" s="101">
        <f>MAX(0,M74-M73)</f>
        <v/>
      </c>
      <c r="O74" s="100">
        <f>IF(B74&lt;='VALOR POR PL'!$P$5,'CP RESUMO'!BU76,"")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HISTORICOS'!BV34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RESUMO'!BV34</f>
        <v/>
      </c>
      <c r="N75" s="101">
        <f>MAX(0,M75-M74)</f>
        <v/>
      </c>
      <c r="O75" s="100">
        <f>IF(B75&lt;='VALOR POR PL'!$P$5,'CP RESUMO'!BV76,"")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HISTORICOS'!BW34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RESUMO'!BW34</f>
        <v/>
      </c>
      <c r="N76" s="101">
        <f>MAX(0,M76-M75)</f>
        <v/>
      </c>
      <c r="O76" s="100">
        <f>IF(B76&lt;='VALOR POR PL'!$P$5,'CP RESUMO'!BW76,"")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PL'!D41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HISTORICOS'!D35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PL'!F41</f>
        <v/>
      </c>
      <c r="K5" s="75">
        <f>'VALOR POR PL'!G41</f>
        <v/>
      </c>
      <c r="M5" s="100">
        <f>'CP RESUMO'!D35</f>
        <v/>
      </c>
      <c r="N5" s="101" t="n">
        <v>0</v>
      </c>
      <c r="O5" s="100">
        <f>IF(B5&lt;='VALOR POR PL'!$P$5,'CP RESUMO'!D77,"")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HISTORICOS'!E35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RESUMO'!E35</f>
        <v/>
      </c>
      <c r="N6" s="101">
        <f>MAX(0,M6-M5)</f>
        <v/>
      </c>
      <c r="O6" s="100">
        <f>IF(B6&lt;='VALOR POR PL'!$P$5,'CP RESUMO'!E77,"")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HISTORICOS'!F35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PL'!L41</f>
        <v/>
      </c>
      <c r="M7" s="100">
        <f>'CP RESUMO'!F35</f>
        <v/>
      </c>
      <c r="N7" s="101">
        <f>MAX(0,M7-M6)</f>
        <v/>
      </c>
      <c r="O7" s="100">
        <f>IF(B7&lt;='VALOR POR PL'!$P$5,'CP RESUMO'!F77,"")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HISTORICOS'!G35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RESUMO'!G35</f>
        <v/>
      </c>
      <c r="N8" s="101">
        <f>MAX(0,M8-M7)</f>
        <v/>
      </c>
      <c r="O8" s="100">
        <f>IF(B8&lt;='VALOR POR PL'!$P$5,'CP RESUMO'!G77,"")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HISTORICOS'!H35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RESUMO'!H35</f>
        <v/>
      </c>
      <c r="N9" s="101">
        <f>MAX(0,M9-M8)</f>
        <v/>
      </c>
      <c r="O9" s="100">
        <f>IF(B9&lt;='VALOR POR PL'!$P$5,'CP RESUMO'!H77,"")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HISTORICOS'!I35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RESUMO'!I35</f>
        <v/>
      </c>
      <c r="N10" s="101">
        <f>MAX(0,M10-M9)</f>
        <v/>
      </c>
      <c r="O10" s="100">
        <f>IF(B10&lt;='VALOR POR PL'!$P$5,'CP RESUMO'!I77,"")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HISTORICOS'!J35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RESUMO'!J35</f>
        <v/>
      </c>
      <c r="N11" s="101">
        <f>MAX(0,M11-M10)</f>
        <v/>
      </c>
      <c r="O11" s="100">
        <f>IF(B11&lt;='VALOR POR PL'!$P$5,'CP RESUMO'!J77,"")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HISTORICOS'!K35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RESUMO'!K35</f>
        <v/>
      </c>
      <c r="N12" s="101">
        <f>MAX(0,M12-M11)</f>
        <v/>
      </c>
      <c r="O12" s="100">
        <f>IF(B12&lt;='VALOR POR PL'!$P$5,'CP RESUMO'!K77,"")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HISTORICOS'!L35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PL'!I41</f>
        <v/>
      </c>
      <c r="M13" s="100">
        <f>'CP RESUMO'!L35</f>
        <v/>
      </c>
      <c r="N13" s="101">
        <f>MAX(0,M13-M12)</f>
        <v/>
      </c>
      <c r="O13" s="100">
        <f>IF(B13&lt;='VALOR POR PL'!$P$5,'CP RESUMO'!L77,"")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HISTORICOS'!M35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RESUMO'!$D$77:$BW$77,MATCH('VALOR POR PL'!$P$5,'CP RESUMO'!$D$4:$BW$4,0))/100,0)</f>
        <v/>
      </c>
      <c r="M14" s="100">
        <f>'CP RESUMO'!M35</f>
        <v/>
      </c>
      <c r="N14" s="101">
        <f>MAX(0,M14-M13)</f>
        <v/>
      </c>
      <c r="O14" s="100">
        <f>IF(B14&lt;='VALOR POR PL'!$P$5,'CP RESUMO'!M77,"")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HISTORICOS'!N35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RESUMO'!N35</f>
        <v/>
      </c>
      <c r="N15" s="101">
        <f>MAX(0,M15-M14)</f>
        <v/>
      </c>
      <c r="O15" s="100">
        <f>IF(B15&lt;='VALOR POR PL'!$P$5,'CP RESUMO'!N77,"")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HISTORICOS'!O35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RESUMO'!O35</f>
        <v/>
      </c>
      <c r="N16" s="101">
        <f>MAX(0,M16-M15)</f>
        <v/>
      </c>
      <c r="O16" s="100">
        <f>IF(B16&lt;='VALOR POR PL'!$P$5,'CP RESUMO'!O77,"")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HISTORICOS'!P35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RESUMO'!P35</f>
        <v/>
      </c>
      <c r="N17" s="101">
        <f>MAX(0,M17-M16)</f>
        <v/>
      </c>
      <c r="O17" s="100">
        <f>IF(B17&lt;='VALOR POR PL'!$P$5,'CP RESUMO'!P77,"")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HISTORICOS'!Q35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RESUMO'!Q35</f>
        <v/>
      </c>
      <c r="N18" s="101">
        <f>MAX(0,M18-M17)</f>
        <v/>
      </c>
      <c r="O18" s="100">
        <f>IF(B18&lt;='VALOR POR PL'!$P$5,'CP RESUMO'!Q77,"")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HISTORICOS'!R35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RESUMO'!R35</f>
        <v/>
      </c>
      <c r="N19" s="101">
        <f>MAX(0,M19-M18)</f>
        <v/>
      </c>
      <c r="O19" s="100">
        <f>IF(B19&lt;='VALOR POR PL'!$P$5,'CP RESUMO'!R77,"")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HISTORICOS'!S35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RESUMO'!S35</f>
        <v/>
      </c>
      <c r="N20" s="101">
        <f>MAX(0,M20-M19)</f>
        <v/>
      </c>
      <c r="O20" s="100">
        <f>IF(B20&lt;='VALOR POR PL'!$P$5,'CP RESUMO'!S77,"")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HISTORICOS'!T35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RESUMO'!T35</f>
        <v/>
      </c>
      <c r="N21" s="101">
        <f>MAX(0,M21-M20)</f>
        <v/>
      </c>
      <c r="O21" s="100">
        <f>IF(B21&lt;='VALOR POR PL'!$P$5,'CP RESUMO'!T77,"")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HISTORICOS'!U35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RESUMO'!U35</f>
        <v/>
      </c>
      <c r="N22" s="101">
        <f>MAX(0,M22-M21)</f>
        <v/>
      </c>
      <c r="O22" s="100">
        <f>IF(B22&lt;='VALOR POR PL'!$P$5,'CP RESUMO'!U77,"")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HISTORICOS'!V35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RESUMO'!V35</f>
        <v/>
      </c>
      <c r="N23" s="101">
        <f>MAX(0,M23-M22)</f>
        <v/>
      </c>
      <c r="O23" s="100">
        <f>IF(B23&lt;='VALOR POR PL'!$P$5,'CP RESUMO'!V77,"")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HISTORICOS'!W35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RESUMO'!W35</f>
        <v/>
      </c>
      <c r="N24" s="101">
        <f>MAX(0,M24-M23)</f>
        <v/>
      </c>
      <c r="O24" s="100">
        <f>IF(B24&lt;='VALOR POR PL'!$P$5,'CP RESUMO'!W77,"")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HISTORICOS'!X35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RESUMO'!X35</f>
        <v/>
      </c>
      <c r="N25" s="101">
        <f>MAX(0,M25-M24)</f>
        <v/>
      </c>
      <c r="O25" s="100">
        <f>IF(B25&lt;='VALOR POR PL'!$P$5,'CP RESUMO'!X77,"")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HISTORICOS'!Y35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RESUMO'!Y35</f>
        <v/>
      </c>
      <c r="N26" s="101">
        <f>MAX(0,M26-M25)</f>
        <v/>
      </c>
      <c r="O26" s="100">
        <f>IF(B26&lt;='VALOR POR PL'!$P$5,'CP RESUMO'!Y77,"")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HISTORICOS'!Z35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RESUMO'!Z35</f>
        <v/>
      </c>
      <c r="N27" s="101">
        <f>MAX(0,M27-M26)</f>
        <v/>
      </c>
      <c r="O27" s="100">
        <f>IF(B27&lt;='VALOR POR PL'!$P$5,'CP RESUMO'!Z77,"")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HISTORICOS'!AA35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RESUMO'!AA35</f>
        <v/>
      </c>
      <c r="N28" s="101">
        <f>MAX(0,M28-M27)</f>
        <v/>
      </c>
      <c r="O28" s="100">
        <f>IF(B28&lt;='VALOR POR PL'!$P$5,'CP RESUMO'!AA77,"")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HISTORICOS'!AB35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RESUMO'!AB35</f>
        <v/>
      </c>
      <c r="N29" s="101">
        <f>MAX(0,M29-M28)</f>
        <v/>
      </c>
      <c r="O29" s="100">
        <f>IF(B29&lt;='VALOR POR PL'!$P$5,'CP RESUMO'!AB77,"")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HISTORICOS'!AC35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RESUMO'!AC35</f>
        <v/>
      </c>
      <c r="N30" s="101">
        <f>MAX(0,M30-M29)</f>
        <v/>
      </c>
      <c r="O30" s="100">
        <f>IF(B30&lt;='VALOR POR PL'!$P$5,'CP RESUMO'!AC77,"")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HISTORICOS'!AD35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RESUMO'!AD35</f>
        <v/>
      </c>
      <c r="N31" s="101">
        <f>MAX(0,M31-M30)</f>
        <v/>
      </c>
      <c r="O31" s="100">
        <f>IF(B31&lt;='VALOR POR PL'!$P$5,'CP RESUMO'!AD77,"")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HISTORICOS'!AE35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RESUMO'!AE35</f>
        <v/>
      </c>
      <c r="N32" s="101">
        <f>MAX(0,M32-M31)</f>
        <v/>
      </c>
      <c r="O32" s="100">
        <f>IF(B32&lt;='VALOR POR PL'!$P$5,'CP RESUMO'!AE77,"")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HISTORICOS'!AF35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RESUMO'!AF35</f>
        <v/>
      </c>
      <c r="N33" s="101">
        <f>MAX(0,M33-M32)</f>
        <v/>
      </c>
      <c r="O33" s="100">
        <f>IF(B33&lt;='VALOR POR PL'!$P$5,'CP RESUMO'!AF77,"")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HISTORICOS'!AG35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RESUMO'!AG35</f>
        <v/>
      </c>
      <c r="N34" s="101">
        <f>MAX(0,M34-M33)</f>
        <v/>
      </c>
      <c r="O34" s="100">
        <f>IF(B34&lt;='VALOR POR PL'!$P$5,'CP RESUMO'!AG77,"")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HISTORICOS'!AH35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RESUMO'!AH35</f>
        <v/>
      </c>
      <c r="N35" s="101">
        <f>MAX(0,M35-M34)</f>
        <v/>
      </c>
      <c r="O35" s="100">
        <f>IF(B35&lt;='VALOR POR PL'!$P$5,'CP RESUMO'!AH77,"")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HISTORICOS'!AI35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RESUMO'!AI35</f>
        <v/>
      </c>
      <c r="N36" s="101">
        <f>MAX(0,M36-M35)</f>
        <v/>
      </c>
      <c r="O36" s="100">
        <f>IF(B36&lt;='VALOR POR PL'!$P$5,'CP RESUMO'!AI77,"")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HISTORICOS'!AJ35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RESUMO'!AJ35</f>
        <v/>
      </c>
      <c r="N37" s="101">
        <f>MAX(0,M37-M36)</f>
        <v/>
      </c>
      <c r="O37" s="100">
        <f>IF(B37&lt;='VALOR POR PL'!$P$5,'CP RESUMO'!AJ77,"")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HISTORICOS'!AK35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RESUMO'!AK35</f>
        <v/>
      </c>
      <c r="N38" s="101">
        <f>MAX(0,M38-M37)</f>
        <v/>
      </c>
      <c r="O38" s="100">
        <f>IF(B38&lt;='VALOR POR PL'!$P$5,'CP RESUMO'!AK77,"")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HISTORICOS'!AL35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RESUMO'!AL35</f>
        <v/>
      </c>
      <c r="N39" s="101">
        <f>MAX(0,M39-M38)</f>
        <v/>
      </c>
      <c r="O39" s="100">
        <f>IF(B39&lt;='VALOR POR PL'!$P$5,'CP RESUMO'!AL77,"")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HISTORICOS'!AM35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RESUMO'!AM35</f>
        <v/>
      </c>
      <c r="N40" s="101">
        <f>MAX(0,M40-M39)</f>
        <v/>
      </c>
      <c r="O40" s="100">
        <f>IF(B40&lt;='VALOR POR PL'!$P$5,'CP RESUMO'!AM77,"")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HISTORICOS'!AN35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RESUMO'!AN35</f>
        <v/>
      </c>
      <c r="N41" s="101">
        <f>MAX(0,M41-M40)</f>
        <v/>
      </c>
      <c r="O41" s="100">
        <f>IF(B41&lt;='VALOR POR PL'!$P$5,'CP RESUMO'!AN77,"")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HISTORICOS'!AO35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17063.53</v>
      </c>
      <c r="M42" s="100">
        <f>'CP RESUMO'!AO35</f>
        <v/>
      </c>
      <c r="N42" s="101">
        <f>MAX(0,M42-M41)</f>
        <v/>
      </c>
      <c r="O42" s="100">
        <f>IF(B42&lt;='VALOR POR PL'!$P$5,'CP RESUMO'!AO77,"")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HISTORICOS'!AP35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35839.05</v>
      </c>
      <c r="M43" s="100">
        <f>'CP RESUMO'!AP35</f>
        <v/>
      </c>
      <c r="N43" s="101">
        <f>MAX(0,M43-M42)</f>
        <v/>
      </c>
      <c r="O43" s="100">
        <f>IF(B43&lt;='VALOR POR PL'!$P$5,'CP RESUMO'!AP77,"")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HISTORICOS'!AQ35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35839.05</v>
      </c>
      <c r="M44" s="100">
        <f>'CP RESUMO'!AQ35</f>
        <v/>
      </c>
      <c r="N44" s="101">
        <f>MAX(0,M44-M43)</f>
        <v/>
      </c>
      <c r="O44" s="100">
        <f>IF(B44&lt;='VALOR POR PL'!$P$5,'CP RESUMO'!AQ77,"")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HISTORICOS'!AR35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23888.95</v>
      </c>
      <c r="M45" s="100">
        <f>'CP RESUMO'!AR35</f>
        <v/>
      </c>
      <c r="N45" s="101">
        <f>MAX(0,M45-M44)</f>
        <v/>
      </c>
      <c r="O45" s="100">
        <f>IF(B45&lt;='VALOR POR PL'!$P$5,'CP RESUMO'!AR77,"")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HISTORICOS'!AS35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RESUMO'!AS35</f>
        <v/>
      </c>
      <c r="N46" s="101">
        <f>MAX(0,M46-M45)</f>
        <v/>
      </c>
      <c r="O46" s="100">
        <f>IF(B46&lt;='VALOR POR PL'!$P$5,'CP RESUMO'!AS77,"")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HISTORICOS'!AT35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RESUMO'!AT35</f>
        <v/>
      </c>
      <c r="N47" s="101">
        <f>MAX(0,M47-M46)</f>
        <v/>
      </c>
      <c r="O47" s="100">
        <f>IF(B47&lt;='VALOR POR PL'!$P$5,'CP RESUMO'!AT77,"")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HISTORICOS'!AU35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RESUMO'!AU35</f>
        <v/>
      </c>
      <c r="N48" s="101">
        <f>MAX(0,M48-M47)</f>
        <v/>
      </c>
      <c r="O48" s="100">
        <f>IF(B48&lt;='VALOR POR PL'!$P$5,'CP RESUMO'!AU77,"")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HISTORICOS'!AV35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RESUMO'!AV35</f>
        <v/>
      </c>
      <c r="N49" s="101">
        <f>MAX(0,M49-M48)</f>
        <v/>
      </c>
      <c r="O49" s="100">
        <f>IF(B49&lt;='VALOR POR PL'!$P$5,'CP RESUMO'!AV77,"")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HISTORICOS'!AW35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/>
      <c r="M50" s="100">
        <f>'CP RESUMO'!AW35</f>
        <v/>
      </c>
      <c r="N50" s="101">
        <f>MAX(0,M50-M49)</f>
        <v/>
      </c>
      <c r="O50" s="100">
        <f>IF(B50&lt;='VALOR POR PL'!$P$5,'CP RESUMO'!AW77,"")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HISTORICOS'!AX35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/>
      <c r="M51" s="100">
        <f>'CP RESUMO'!AX35</f>
        <v/>
      </c>
      <c r="N51" s="101">
        <f>MAX(0,M51-M50)</f>
        <v/>
      </c>
      <c r="O51" s="100">
        <f>IF(B51&lt;='VALOR POR PL'!$P$5,'CP RESUMO'!AX77,"")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HISTORICOS'!AY35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/>
      <c r="M52" s="100">
        <f>'CP RESUMO'!AY35</f>
        <v/>
      </c>
      <c r="N52" s="101">
        <f>MAX(0,M52-M51)</f>
        <v/>
      </c>
      <c r="O52" s="100">
        <f>IF(B52&lt;='VALOR POR PL'!$P$5,'CP RESUMO'!AY77,"")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HISTORICOS'!AZ35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/>
      <c r="M53" s="100">
        <f>'CP RESUMO'!AZ35</f>
        <v/>
      </c>
      <c r="N53" s="101">
        <f>MAX(0,M53-M52)</f>
        <v/>
      </c>
      <c r="O53" s="100">
        <f>IF(B53&lt;='VALOR POR PL'!$P$5,'CP RESUMO'!AZ77,"")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HISTORICOS'!BA35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RESUMO'!BA35</f>
        <v/>
      </c>
      <c r="N54" s="101">
        <f>MAX(0,M54-M53)</f>
        <v/>
      </c>
      <c r="O54" s="100">
        <f>IF(B54&lt;='VALOR POR PL'!$P$5,'CP RESUMO'!BA77,"")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HISTORICOS'!BB35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RESUMO'!BB35</f>
        <v/>
      </c>
      <c r="N55" s="101">
        <f>MAX(0,M55-M54)</f>
        <v/>
      </c>
      <c r="O55" s="100">
        <f>IF(B55&lt;='VALOR POR PL'!$P$5,'CP RESUMO'!BB77,"")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HISTORICOS'!BC35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RESUMO'!BC35</f>
        <v/>
      </c>
      <c r="N56" s="101">
        <f>MAX(0,M56-M55)</f>
        <v/>
      </c>
      <c r="O56" s="100">
        <f>IF(B56&lt;='VALOR POR PL'!$P$5,'CP RESUMO'!BC77,"")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HISTORICOS'!BD35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RESUMO'!BD35</f>
        <v/>
      </c>
      <c r="N57" s="101">
        <f>MAX(0,M57-M56)</f>
        <v/>
      </c>
      <c r="O57" s="100">
        <f>IF(B57&lt;='VALOR POR PL'!$P$5,'CP RESUMO'!BD77,"")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HISTORICOS'!BE35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RESUMO'!BE35</f>
        <v/>
      </c>
      <c r="N58" s="101">
        <f>MAX(0,M58-M57)</f>
        <v/>
      </c>
      <c r="O58" s="100">
        <f>IF(B58&lt;='VALOR POR PL'!$P$5,'CP RESUMO'!BE77,"")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HISTORICOS'!BF35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RESUMO'!BF35</f>
        <v/>
      </c>
      <c r="N59" s="101">
        <f>MAX(0,M59-M58)</f>
        <v/>
      </c>
      <c r="O59" s="100">
        <f>IF(B59&lt;='VALOR POR PL'!$P$5,'CP RESUMO'!BF77,"")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HISTORICOS'!BG35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RESUMO'!BG35</f>
        <v/>
      </c>
      <c r="N60" s="101">
        <f>MAX(0,M60-M59)</f>
        <v/>
      </c>
      <c r="O60" s="100">
        <f>IF(B60&lt;='VALOR POR PL'!$P$5,'CP RESUMO'!BG77,"")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HISTORICOS'!BH35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RESUMO'!BH35</f>
        <v/>
      </c>
      <c r="N61" s="101">
        <f>MAX(0,M61-M60)</f>
        <v/>
      </c>
      <c r="O61" s="100">
        <f>IF(B61&lt;='VALOR POR PL'!$P$5,'CP RESUMO'!BH77,"")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HISTORICOS'!BI35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RESUMO'!BI35</f>
        <v/>
      </c>
      <c r="N62" s="101">
        <f>MAX(0,M62-M61)</f>
        <v/>
      </c>
      <c r="O62" s="100">
        <f>IF(B62&lt;='VALOR POR PL'!$P$5,'CP RESUMO'!BI77,"")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HISTORICOS'!BJ35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RESUMO'!BJ35</f>
        <v/>
      </c>
      <c r="N63" s="101">
        <f>MAX(0,M63-M62)</f>
        <v/>
      </c>
      <c r="O63" s="100">
        <f>IF(B63&lt;='VALOR POR PL'!$P$5,'CP RESUMO'!BJ77,"")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HISTORICOS'!BK35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RESUMO'!BK35</f>
        <v/>
      </c>
      <c r="N64" s="101">
        <f>MAX(0,M64-M63)</f>
        <v/>
      </c>
      <c r="O64" s="100">
        <f>IF(B64&lt;='VALOR POR PL'!$P$5,'CP RESUMO'!BK77,"")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HISTORICOS'!BL35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RESUMO'!BL35</f>
        <v/>
      </c>
      <c r="N65" s="101">
        <f>MAX(0,M65-M64)</f>
        <v/>
      </c>
      <c r="O65" s="100">
        <f>IF(B65&lt;='VALOR POR PL'!$P$5,'CP RESUMO'!BL77,"")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HISTORICOS'!BM35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RESUMO'!BM35</f>
        <v/>
      </c>
      <c r="N66" s="101">
        <f>MAX(0,M66-M65)</f>
        <v/>
      </c>
      <c r="O66" s="100">
        <f>IF(B66&lt;='VALOR POR PL'!$P$5,'CP RESUMO'!BM77,"")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HISTORICOS'!BN35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RESUMO'!BN35</f>
        <v/>
      </c>
      <c r="N67" s="101">
        <f>MAX(0,M67-M66)</f>
        <v/>
      </c>
      <c r="O67" s="100">
        <f>IF(B67&lt;='VALOR POR PL'!$P$5,'CP RESUMO'!BN77,"")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HISTORICOS'!BO35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RESUMO'!BO35</f>
        <v/>
      </c>
      <c r="N68" s="101">
        <f>MAX(0,M68-M67)</f>
        <v/>
      </c>
      <c r="O68" s="100">
        <f>IF(B68&lt;='VALOR POR PL'!$P$5,'CP RESUMO'!BO77,"")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HISTORICOS'!BP35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RESUMO'!BP35</f>
        <v/>
      </c>
      <c r="N69" s="101">
        <f>MAX(0,M69-M68)</f>
        <v/>
      </c>
      <c r="O69" s="100">
        <f>IF(B69&lt;='VALOR POR PL'!$P$5,'CP RESUMO'!BP77,"")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HISTORICOS'!BQ35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RESUMO'!BQ35</f>
        <v/>
      </c>
      <c r="N70" s="101">
        <f>MAX(0,M70-M69)</f>
        <v/>
      </c>
      <c r="O70" s="100">
        <f>IF(B70&lt;='VALOR POR PL'!$P$5,'CP RESUMO'!BQ77,"")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HISTORICOS'!BR35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RESUMO'!BR35</f>
        <v/>
      </c>
      <c r="N71" s="101">
        <f>MAX(0,M71-M70)</f>
        <v/>
      </c>
      <c r="O71" s="100">
        <f>IF(B71&lt;='VALOR POR PL'!$P$5,'CP RESUMO'!BR77,"")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HISTORICOS'!BS35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RESUMO'!BS35</f>
        <v/>
      </c>
      <c r="N72" s="101">
        <f>MAX(0,M72-M71)</f>
        <v/>
      </c>
      <c r="O72" s="100">
        <f>IF(B72&lt;='VALOR POR PL'!$P$5,'CP RESUMO'!BS77,"")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HISTORICOS'!BT35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RESUMO'!BT35</f>
        <v/>
      </c>
      <c r="N73" s="101">
        <f>MAX(0,M73-M72)</f>
        <v/>
      </c>
      <c r="O73" s="100">
        <f>IF(B73&lt;='VALOR POR PL'!$P$5,'CP RESUMO'!BT77,"")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HISTORICOS'!BU35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RESUMO'!BU35</f>
        <v/>
      </c>
      <c r="N74" s="101">
        <f>MAX(0,M74-M73)</f>
        <v/>
      </c>
      <c r="O74" s="100">
        <f>IF(B74&lt;='VALOR POR PL'!$P$5,'CP RESUMO'!BU77,"")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HISTORICOS'!BV35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RESUMO'!BV35</f>
        <v/>
      </c>
      <c r="N75" s="101">
        <f>MAX(0,M75-M74)</f>
        <v/>
      </c>
      <c r="O75" s="100">
        <f>IF(B75&lt;='VALOR POR PL'!$P$5,'CP RESUMO'!BV77,"")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HISTORICOS'!BW35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RESUMO'!BW35</f>
        <v/>
      </c>
      <c r="N76" s="101">
        <f>MAX(0,M76-M75)</f>
        <v/>
      </c>
      <c r="O76" s="100">
        <f>IF(B76&lt;='VALOR POR PL'!$P$5,'CP RESUMO'!BW77,"")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PL'!D42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HISTORICOS'!D36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PL'!F42</f>
        <v/>
      </c>
      <c r="K5" s="75">
        <f>'VALOR POR PL'!G42</f>
        <v/>
      </c>
      <c r="M5" s="100">
        <f>'CP RESUMO'!D36</f>
        <v/>
      </c>
      <c r="N5" s="101" t="n">
        <v>0</v>
      </c>
      <c r="O5" s="100">
        <f>IF(B5&lt;='VALOR POR PL'!$P$5,'CP RESUMO'!D78,"")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HISTORICOS'!E36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RESUMO'!E36</f>
        <v/>
      </c>
      <c r="N6" s="101">
        <f>MAX(0,M6-M5)</f>
        <v/>
      </c>
      <c r="O6" s="100">
        <f>IF(B6&lt;='VALOR POR PL'!$P$5,'CP RESUMO'!E78,"")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HISTORICOS'!F36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PL'!L42</f>
        <v/>
      </c>
      <c r="M7" s="100">
        <f>'CP RESUMO'!F36</f>
        <v/>
      </c>
      <c r="N7" s="101">
        <f>MAX(0,M7-M6)</f>
        <v/>
      </c>
      <c r="O7" s="100">
        <f>IF(B7&lt;='VALOR POR PL'!$P$5,'CP RESUMO'!F78,"")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HISTORICOS'!G36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RESUMO'!G36</f>
        <v/>
      </c>
      <c r="N8" s="101">
        <f>MAX(0,M8-M7)</f>
        <v/>
      </c>
      <c r="O8" s="100">
        <f>IF(B8&lt;='VALOR POR PL'!$P$5,'CP RESUMO'!G78,"")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HISTORICOS'!H36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RESUMO'!H36</f>
        <v/>
      </c>
      <c r="N9" s="101">
        <f>MAX(0,M9-M8)</f>
        <v/>
      </c>
      <c r="O9" s="100">
        <f>IF(B9&lt;='VALOR POR PL'!$P$5,'CP RESUMO'!H78,"")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HISTORICOS'!I36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RESUMO'!I36</f>
        <v/>
      </c>
      <c r="N10" s="101">
        <f>MAX(0,M10-M9)</f>
        <v/>
      </c>
      <c r="O10" s="100">
        <f>IF(B10&lt;='VALOR POR PL'!$P$5,'CP RESUMO'!I78,"")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HISTORICOS'!J36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RESUMO'!J36</f>
        <v/>
      </c>
      <c r="N11" s="101">
        <f>MAX(0,M11-M10)</f>
        <v/>
      </c>
      <c r="O11" s="100">
        <f>IF(B11&lt;='VALOR POR PL'!$P$5,'CP RESUMO'!J78,"")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HISTORICOS'!K36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RESUMO'!K36</f>
        <v/>
      </c>
      <c r="N12" s="101">
        <f>MAX(0,M12-M11)</f>
        <v/>
      </c>
      <c r="O12" s="100">
        <f>IF(B12&lt;='VALOR POR PL'!$P$5,'CP RESUMO'!K78,"")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HISTORICOS'!L36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PL'!I42</f>
        <v/>
      </c>
      <c r="M13" s="100">
        <f>'CP RESUMO'!L36</f>
        <v/>
      </c>
      <c r="N13" s="101">
        <f>MAX(0,M13-M12)</f>
        <v/>
      </c>
      <c r="O13" s="100">
        <f>IF(B13&lt;='VALOR POR PL'!$P$5,'CP RESUMO'!L78,"")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HISTORICOS'!M36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RESUMO'!$D$78:$BW$78,MATCH('VALOR POR PL'!$P$5,'CP RESUMO'!$D$4:$BW$4,0))/100,0)</f>
        <v/>
      </c>
      <c r="M14" s="100">
        <f>'CP RESUMO'!M36</f>
        <v/>
      </c>
      <c r="N14" s="101">
        <f>MAX(0,M14-M13)</f>
        <v/>
      </c>
      <c r="O14" s="100">
        <f>IF(B14&lt;='VALOR POR PL'!$P$5,'CP RESUMO'!M78,"")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HISTORICOS'!N36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RESUMO'!N36</f>
        <v/>
      </c>
      <c r="N15" s="101">
        <f>MAX(0,M15-M14)</f>
        <v/>
      </c>
      <c r="O15" s="100">
        <f>IF(B15&lt;='VALOR POR PL'!$P$5,'CP RESUMO'!N78,"")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HISTORICOS'!O36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RESUMO'!O36</f>
        <v/>
      </c>
      <c r="N16" s="101">
        <f>MAX(0,M16-M15)</f>
        <v/>
      </c>
      <c r="O16" s="100">
        <f>IF(B16&lt;='VALOR POR PL'!$P$5,'CP RESUMO'!O78,"")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HISTORICOS'!P36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RESUMO'!P36</f>
        <v/>
      </c>
      <c r="N17" s="101">
        <f>MAX(0,M17-M16)</f>
        <v/>
      </c>
      <c r="O17" s="100">
        <f>IF(B17&lt;='VALOR POR PL'!$P$5,'CP RESUMO'!P78,"")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HISTORICOS'!Q36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RESUMO'!Q36</f>
        <v/>
      </c>
      <c r="N18" s="101">
        <f>MAX(0,M18-M17)</f>
        <v/>
      </c>
      <c r="O18" s="100">
        <f>IF(B18&lt;='VALOR POR PL'!$P$5,'CP RESUMO'!Q78,"")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HISTORICOS'!R36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RESUMO'!R36</f>
        <v/>
      </c>
      <c r="N19" s="101">
        <f>MAX(0,M19-M18)</f>
        <v/>
      </c>
      <c r="O19" s="100">
        <f>IF(B19&lt;='VALOR POR PL'!$P$5,'CP RESUMO'!R78,"")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HISTORICOS'!S36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RESUMO'!S36</f>
        <v/>
      </c>
      <c r="N20" s="101">
        <f>MAX(0,M20-M19)</f>
        <v/>
      </c>
      <c r="O20" s="100">
        <f>IF(B20&lt;='VALOR POR PL'!$P$5,'CP RESUMO'!S78,"")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HISTORICOS'!T36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RESUMO'!T36</f>
        <v/>
      </c>
      <c r="N21" s="101">
        <f>MAX(0,M21-M20)</f>
        <v/>
      </c>
      <c r="O21" s="100">
        <f>IF(B21&lt;='VALOR POR PL'!$P$5,'CP RESUMO'!T78,"")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HISTORICOS'!U36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RESUMO'!U36</f>
        <v/>
      </c>
      <c r="N22" s="101">
        <f>MAX(0,M22-M21)</f>
        <v/>
      </c>
      <c r="O22" s="100">
        <f>IF(B22&lt;='VALOR POR PL'!$P$5,'CP RESUMO'!U78,"")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HISTORICOS'!V36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RESUMO'!V36</f>
        <v/>
      </c>
      <c r="N23" s="101">
        <f>MAX(0,M23-M22)</f>
        <v/>
      </c>
      <c r="O23" s="100">
        <f>IF(B23&lt;='VALOR POR PL'!$P$5,'CP RESUMO'!V78,"")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HISTORICOS'!W36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RESUMO'!W36</f>
        <v/>
      </c>
      <c r="N24" s="101">
        <f>MAX(0,M24-M23)</f>
        <v/>
      </c>
      <c r="O24" s="100">
        <f>IF(B24&lt;='VALOR POR PL'!$P$5,'CP RESUMO'!W78,"")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HISTORICOS'!X36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RESUMO'!X36</f>
        <v/>
      </c>
      <c r="N25" s="101">
        <f>MAX(0,M25-M24)</f>
        <v/>
      </c>
      <c r="O25" s="100">
        <f>IF(B25&lt;='VALOR POR PL'!$P$5,'CP RESUMO'!X78,"")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HISTORICOS'!Y36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RESUMO'!Y36</f>
        <v/>
      </c>
      <c r="N26" s="101">
        <f>MAX(0,M26-M25)</f>
        <v/>
      </c>
      <c r="O26" s="100">
        <f>IF(B26&lt;='VALOR POR PL'!$P$5,'CP RESUMO'!Y78,"")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HISTORICOS'!Z36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RESUMO'!Z36</f>
        <v/>
      </c>
      <c r="N27" s="101">
        <f>MAX(0,M27-M26)</f>
        <v/>
      </c>
      <c r="O27" s="100">
        <f>IF(B27&lt;='VALOR POR PL'!$P$5,'CP RESUMO'!Z78,"")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HISTORICOS'!AA36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RESUMO'!AA36</f>
        <v/>
      </c>
      <c r="N28" s="101">
        <f>MAX(0,M28-M27)</f>
        <v/>
      </c>
      <c r="O28" s="100">
        <f>IF(B28&lt;='VALOR POR PL'!$P$5,'CP RESUMO'!AA78,"")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HISTORICOS'!AB36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RESUMO'!AB36</f>
        <v/>
      </c>
      <c r="N29" s="101">
        <f>MAX(0,M29-M28)</f>
        <v/>
      </c>
      <c r="O29" s="100">
        <f>IF(B29&lt;='VALOR POR PL'!$P$5,'CP RESUMO'!AB78,"")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HISTORICOS'!AC36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RESUMO'!AC36</f>
        <v/>
      </c>
      <c r="N30" s="101">
        <f>MAX(0,M30-M29)</f>
        <v/>
      </c>
      <c r="O30" s="100">
        <f>IF(B30&lt;='VALOR POR PL'!$P$5,'CP RESUMO'!AC78,"")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HISTORICOS'!AD36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RESUMO'!AD36</f>
        <v/>
      </c>
      <c r="N31" s="101">
        <f>MAX(0,M31-M30)</f>
        <v/>
      </c>
      <c r="O31" s="100">
        <f>IF(B31&lt;='VALOR POR PL'!$P$5,'CP RESUMO'!AD78,"")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HISTORICOS'!AE36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RESUMO'!AE36</f>
        <v/>
      </c>
      <c r="N32" s="101">
        <f>MAX(0,M32-M31)</f>
        <v/>
      </c>
      <c r="O32" s="100">
        <f>IF(B32&lt;='VALOR POR PL'!$P$5,'CP RESUMO'!AE78,"")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HISTORICOS'!AF36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RESUMO'!AF36</f>
        <v/>
      </c>
      <c r="N33" s="101">
        <f>MAX(0,M33-M32)</f>
        <v/>
      </c>
      <c r="O33" s="100">
        <f>IF(B33&lt;='VALOR POR PL'!$P$5,'CP RESUMO'!AF78,"")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HISTORICOS'!AG36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RESUMO'!AG36</f>
        <v/>
      </c>
      <c r="N34" s="101">
        <f>MAX(0,M34-M33)</f>
        <v/>
      </c>
      <c r="O34" s="100">
        <f>IF(B34&lt;='VALOR POR PL'!$P$5,'CP RESUMO'!AG78,"")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HISTORICOS'!AH36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RESUMO'!AH36</f>
        <v/>
      </c>
      <c r="N35" s="101">
        <f>MAX(0,M35-M34)</f>
        <v/>
      </c>
      <c r="O35" s="100">
        <f>IF(B35&lt;='VALOR POR PL'!$P$5,'CP RESUMO'!AH78,"")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HISTORICOS'!AI36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RESUMO'!AI36</f>
        <v/>
      </c>
      <c r="N36" s="101">
        <f>MAX(0,M36-M35)</f>
        <v/>
      </c>
      <c r="O36" s="100">
        <f>IF(B36&lt;='VALOR POR PL'!$P$5,'CP RESUMO'!AI78,"")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HISTORICOS'!AJ36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RESUMO'!AJ36</f>
        <v/>
      </c>
      <c r="N37" s="101">
        <f>MAX(0,M37-M36)</f>
        <v/>
      </c>
      <c r="O37" s="100">
        <f>IF(B37&lt;='VALOR POR PL'!$P$5,'CP RESUMO'!AJ78,"")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HISTORICOS'!AK36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124648.41</v>
      </c>
      <c r="M38" s="100">
        <f>'CP RESUMO'!AK36</f>
        <v/>
      </c>
      <c r="N38" s="101">
        <f>MAX(0,M38-M37)</f>
        <v/>
      </c>
      <c r="O38" s="100">
        <f>IF(B38&lt;='VALOR POR PL'!$P$5,'CP RESUMO'!AK78,"")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HISTORICOS'!AL36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342516.77</v>
      </c>
      <c r="M39" s="100">
        <f>'CP RESUMO'!AL36</f>
        <v/>
      </c>
      <c r="N39" s="101">
        <f>MAX(0,M39-M38)</f>
        <v/>
      </c>
      <c r="O39" s="100">
        <f>IF(B39&lt;='VALOR POR PL'!$P$5,'CP RESUMO'!AL78,"")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HISTORICOS'!AM36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420821.54</v>
      </c>
      <c r="M40" s="100">
        <f>'CP RESUMO'!AM36</f>
        <v/>
      </c>
      <c r="N40" s="101">
        <f>MAX(0,M40-M39)</f>
        <v/>
      </c>
      <c r="O40" s="100">
        <f>IF(B40&lt;='VALOR POR PL'!$P$5,'CP RESUMO'!AM78,"")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HISTORICOS'!AN36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361160.76</v>
      </c>
      <c r="M41" s="100">
        <f>'CP RESUMO'!AN36</f>
        <v/>
      </c>
      <c r="N41" s="101">
        <f>MAX(0,M41-M40)</f>
        <v/>
      </c>
      <c r="O41" s="100">
        <f>IF(B41&lt;='VALOR POR PL'!$P$5,'CP RESUMO'!AN78,"")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HISTORICOS'!AO36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278594.51</v>
      </c>
      <c r="M42" s="100">
        <f>'CP RESUMO'!AO36</f>
        <v/>
      </c>
      <c r="N42" s="101">
        <f>MAX(0,M42-M41)</f>
        <v/>
      </c>
      <c r="O42" s="100">
        <f>IF(B42&lt;='VALOR POR PL'!$P$5,'CP RESUMO'!AO78,"")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HISTORICOS'!AP36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267408.12</v>
      </c>
      <c r="M43" s="100">
        <f>'CP RESUMO'!AP36</f>
        <v/>
      </c>
      <c r="N43" s="101">
        <f>MAX(0,M43-M42)</f>
        <v/>
      </c>
      <c r="O43" s="100">
        <f>IF(B43&lt;='VALOR POR PL'!$P$5,'CP RESUMO'!AP78,"")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HISTORICOS'!AQ36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422419.6</v>
      </c>
      <c r="M44" s="100">
        <f>'CP RESUMO'!AQ36</f>
        <v/>
      </c>
      <c r="N44" s="101">
        <f>MAX(0,M44-M43)</f>
        <v/>
      </c>
      <c r="O44" s="100">
        <f>IF(B44&lt;='VALOR POR PL'!$P$5,'CP RESUMO'!AQ78,"")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HISTORICOS'!AR36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359562.71</v>
      </c>
      <c r="M45" s="100">
        <f>'CP RESUMO'!AR36</f>
        <v/>
      </c>
      <c r="N45" s="101">
        <f>MAX(0,M45-M44)</f>
        <v/>
      </c>
      <c r="O45" s="100">
        <f>IF(B45&lt;='VALOR POR PL'!$P$5,'CP RESUMO'!AR78,"")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HISTORICOS'!AS36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299369.25</v>
      </c>
      <c r="M46" s="100">
        <f>'CP RESUMO'!AS36</f>
        <v/>
      </c>
      <c r="N46" s="101">
        <f>MAX(0,M46-M45)</f>
        <v/>
      </c>
      <c r="O46" s="100">
        <f>IF(B46&lt;='VALOR POR PL'!$P$5,'CP RESUMO'!AS78,"")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HISTORICOS'!AT36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266342.75</v>
      </c>
      <c r="M47" s="100">
        <f>'CP RESUMO'!AT36</f>
        <v/>
      </c>
      <c r="N47" s="101">
        <f>MAX(0,M47-M46)</f>
        <v/>
      </c>
      <c r="O47" s="100">
        <f>IF(B47&lt;='VALOR POR PL'!$P$5,'CP RESUMO'!AT78,"")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HISTORICOS'!AU36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314817.13</v>
      </c>
      <c r="M48" s="100">
        <f>'CP RESUMO'!AU36</f>
        <v/>
      </c>
      <c r="N48" s="101">
        <f>MAX(0,M48-M47)</f>
        <v/>
      </c>
      <c r="O48" s="100">
        <f>IF(B48&lt;='VALOR POR PL'!$P$5,'CP RESUMO'!AU78,"")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HISTORICOS'!AV36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406971.72</v>
      </c>
      <c r="M49" s="100">
        <f>'CP RESUMO'!AV36</f>
        <v/>
      </c>
      <c r="N49" s="101">
        <f>MAX(0,M49-M48)</f>
        <v/>
      </c>
      <c r="O49" s="100">
        <f>IF(B49&lt;='VALOR POR PL'!$P$5,'CP RESUMO'!AV78,"")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HISTORICOS'!AW36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621643.97</v>
      </c>
      <c r="M50" s="100">
        <f>'CP RESUMO'!AW36</f>
        <v/>
      </c>
      <c r="N50" s="101">
        <f>MAX(0,M50-M49)</f>
        <v/>
      </c>
      <c r="O50" s="100">
        <f>IF(B50&lt;='VALOR POR PL'!$P$5,'CP RESUMO'!AW78,"")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HISTORICOS'!AX36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275931.09</v>
      </c>
      <c r="M51" s="100">
        <f>'CP RESUMO'!AX36</f>
        <v/>
      </c>
      <c r="N51" s="101">
        <f>MAX(0,M51-M50)</f>
        <v/>
      </c>
      <c r="O51" s="100">
        <f>IF(B51&lt;='VALOR POR PL'!$P$5,'CP RESUMO'!AX78,"")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HISTORICOS'!AY36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254090.98</v>
      </c>
      <c r="M52" s="100">
        <f>'CP RESUMO'!AY36</f>
        <v/>
      </c>
      <c r="N52" s="101">
        <f>MAX(0,M52-M51)</f>
        <v/>
      </c>
      <c r="O52" s="100">
        <f>IF(B52&lt;='VALOR POR PL'!$P$5,'CP RESUMO'!AY78,"")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HISTORICOS'!AZ36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176851.58</v>
      </c>
      <c r="M53" s="100">
        <f>'CP RESUMO'!AZ36</f>
        <v/>
      </c>
      <c r="N53" s="101">
        <f>MAX(0,M53-M52)</f>
        <v/>
      </c>
      <c r="O53" s="100">
        <f>IF(B53&lt;='VALOR POR PL'!$P$5,'CP RESUMO'!AZ78,"")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HISTORICOS'!BA36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113994.7</v>
      </c>
      <c r="M54" s="100">
        <f>'CP RESUMO'!BA36</f>
        <v/>
      </c>
      <c r="N54" s="101">
        <f>MAX(0,M54-M53)</f>
        <v/>
      </c>
      <c r="O54" s="100">
        <f>IF(B54&lt;='VALOR POR PL'!$P$5,'CP RESUMO'!BA78,"")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HISTORICOS'!BB36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10653.71</v>
      </c>
      <c r="M55" s="100">
        <f>'CP RESUMO'!BB36</f>
        <v/>
      </c>
      <c r="N55" s="101">
        <f>MAX(0,M55-M54)</f>
        <v/>
      </c>
      <c r="O55" s="100">
        <f>IF(B55&lt;='VALOR POR PL'!$P$5,'CP RESUMO'!BB78,"")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HISTORICOS'!BC36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9055.65</v>
      </c>
      <c r="M56" s="100">
        <f>'CP RESUMO'!BC36</f>
        <v/>
      </c>
      <c r="N56" s="101">
        <f>MAX(0,M56-M55)</f>
        <v/>
      </c>
      <c r="O56" s="100">
        <f>IF(B56&lt;='VALOR POR PL'!$P$5,'CP RESUMO'!BC78,"")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HISTORICOS'!BD36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RESUMO'!BD36</f>
        <v/>
      </c>
      <c r="N57" s="101">
        <f>MAX(0,M57-M56)</f>
        <v/>
      </c>
      <c r="O57" s="100">
        <f>IF(B57&lt;='VALOR POR PL'!$P$5,'CP RESUMO'!BD78,"")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HISTORICOS'!BE36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RESUMO'!BE36</f>
        <v/>
      </c>
      <c r="N58" s="101">
        <f>MAX(0,M58-M57)</f>
        <v/>
      </c>
      <c r="O58" s="100">
        <f>IF(B58&lt;='VALOR POR PL'!$P$5,'CP RESUMO'!BE78,"")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HISTORICOS'!BF36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RESUMO'!BF36</f>
        <v/>
      </c>
      <c r="N59" s="101">
        <f>MAX(0,M59-M58)</f>
        <v/>
      </c>
      <c r="O59" s="100">
        <f>IF(B59&lt;='VALOR POR PL'!$P$5,'CP RESUMO'!BF78,"")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HISTORICOS'!BG36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RESUMO'!BG36</f>
        <v/>
      </c>
      <c r="N60" s="101">
        <f>MAX(0,M60-M59)</f>
        <v/>
      </c>
      <c r="O60" s="100">
        <f>IF(B60&lt;='VALOR POR PL'!$P$5,'CP RESUMO'!BG78,"")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HISTORICOS'!BH36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RESUMO'!BH36</f>
        <v/>
      </c>
      <c r="N61" s="101">
        <f>MAX(0,M61-M60)</f>
        <v/>
      </c>
      <c r="O61" s="100">
        <f>IF(B61&lt;='VALOR POR PL'!$P$5,'CP RESUMO'!BH78,"")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HISTORICOS'!BI36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RESUMO'!BI36</f>
        <v/>
      </c>
      <c r="N62" s="101">
        <f>MAX(0,M62-M61)</f>
        <v/>
      </c>
      <c r="O62" s="100">
        <f>IF(B62&lt;='VALOR POR PL'!$P$5,'CP RESUMO'!BI78,"")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HISTORICOS'!BJ36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RESUMO'!BJ36</f>
        <v/>
      </c>
      <c r="N63" s="101">
        <f>MAX(0,M63-M62)</f>
        <v/>
      </c>
      <c r="O63" s="100">
        <f>IF(B63&lt;='VALOR POR PL'!$P$5,'CP RESUMO'!BJ78,"")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HISTORICOS'!BK36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RESUMO'!BK36</f>
        <v/>
      </c>
      <c r="N64" s="101">
        <f>MAX(0,M64-M63)</f>
        <v/>
      </c>
      <c r="O64" s="100">
        <f>IF(B64&lt;='VALOR POR PL'!$P$5,'CP RESUMO'!BK78,"")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HISTORICOS'!BL36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RESUMO'!BL36</f>
        <v/>
      </c>
      <c r="N65" s="101">
        <f>MAX(0,M65-M64)</f>
        <v/>
      </c>
      <c r="O65" s="100">
        <f>IF(B65&lt;='VALOR POR PL'!$P$5,'CP RESUMO'!BL78,"")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HISTORICOS'!BM36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RESUMO'!BM36</f>
        <v/>
      </c>
      <c r="N66" s="101">
        <f>MAX(0,M66-M65)</f>
        <v/>
      </c>
      <c r="O66" s="100">
        <f>IF(B66&lt;='VALOR POR PL'!$P$5,'CP RESUMO'!BM78,"")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HISTORICOS'!BN36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RESUMO'!BN36</f>
        <v/>
      </c>
      <c r="N67" s="101">
        <f>MAX(0,M67-M66)</f>
        <v/>
      </c>
      <c r="O67" s="100">
        <f>IF(B67&lt;='VALOR POR PL'!$P$5,'CP RESUMO'!BN78,"")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HISTORICOS'!BO36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RESUMO'!BO36</f>
        <v/>
      </c>
      <c r="N68" s="101">
        <f>MAX(0,M68-M67)</f>
        <v/>
      </c>
      <c r="O68" s="100">
        <f>IF(B68&lt;='VALOR POR PL'!$P$5,'CP RESUMO'!BO78,"")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HISTORICOS'!BP36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RESUMO'!BP36</f>
        <v/>
      </c>
      <c r="N69" s="101">
        <f>MAX(0,M69-M68)</f>
        <v/>
      </c>
      <c r="O69" s="100">
        <f>IF(B69&lt;='VALOR POR PL'!$P$5,'CP RESUMO'!BP78,"")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HISTORICOS'!BQ36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RESUMO'!BQ36</f>
        <v/>
      </c>
      <c r="N70" s="101">
        <f>MAX(0,M70-M69)</f>
        <v/>
      </c>
      <c r="O70" s="100">
        <f>IF(B70&lt;='VALOR POR PL'!$P$5,'CP RESUMO'!BQ78,"")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HISTORICOS'!BR36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RESUMO'!BR36</f>
        <v/>
      </c>
      <c r="N71" s="101">
        <f>MAX(0,M71-M70)</f>
        <v/>
      </c>
      <c r="O71" s="100">
        <f>IF(B71&lt;='VALOR POR PL'!$P$5,'CP RESUMO'!BR78,"")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HISTORICOS'!BS36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RESUMO'!BS36</f>
        <v/>
      </c>
      <c r="N72" s="101">
        <f>MAX(0,M72-M71)</f>
        <v/>
      </c>
      <c r="O72" s="100">
        <f>IF(B72&lt;='VALOR POR PL'!$P$5,'CP RESUMO'!BS78,"")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HISTORICOS'!BT36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RESUMO'!BT36</f>
        <v/>
      </c>
      <c r="N73" s="101">
        <f>MAX(0,M73-M72)</f>
        <v/>
      </c>
      <c r="O73" s="100">
        <f>IF(B73&lt;='VALOR POR PL'!$P$5,'CP RESUMO'!BT78,"")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HISTORICOS'!BU36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RESUMO'!BU36</f>
        <v/>
      </c>
      <c r="N74" s="101">
        <f>MAX(0,M74-M73)</f>
        <v/>
      </c>
      <c r="O74" s="100">
        <f>IF(B74&lt;='VALOR POR PL'!$P$5,'CP RESUMO'!BU78,"")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HISTORICOS'!BV36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RESUMO'!BV36</f>
        <v/>
      </c>
      <c r="N75" s="101">
        <f>MAX(0,M75-M74)</f>
        <v/>
      </c>
      <c r="O75" s="100">
        <f>IF(B75&lt;='VALOR POR PL'!$P$5,'CP RESUMO'!BV78,"")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HISTORICOS'!BW36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RESUMO'!BW36</f>
        <v/>
      </c>
      <c r="N76" s="101">
        <f>MAX(0,M76-M75)</f>
        <v/>
      </c>
      <c r="O76" s="100">
        <f>IF(B76&lt;='VALOR POR PL'!$P$5,'CP RESUMO'!BW78,"")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PL'!D43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HISTORICOS'!D37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PL'!F43</f>
        <v/>
      </c>
      <c r="K5" s="75">
        <f>'VALOR POR PL'!G43</f>
        <v/>
      </c>
      <c r="M5" s="100">
        <f>'CP RESUMO'!D37</f>
        <v/>
      </c>
      <c r="N5" s="101" t="n">
        <v>0</v>
      </c>
      <c r="O5" s="100">
        <f>IF(B5&lt;='VALOR POR PL'!$P$5,'CP RESUMO'!D79,"")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HISTORICOS'!E37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RESUMO'!E37</f>
        <v/>
      </c>
      <c r="N6" s="101">
        <f>MAX(0,M6-M5)</f>
        <v/>
      </c>
      <c r="O6" s="100">
        <f>IF(B6&lt;='VALOR POR PL'!$P$5,'CP RESUMO'!E79,"")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HISTORICOS'!F37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PL'!L43</f>
        <v/>
      </c>
      <c r="M7" s="100">
        <f>'CP RESUMO'!F37</f>
        <v/>
      </c>
      <c r="N7" s="101">
        <f>MAX(0,M7-M6)</f>
        <v/>
      </c>
      <c r="O7" s="100">
        <f>IF(B7&lt;='VALOR POR PL'!$P$5,'CP RESUMO'!F79,"")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HISTORICOS'!G37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RESUMO'!G37</f>
        <v/>
      </c>
      <c r="N8" s="101">
        <f>MAX(0,M8-M7)</f>
        <v/>
      </c>
      <c r="O8" s="100">
        <f>IF(B8&lt;='VALOR POR PL'!$P$5,'CP RESUMO'!G79,"")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HISTORICOS'!H37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RESUMO'!H37</f>
        <v/>
      </c>
      <c r="N9" s="101">
        <f>MAX(0,M9-M8)</f>
        <v/>
      </c>
      <c r="O9" s="100">
        <f>IF(B9&lt;='VALOR POR PL'!$P$5,'CP RESUMO'!H79,"")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HISTORICOS'!I37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RESUMO'!I37</f>
        <v/>
      </c>
      <c r="N10" s="101">
        <f>MAX(0,M10-M9)</f>
        <v/>
      </c>
      <c r="O10" s="100">
        <f>IF(B10&lt;='VALOR POR PL'!$P$5,'CP RESUMO'!I79,"")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HISTORICOS'!J37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RESUMO'!J37</f>
        <v/>
      </c>
      <c r="N11" s="101">
        <f>MAX(0,M11-M10)</f>
        <v/>
      </c>
      <c r="O11" s="100">
        <f>IF(B11&lt;='VALOR POR PL'!$P$5,'CP RESUMO'!J79,"")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HISTORICOS'!K37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RESUMO'!K37</f>
        <v/>
      </c>
      <c r="N12" s="101">
        <f>MAX(0,M12-M11)</f>
        <v/>
      </c>
      <c r="O12" s="100">
        <f>IF(B12&lt;='VALOR POR PL'!$P$5,'CP RESUMO'!K79,"")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HISTORICOS'!L37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PL'!I43</f>
        <v/>
      </c>
      <c r="M13" s="100">
        <f>'CP RESUMO'!L37</f>
        <v/>
      </c>
      <c r="N13" s="101">
        <f>MAX(0,M13-M12)</f>
        <v/>
      </c>
      <c r="O13" s="100">
        <f>IF(B13&lt;='VALOR POR PL'!$P$5,'CP RESUMO'!L79,"")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HISTORICOS'!M37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RESUMO'!$D$79:$BW$79,MATCH('VALOR POR PL'!$P$5,'CP RESUMO'!$D$4:$BW$4,0))/100,0)</f>
        <v/>
      </c>
      <c r="M14" s="100">
        <f>'CP RESUMO'!M37</f>
        <v/>
      </c>
      <c r="N14" s="101">
        <f>MAX(0,M14-M13)</f>
        <v/>
      </c>
      <c r="O14" s="100">
        <f>IF(B14&lt;='VALOR POR PL'!$P$5,'CP RESUMO'!M79,"")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HISTORICOS'!N37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RESUMO'!N37</f>
        <v/>
      </c>
      <c r="N15" s="101">
        <f>MAX(0,M15-M14)</f>
        <v/>
      </c>
      <c r="O15" s="100">
        <f>IF(B15&lt;='VALOR POR PL'!$P$5,'CP RESUMO'!N79,"")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HISTORICOS'!O37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RESUMO'!O37</f>
        <v/>
      </c>
      <c r="N16" s="101">
        <f>MAX(0,M16-M15)</f>
        <v/>
      </c>
      <c r="O16" s="100">
        <f>IF(B16&lt;='VALOR POR PL'!$P$5,'CP RESUMO'!O79,"")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HISTORICOS'!P37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RESUMO'!P37</f>
        <v/>
      </c>
      <c r="N17" s="101">
        <f>MAX(0,M17-M16)</f>
        <v/>
      </c>
      <c r="O17" s="100">
        <f>IF(B17&lt;='VALOR POR PL'!$P$5,'CP RESUMO'!P79,"")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HISTORICOS'!Q37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RESUMO'!Q37</f>
        <v/>
      </c>
      <c r="N18" s="101">
        <f>MAX(0,M18-M17)</f>
        <v/>
      </c>
      <c r="O18" s="100">
        <f>IF(B18&lt;='VALOR POR PL'!$P$5,'CP RESUMO'!Q79,"")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HISTORICOS'!R37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RESUMO'!R37</f>
        <v/>
      </c>
      <c r="N19" s="101">
        <f>MAX(0,M19-M18)</f>
        <v/>
      </c>
      <c r="O19" s="100">
        <f>IF(B19&lt;='VALOR POR PL'!$P$5,'CP RESUMO'!R79,"")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HISTORICOS'!S37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RESUMO'!S37</f>
        <v/>
      </c>
      <c r="N20" s="101">
        <f>MAX(0,M20-M19)</f>
        <v/>
      </c>
      <c r="O20" s="100">
        <f>IF(B20&lt;='VALOR POR PL'!$P$5,'CP RESUMO'!S79,"")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HISTORICOS'!T37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RESUMO'!T37</f>
        <v/>
      </c>
      <c r="N21" s="101">
        <f>MAX(0,M21-M20)</f>
        <v/>
      </c>
      <c r="O21" s="100">
        <f>IF(B21&lt;='VALOR POR PL'!$P$5,'CP RESUMO'!T79,"")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HISTORICOS'!U37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RESUMO'!U37</f>
        <v/>
      </c>
      <c r="N22" s="101">
        <f>MAX(0,M22-M21)</f>
        <v/>
      </c>
      <c r="O22" s="100">
        <f>IF(B22&lt;='VALOR POR PL'!$P$5,'CP RESUMO'!U79,"")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HISTORICOS'!V37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RESUMO'!V37</f>
        <v/>
      </c>
      <c r="N23" s="101">
        <f>MAX(0,M23-M22)</f>
        <v/>
      </c>
      <c r="O23" s="100">
        <f>IF(B23&lt;='VALOR POR PL'!$P$5,'CP RESUMO'!V79,"")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HISTORICOS'!W37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RESUMO'!W37</f>
        <v/>
      </c>
      <c r="N24" s="101">
        <f>MAX(0,M24-M23)</f>
        <v/>
      </c>
      <c r="O24" s="100">
        <f>IF(B24&lt;='VALOR POR PL'!$P$5,'CP RESUMO'!W79,"")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HISTORICOS'!X37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RESUMO'!X37</f>
        <v/>
      </c>
      <c r="N25" s="101">
        <f>MAX(0,M25-M24)</f>
        <v/>
      </c>
      <c r="O25" s="100">
        <f>IF(B25&lt;='VALOR POR PL'!$P$5,'CP RESUMO'!X79,"")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HISTORICOS'!Y37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RESUMO'!Y37</f>
        <v/>
      </c>
      <c r="N26" s="101">
        <f>MAX(0,M26-M25)</f>
        <v/>
      </c>
      <c r="O26" s="100">
        <f>IF(B26&lt;='VALOR POR PL'!$P$5,'CP RESUMO'!Y79,"")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HISTORICOS'!Z37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RESUMO'!Z37</f>
        <v/>
      </c>
      <c r="N27" s="101">
        <f>MAX(0,M27-M26)</f>
        <v/>
      </c>
      <c r="O27" s="100">
        <f>IF(B27&lt;='VALOR POR PL'!$P$5,'CP RESUMO'!Z79,"")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HISTORICOS'!AA37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RESUMO'!AA37</f>
        <v/>
      </c>
      <c r="N28" s="101">
        <f>MAX(0,M28-M27)</f>
        <v/>
      </c>
      <c r="O28" s="100">
        <f>IF(B28&lt;='VALOR POR PL'!$P$5,'CP RESUMO'!AA79,"")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HISTORICOS'!AB37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RESUMO'!AB37</f>
        <v/>
      </c>
      <c r="N29" s="101">
        <f>MAX(0,M29-M28)</f>
        <v/>
      </c>
      <c r="O29" s="100">
        <f>IF(B29&lt;='VALOR POR PL'!$P$5,'CP RESUMO'!AB79,"")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HISTORICOS'!AC37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RESUMO'!AC37</f>
        <v/>
      </c>
      <c r="N30" s="101">
        <f>MAX(0,M30-M29)</f>
        <v/>
      </c>
      <c r="O30" s="100">
        <f>IF(B30&lt;='VALOR POR PL'!$P$5,'CP RESUMO'!AC79,"")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HISTORICOS'!AD37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RESUMO'!AD37</f>
        <v/>
      </c>
      <c r="N31" s="101">
        <f>MAX(0,M31-M30)</f>
        <v/>
      </c>
      <c r="O31" s="100">
        <f>IF(B31&lt;='VALOR POR PL'!$P$5,'CP RESUMO'!AD79,"")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HISTORICOS'!AE37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RESUMO'!AE37</f>
        <v/>
      </c>
      <c r="N32" s="101">
        <f>MAX(0,M32-M31)</f>
        <v/>
      </c>
      <c r="O32" s="100">
        <f>IF(B32&lt;='VALOR POR PL'!$P$5,'CP RESUMO'!AE79,"")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HISTORICOS'!AF37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RESUMO'!AF37</f>
        <v/>
      </c>
      <c r="N33" s="101">
        <f>MAX(0,M33-M32)</f>
        <v/>
      </c>
      <c r="O33" s="100">
        <f>IF(B33&lt;='VALOR POR PL'!$P$5,'CP RESUMO'!AF79,"")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HISTORICOS'!AG37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RESUMO'!AG37</f>
        <v/>
      </c>
      <c r="N34" s="101">
        <f>MAX(0,M34-M33)</f>
        <v/>
      </c>
      <c r="O34" s="100">
        <f>IF(B34&lt;='VALOR POR PL'!$P$5,'CP RESUMO'!AG79,"")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HISTORICOS'!AH37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RESUMO'!AH37</f>
        <v/>
      </c>
      <c r="N35" s="101">
        <f>MAX(0,M35-M34)</f>
        <v/>
      </c>
      <c r="O35" s="100">
        <f>IF(B35&lt;='VALOR POR PL'!$P$5,'CP RESUMO'!AH79,"")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HISTORICOS'!AI37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RESUMO'!AI37</f>
        <v/>
      </c>
      <c r="N36" s="101">
        <f>MAX(0,M36-M35)</f>
        <v/>
      </c>
      <c r="O36" s="100">
        <f>IF(B36&lt;='VALOR POR PL'!$P$5,'CP RESUMO'!AI79,"")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HISTORICOS'!AJ37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RESUMO'!AJ37</f>
        <v/>
      </c>
      <c r="N37" s="101">
        <f>MAX(0,M37-M36)</f>
        <v/>
      </c>
      <c r="O37" s="100">
        <f>IF(B37&lt;='VALOR POR PL'!$P$5,'CP RESUMO'!AJ79,"")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HISTORICOS'!AK37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RESUMO'!AK37</f>
        <v/>
      </c>
      <c r="N38" s="101">
        <f>MAX(0,M38-M37)</f>
        <v/>
      </c>
      <c r="O38" s="100">
        <f>IF(B38&lt;='VALOR POR PL'!$P$5,'CP RESUMO'!AK79,"")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HISTORICOS'!AL37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RESUMO'!AL37</f>
        <v/>
      </c>
      <c r="N39" s="101">
        <f>MAX(0,M39-M38)</f>
        <v/>
      </c>
      <c r="O39" s="100">
        <f>IF(B39&lt;='VALOR POR PL'!$P$5,'CP RESUMO'!AL79,"")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HISTORICOS'!AM37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69290.32000000001</v>
      </c>
      <c r="M40" s="100">
        <f>'CP RESUMO'!AM37</f>
        <v/>
      </c>
      <c r="N40" s="101">
        <f>MAX(0,M40-M39)</f>
        <v/>
      </c>
      <c r="O40" s="100">
        <f>IF(B40&lt;='VALOR POR PL'!$P$5,'CP RESUMO'!AM79,"")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HISTORICOS'!AN37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132168.16</v>
      </c>
      <c r="M41" s="100">
        <f>'CP RESUMO'!AN37</f>
        <v/>
      </c>
      <c r="N41" s="101">
        <f>MAX(0,M41-M40)</f>
        <v/>
      </c>
      <c r="O41" s="100">
        <f>IF(B41&lt;='VALOR POR PL'!$P$5,'CP RESUMO'!AN79,"")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HISTORICOS'!AO37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113999.49</v>
      </c>
      <c r="M42" s="100">
        <f>'CP RESUMO'!AO37</f>
        <v/>
      </c>
      <c r="N42" s="101">
        <f>MAX(0,M42-M41)</f>
        <v/>
      </c>
      <c r="O42" s="100">
        <f>IF(B42&lt;='VALOR POR PL'!$P$5,'CP RESUMO'!AO79,"")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HISTORICOS'!AP37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155680.56</v>
      </c>
      <c r="M43" s="100">
        <f>'CP RESUMO'!AP37</f>
        <v/>
      </c>
      <c r="N43" s="101">
        <f>MAX(0,M43-M42)</f>
        <v/>
      </c>
      <c r="O43" s="100">
        <f>IF(B43&lt;='VALOR POR PL'!$P$5,'CP RESUMO'!AP79,"")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HISTORICOS'!AQ37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148199.34</v>
      </c>
      <c r="M44" s="100">
        <f>'CP RESUMO'!AQ37</f>
        <v/>
      </c>
      <c r="N44" s="101">
        <f>MAX(0,M44-M43)</f>
        <v/>
      </c>
      <c r="O44" s="100">
        <f>IF(B44&lt;='VALOR POR PL'!$P$5,'CP RESUMO'!AQ79,"")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HISTORICOS'!AR37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290876.84</v>
      </c>
      <c r="M45" s="100">
        <f>'CP RESUMO'!AR37</f>
        <v/>
      </c>
      <c r="N45" s="101">
        <f>MAX(0,M45-M44)</f>
        <v/>
      </c>
      <c r="O45" s="100">
        <f>IF(B45&lt;='VALOR POR PL'!$P$5,'CP RESUMO'!AR79,"")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HISTORICOS'!AS37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198252.25</v>
      </c>
      <c r="M46" s="100">
        <f>'CP RESUMO'!AS37</f>
        <v/>
      </c>
      <c r="N46" s="101">
        <f>MAX(0,M46-M45)</f>
        <v/>
      </c>
      <c r="O46" s="100">
        <f>IF(B46&lt;='VALOR POR PL'!$P$5,'CP RESUMO'!AS79,"")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HISTORICOS'!AT37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153008.7</v>
      </c>
      <c r="M47" s="100">
        <f>'CP RESUMO'!AT37</f>
        <v/>
      </c>
      <c r="N47" s="101">
        <f>MAX(0,M47-M46)</f>
        <v/>
      </c>
      <c r="O47" s="100">
        <f>IF(B47&lt;='VALOR POR PL'!$P$5,'CP RESUMO'!AT79,"")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HISTORICOS'!AU37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144814.98</v>
      </c>
      <c r="M48" s="100">
        <f>'CP RESUMO'!AU37</f>
        <v/>
      </c>
      <c r="N48" s="101">
        <f>MAX(0,M48-M47)</f>
        <v/>
      </c>
      <c r="O48" s="100">
        <f>IF(B48&lt;='VALOR POR PL'!$P$5,'CP RESUMO'!AU79,"")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HISTORICOS'!AV37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139827.51</v>
      </c>
      <c r="M49" s="100">
        <f>'CP RESUMO'!AV37</f>
        <v/>
      </c>
      <c r="N49" s="101">
        <f>MAX(0,M49-M48)</f>
        <v/>
      </c>
      <c r="O49" s="100">
        <f>IF(B49&lt;='VALOR POR PL'!$P$5,'CP RESUMO'!AV79,"")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HISTORICOS'!AW37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132524.41</v>
      </c>
      <c r="M50" s="100">
        <f>'CP RESUMO'!AW37</f>
        <v/>
      </c>
      <c r="N50" s="101">
        <f>MAX(0,M50-M49)</f>
        <v/>
      </c>
      <c r="O50" s="100">
        <f>IF(B50&lt;='VALOR POR PL'!$P$5,'CP RESUMO'!AW79,"")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HISTORICOS'!AX37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29746.74</v>
      </c>
      <c r="M51" s="100">
        <f>'CP RESUMO'!AX37</f>
        <v/>
      </c>
      <c r="N51" s="101">
        <f>MAX(0,M51-M50)</f>
        <v/>
      </c>
      <c r="O51" s="100">
        <f>IF(B51&lt;='VALOR POR PL'!$P$5,'CP RESUMO'!AX79,"")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HISTORICOS'!AY37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56643.5</v>
      </c>
      <c r="M52" s="100">
        <f>'CP RESUMO'!AY37</f>
        <v/>
      </c>
      <c r="N52" s="101">
        <f>MAX(0,M52-M51)</f>
        <v/>
      </c>
      <c r="O52" s="100">
        <f>IF(B52&lt;='VALOR POR PL'!$P$5,'CP RESUMO'!AY79,"")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HISTORICOS'!AZ37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16209.3</v>
      </c>
      <c r="M53" s="100">
        <f>'CP RESUMO'!AZ37</f>
        <v/>
      </c>
      <c r="N53" s="101">
        <f>MAX(0,M53-M52)</f>
        <v/>
      </c>
      <c r="O53" s="100">
        <f>IF(B53&lt;='VALOR POR PL'!$P$5,'CP RESUMO'!AZ79,"")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HISTORICOS'!BA37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/>
      <c r="M54" s="100">
        <f>'CP RESUMO'!BA37</f>
        <v/>
      </c>
      <c r="N54" s="101">
        <f>MAX(0,M54-M53)</f>
        <v/>
      </c>
      <c r="O54" s="100">
        <f>IF(B54&lt;='VALOR POR PL'!$P$5,'CP RESUMO'!BA79,"")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HISTORICOS'!BB37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RESUMO'!BB37</f>
        <v/>
      </c>
      <c r="N55" s="101">
        <f>MAX(0,M55-M54)</f>
        <v/>
      </c>
      <c r="O55" s="100">
        <f>IF(B55&lt;='VALOR POR PL'!$P$5,'CP RESUMO'!BB79,"")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HISTORICOS'!BC37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RESUMO'!BC37</f>
        <v/>
      </c>
      <c r="N56" s="101">
        <f>MAX(0,M56-M55)</f>
        <v/>
      </c>
      <c r="O56" s="100">
        <f>IF(B56&lt;='VALOR POR PL'!$P$5,'CP RESUMO'!BC79,"")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HISTORICOS'!BD37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RESUMO'!BD37</f>
        <v/>
      </c>
      <c r="N57" s="101">
        <f>MAX(0,M57-M56)</f>
        <v/>
      </c>
      <c r="O57" s="100">
        <f>IF(B57&lt;='VALOR POR PL'!$P$5,'CP RESUMO'!BD79,"")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HISTORICOS'!BE37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RESUMO'!BE37</f>
        <v/>
      </c>
      <c r="N58" s="101">
        <f>MAX(0,M58-M57)</f>
        <v/>
      </c>
      <c r="O58" s="100">
        <f>IF(B58&lt;='VALOR POR PL'!$P$5,'CP RESUMO'!BE79,"")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HISTORICOS'!BF37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RESUMO'!BF37</f>
        <v/>
      </c>
      <c r="N59" s="101">
        <f>MAX(0,M59-M58)</f>
        <v/>
      </c>
      <c r="O59" s="100">
        <f>IF(B59&lt;='VALOR POR PL'!$P$5,'CP RESUMO'!BF79,"")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HISTORICOS'!BG37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RESUMO'!BG37</f>
        <v/>
      </c>
      <c r="N60" s="101">
        <f>MAX(0,M60-M59)</f>
        <v/>
      </c>
      <c r="O60" s="100">
        <f>IF(B60&lt;='VALOR POR PL'!$P$5,'CP RESUMO'!BG79,"")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HISTORICOS'!BH37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RESUMO'!BH37</f>
        <v/>
      </c>
      <c r="N61" s="101">
        <f>MAX(0,M61-M60)</f>
        <v/>
      </c>
      <c r="O61" s="100">
        <f>IF(B61&lt;='VALOR POR PL'!$P$5,'CP RESUMO'!BH79,"")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HISTORICOS'!BI37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RESUMO'!BI37</f>
        <v/>
      </c>
      <c r="N62" s="101">
        <f>MAX(0,M62-M61)</f>
        <v/>
      </c>
      <c r="O62" s="100">
        <f>IF(B62&lt;='VALOR POR PL'!$P$5,'CP RESUMO'!BI79,"")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HISTORICOS'!BJ37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RESUMO'!BJ37</f>
        <v/>
      </c>
      <c r="N63" s="101">
        <f>MAX(0,M63-M62)</f>
        <v/>
      </c>
      <c r="O63" s="100">
        <f>IF(B63&lt;='VALOR POR PL'!$P$5,'CP RESUMO'!BJ79,"")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HISTORICOS'!BK37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RESUMO'!BK37</f>
        <v/>
      </c>
      <c r="N64" s="101">
        <f>MAX(0,M64-M63)</f>
        <v/>
      </c>
      <c r="O64" s="100">
        <f>IF(B64&lt;='VALOR POR PL'!$P$5,'CP RESUMO'!BK79,"")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HISTORICOS'!BL37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RESUMO'!BL37</f>
        <v/>
      </c>
      <c r="N65" s="101">
        <f>MAX(0,M65-M64)</f>
        <v/>
      </c>
      <c r="O65" s="100">
        <f>IF(B65&lt;='VALOR POR PL'!$P$5,'CP RESUMO'!BL79,"")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HISTORICOS'!BM37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RESUMO'!BM37</f>
        <v/>
      </c>
      <c r="N66" s="101">
        <f>MAX(0,M66-M65)</f>
        <v/>
      </c>
      <c r="O66" s="100">
        <f>IF(B66&lt;='VALOR POR PL'!$P$5,'CP RESUMO'!BM79,"")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HISTORICOS'!BN37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RESUMO'!BN37</f>
        <v/>
      </c>
      <c r="N67" s="101">
        <f>MAX(0,M67-M66)</f>
        <v/>
      </c>
      <c r="O67" s="100">
        <f>IF(B67&lt;='VALOR POR PL'!$P$5,'CP RESUMO'!BN79,"")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HISTORICOS'!BO37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RESUMO'!BO37</f>
        <v/>
      </c>
      <c r="N68" s="101">
        <f>MAX(0,M68-M67)</f>
        <v/>
      </c>
      <c r="O68" s="100">
        <f>IF(B68&lt;='VALOR POR PL'!$P$5,'CP RESUMO'!BO79,"")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HISTORICOS'!BP37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RESUMO'!BP37</f>
        <v/>
      </c>
      <c r="N69" s="101">
        <f>MAX(0,M69-M68)</f>
        <v/>
      </c>
      <c r="O69" s="100">
        <f>IF(B69&lt;='VALOR POR PL'!$P$5,'CP RESUMO'!BP79,"")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HISTORICOS'!BQ37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RESUMO'!BQ37</f>
        <v/>
      </c>
      <c r="N70" s="101">
        <f>MAX(0,M70-M69)</f>
        <v/>
      </c>
      <c r="O70" s="100">
        <f>IF(B70&lt;='VALOR POR PL'!$P$5,'CP RESUMO'!BQ79,"")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HISTORICOS'!BR37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RESUMO'!BR37</f>
        <v/>
      </c>
      <c r="N71" s="101">
        <f>MAX(0,M71-M70)</f>
        <v/>
      </c>
      <c r="O71" s="100">
        <f>IF(B71&lt;='VALOR POR PL'!$P$5,'CP RESUMO'!BR79,"")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HISTORICOS'!BS37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RESUMO'!BS37</f>
        <v/>
      </c>
      <c r="N72" s="101">
        <f>MAX(0,M72-M71)</f>
        <v/>
      </c>
      <c r="O72" s="100">
        <f>IF(B72&lt;='VALOR POR PL'!$P$5,'CP RESUMO'!BS79,"")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HISTORICOS'!BT37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RESUMO'!BT37</f>
        <v/>
      </c>
      <c r="N73" s="101">
        <f>MAX(0,M73-M72)</f>
        <v/>
      </c>
      <c r="O73" s="100">
        <f>IF(B73&lt;='VALOR POR PL'!$P$5,'CP RESUMO'!BT79,"")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HISTORICOS'!BU37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RESUMO'!BU37</f>
        <v/>
      </c>
      <c r="N74" s="101">
        <f>MAX(0,M74-M73)</f>
        <v/>
      </c>
      <c r="O74" s="100">
        <f>IF(B74&lt;='VALOR POR PL'!$P$5,'CP RESUMO'!BU79,"")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HISTORICOS'!BV37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RESUMO'!BV37</f>
        <v/>
      </c>
      <c r="N75" s="101">
        <f>MAX(0,M75-M74)</f>
        <v/>
      </c>
      <c r="O75" s="100">
        <f>IF(B75&lt;='VALOR POR PL'!$P$5,'CP RESUMO'!BV79,"")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HISTORICOS'!BW37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RESUMO'!BW37</f>
        <v/>
      </c>
      <c r="N76" s="101">
        <f>MAX(0,M76-M75)</f>
        <v/>
      </c>
      <c r="O76" s="100">
        <f>IF(B76&lt;='VALOR POR PL'!$P$5,'CP RESUMO'!BW79,"")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72">
        <f>'VALOR POR PL'!D44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  <c r="R4" s="57" t="inlineStr">
        <is>
          <t>MDO
(R$)</t>
        </is>
      </c>
      <c r="S4" s="57" t="inlineStr">
        <is>
          <t>MATERIAL
peso (pagamento
do pedido)</t>
        </is>
      </c>
      <c r="T4" s="57" t="inlineStr">
        <is>
          <t>MATERIAL
peso ajustado
(só futuro)</t>
        </is>
      </c>
      <c r="U4" s="57" t="inlineStr">
        <is>
          <t>MATERIAL
(R$)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HISTORICOS'!D38</f>
        <v/>
      </c>
      <c r="D5" s="48">
        <f>IF(B5&lt;='VALOR POR PL'!$P$5,0,IF($K$16="MDO PREVISION + MATERIAL PREMISSA",R5+U5,IF($K$17&gt;0,$K$18*P5/$K$17,0)))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PL'!F44</f>
        <v/>
      </c>
      <c r="K5" s="75">
        <f>'VALOR POR PL'!G44</f>
        <v/>
      </c>
      <c r="M5" s="100">
        <f>'CP RESUMO'!D38</f>
        <v/>
      </c>
      <c r="N5" s="101" t="n">
        <v>0</v>
      </c>
      <c r="O5" s="100">
        <f>IF(B5&lt;='VALOR POR PL'!$P$5,'CP RESUMO'!D80,"")</f>
        <v/>
      </c>
      <c r="P5" s="69">
        <f>IF(B5&lt;='VALOR POR PL'!$P$5,0,IF(OR($K$16="CURVA PREVISION",$K$16="MDO PREVISION + MATERIAL PREMISSA"),N5,IF($K$16="PREVISÃO INFORMADA",MAX(0,H5),0)))</f>
        <v/>
      </c>
      <c r="R5" s="48">
        <f>IF(OR(B5&lt;='VALOR POR PL'!$P$5,$K$12=0),0,$K$18*$K$26*N5/$K$12)</f>
        <v/>
      </c>
      <c r="S5" s="101">
        <f>(IF(AND(1+$K$33&gt;=1,1+$K$33&lt;=72),INDEX($N$5:$N$76,1+$K$33),0)+IF(AND(1+$K$34&gt;=1,1+$K$34&lt;=72),INDEX($N$5:$N$76,1+$K$34),0)+IF(AND(1+$K$35&gt;=1,1+$K$35&lt;=72),INDEX($N$5:$N$76,1+$K$35),0))/3</f>
        <v/>
      </c>
      <c r="T5" s="101">
        <f>IF(B5&lt;='VALOR POR PL'!$P$5,0,S5+IF(B5=DATE(YEAR('VALOR POR PL'!$P$5),MONTH('VALOR POR PL'!$P$5)+1,1),SUMPRODUCT((B5:B76&lt;='VALOR POR PL'!$P$5)*S5:S76),0))</f>
        <v/>
      </c>
      <c r="U5" s="48">
        <f>IF($K$32=0,0,$K$18*$K$27*T5/$K$32)</f>
        <v/>
      </c>
    </row>
    <row r="6">
      <c r="B6" s="102">
        <f>DATE(YEAR(B5),MONTH(B5)+1,1)</f>
        <v/>
      </c>
      <c r="C6" s="75">
        <f>'DADOS HISTORICOS'!E38</f>
        <v/>
      </c>
      <c r="D6" s="48">
        <f>IF(B6&lt;='VALOR POR PL'!$P$5,0,IF($K$16="MDO PREVISION + MATERIAL PREMISSA",R6+U6,IF($K$17&gt;0,$K$18*P6/$K$17,0)))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RESUMO'!E38</f>
        <v/>
      </c>
      <c r="N6" s="101">
        <f>MAX(0,M6-M5)</f>
        <v/>
      </c>
      <c r="O6" s="100">
        <f>IF(B6&lt;='VALOR POR PL'!$P$5,'CP RESUMO'!E80,"")</f>
        <v/>
      </c>
      <c r="P6" s="69">
        <f>IF(B6&lt;='VALOR POR PL'!$P$5,0,IF(OR($K$16="CURVA PREVISION",$K$16="MDO PREVISION + MATERIAL PREMISSA"),N6,IF($K$16="PREVISÃO INFORMADA",MAX(0,H6),0)))</f>
        <v/>
      </c>
      <c r="R6" s="48">
        <f>IF(OR(B6&lt;='VALOR POR PL'!$P$5,$K$12=0),0,$K$18*$K$26*N6/$K$12)</f>
        <v/>
      </c>
      <c r="S6" s="101">
        <f>(IF(AND(2+$K$33&gt;=1,2+$K$33&lt;=72),INDEX($N$5:$N$76,2+$K$33),0)+IF(AND(2+$K$34&gt;=1,2+$K$34&lt;=72),INDEX($N$5:$N$76,2+$K$34),0)+IF(AND(2+$K$35&gt;=1,2+$K$35&lt;=72),INDEX($N$5:$N$76,2+$K$35),0))/3</f>
        <v/>
      </c>
      <c r="T6" s="101">
        <f>IF(B6&lt;='VALOR POR PL'!$P$5,0,S6+IF(B6=DATE(YEAR('VALOR POR PL'!$P$5),MONTH('VALOR POR PL'!$P$5)+1,1),SUMPRODUCT((B5:B76&lt;='VALOR POR PL'!$P$5)*S5:S76),0))</f>
        <v/>
      </c>
      <c r="U6" s="48">
        <f>IF($K$32=0,0,$K$18*$K$27*T6/$K$32)</f>
        <v/>
      </c>
    </row>
    <row r="7">
      <c r="B7" s="102">
        <f>DATE(YEAR(B6),MONTH(B6)+1,1)</f>
        <v/>
      </c>
      <c r="C7" s="75">
        <f>'DADOS HISTORICOS'!F38</f>
        <v/>
      </c>
      <c r="D7" s="48">
        <f>IF(B7&lt;='VALOR POR PL'!$P$5,0,IF($K$16="MDO PREVISION + MATERIAL PREMISSA",R7+U7,IF($K$17&gt;0,$K$18*P7/$K$17,0)))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PL'!L44</f>
        <v/>
      </c>
      <c r="M7" s="100">
        <f>'CP RESUMO'!F38</f>
        <v/>
      </c>
      <c r="N7" s="101">
        <f>MAX(0,M7-M6)</f>
        <v/>
      </c>
      <c r="O7" s="100">
        <f>IF(B7&lt;='VALOR POR PL'!$P$5,'CP RESUMO'!F80,"")</f>
        <v/>
      </c>
      <c r="P7" s="69">
        <f>IF(B7&lt;='VALOR POR PL'!$P$5,0,IF(OR($K$16="CURVA PREVISION",$K$16="MDO PREVISION + MATERIAL PREMISSA"),N7,IF($K$16="PREVISÃO INFORMADA",MAX(0,H7),0)))</f>
        <v/>
      </c>
      <c r="R7" s="48">
        <f>IF(OR(B7&lt;='VALOR POR PL'!$P$5,$K$12=0),0,$K$18*$K$26*N7/$K$12)</f>
        <v/>
      </c>
      <c r="S7" s="101">
        <f>(IF(AND(3+$K$33&gt;=1,3+$K$33&lt;=72),INDEX($N$5:$N$76,3+$K$33),0)+IF(AND(3+$K$34&gt;=1,3+$K$34&lt;=72),INDEX($N$5:$N$76,3+$K$34),0)+IF(AND(3+$K$35&gt;=1,3+$K$35&lt;=72),INDEX($N$5:$N$76,3+$K$35),0))/3</f>
        <v/>
      </c>
      <c r="T7" s="101">
        <f>IF(B7&lt;='VALOR POR PL'!$P$5,0,S7+IF(B7=DATE(YEAR('VALOR POR PL'!$P$5),MONTH('VALOR POR PL'!$P$5)+1,1),SUMPRODUCT((B5:B76&lt;='VALOR POR PL'!$P$5)*S5:S76),0))</f>
        <v/>
      </c>
      <c r="U7" s="48">
        <f>IF($K$32=0,0,$K$18*$K$27*T7/$K$32)</f>
        <v/>
      </c>
    </row>
    <row r="8">
      <c r="B8" s="102">
        <f>DATE(YEAR(B7),MONTH(B7)+1,1)</f>
        <v/>
      </c>
      <c r="C8" s="75">
        <f>'DADOS HISTORICOS'!G38</f>
        <v/>
      </c>
      <c r="D8" s="48">
        <f>IF(B8&lt;='VALOR POR PL'!$P$5,0,IF($K$16="MDO PREVISION + MATERIAL PREMISSA",R8+U8,IF($K$17&gt;0,$K$18*P8/$K$17,0)))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RESUMO'!G38</f>
        <v/>
      </c>
      <c r="N8" s="101">
        <f>MAX(0,M8-M7)</f>
        <v/>
      </c>
      <c r="O8" s="100">
        <f>IF(B8&lt;='VALOR POR PL'!$P$5,'CP RESUMO'!G80,"")</f>
        <v/>
      </c>
      <c r="P8" s="69">
        <f>IF(B8&lt;='VALOR POR PL'!$P$5,0,IF(OR($K$16="CURVA PREVISION",$K$16="MDO PREVISION + MATERIAL PREMISSA"),N8,IF($K$16="PREVISÃO INFORMADA",MAX(0,H8),0)))</f>
        <v/>
      </c>
      <c r="R8" s="48">
        <f>IF(OR(B8&lt;='VALOR POR PL'!$P$5,$K$12=0),0,$K$18*$K$26*N8/$K$12)</f>
        <v/>
      </c>
      <c r="S8" s="101">
        <f>(IF(AND(4+$K$33&gt;=1,4+$K$33&lt;=72),INDEX($N$5:$N$76,4+$K$33),0)+IF(AND(4+$K$34&gt;=1,4+$K$34&lt;=72),INDEX($N$5:$N$76,4+$K$34),0)+IF(AND(4+$K$35&gt;=1,4+$K$35&lt;=72),INDEX($N$5:$N$76,4+$K$35),0))/3</f>
        <v/>
      </c>
      <c r="T8" s="101">
        <f>IF(B8&lt;='VALOR POR PL'!$P$5,0,S8+IF(B8=DATE(YEAR('VALOR POR PL'!$P$5),MONTH('VALOR POR PL'!$P$5)+1,1),SUMPRODUCT((B5:B76&lt;='VALOR POR PL'!$P$5)*S5:S76),0))</f>
        <v/>
      </c>
      <c r="U8" s="48">
        <f>IF($K$32=0,0,$K$18*$K$27*T8/$K$32)</f>
        <v/>
      </c>
    </row>
    <row r="9">
      <c r="B9" s="102">
        <f>DATE(YEAR(B8),MONTH(B8)+1,1)</f>
        <v/>
      </c>
      <c r="C9" s="75">
        <f>'DADOS HISTORICOS'!H38</f>
        <v/>
      </c>
      <c r="D9" s="48">
        <f>IF(B9&lt;='VALOR POR PL'!$P$5,0,IF($K$16="MDO PREVISION + MATERIAL PREMISSA",R9+U9,IF($K$17&gt;0,$K$18*P9/$K$17,0)))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RESUMO'!H38</f>
        <v/>
      </c>
      <c r="N9" s="101">
        <f>MAX(0,M9-M8)</f>
        <v/>
      </c>
      <c r="O9" s="100">
        <f>IF(B9&lt;='VALOR POR PL'!$P$5,'CP RESUMO'!H80,"")</f>
        <v/>
      </c>
      <c r="P9" s="69">
        <f>IF(B9&lt;='VALOR POR PL'!$P$5,0,IF(OR($K$16="CURVA PREVISION",$K$16="MDO PREVISION + MATERIAL PREMISSA"),N9,IF($K$16="PREVISÃO INFORMADA",MAX(0,H9),0)))</f>
        <v/>
      </c>
      <c r="R9" s="48">
        <f>IF(OR(B9&lt;='VALOR POR PL'!$P$5,$K$12=0),0,$K$18*$K$26*N9/$K$12)</f>
        <v/>
      </c>
      <c r="S9" s="101">
        <f>(IF(AND(5+$K$33&gt;=1,5+$K$33&lt;=72),INDEX($N$5:$N$76,5+$K$33),0)+IF(AND(5+$K$34&gt;=1,5+$K$34&lt;=72),INDEX($N$5:$N$76,5+$K$34),0)+IF(AND(5+$K$35&gt;=1,5+$K$35&lt;=72),INDEX($N$5:$N$76,5+$K$35),0))/3</f>
        <v/>
      </c>
      <c r="T9" s="101">
        <f>IF(B9&lt;='VALOR POR PL'!$P$5,0,S9+IF(B9=DATE(YEAR('VALOR POR PL'!$P$5),MONTH('VALOR POR PL'!$P$5)+1,1),SUMPRODUCT((B5:B76&lt;='VALOR POR PL'!$P$5)*S5:S76),0))</f>
        <v/>
      </c>
      <c r="U9" s="48">
        <f>IF($K$32=0,0,$K$18*$K$27*T9/$K$32)</f>
        <v/>
      </c>
    </row>
    <row r="10">
      <c r="B10" s="102">
        <f>DATE(YEAR(B9),MONTH(B9)+1,1)</f>
        <v/>
      </c>
      <c r="C10" s="75">
        <f>'DADOS HISTORICOS'!I38</f>
        <v/>
      </c>
      <c r="D10" s="48">
        <f>IF(B10&lt;='VALOR POR PL'!$P$5,0,IF($K$16="MDO PREVISION + MATERIAL PREMISSA",R10+U10,IF($K$17&gt;0,$K$18*P10/$K$17,0)))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RESUMO'!I38</f>
        <v/>
      </c>
      <c r="N10" s="101">
        <f>MAX(0,M10-M9)</f>
        <v/>
      </c>
      <c r="O10" s="100">
        <f>IF(B10&lt;='VALOR POR PL'!$P$5,'CP RESUMO'!I80,"")</f>
        <v/>
      </c>
      <c r="P10" s="69">
        <f>IF(B10&lt;='VALOR POR PL'!$P$5,0,IF(OR($K$16="CURVA PREVISION",$K$16="MDO PREVISION + MATERIAL PREMISSA"),N10,IF($K$16="PREVISÃO INFORMADA",MAX(0,H10),0)))</f>
        <v/>
      </c>
      <c r="R10" s="48">
        <f>IF(OR(B10&lt;='VALOR POR PL'!$P$5,$K$12=0),0,$K$18*$K$26*N10/$K$12)</f>
        <v/>
      </c>
      <c r="S10" s="101">
        <f>(IF(AND(6+$K$33&gt;=1,6+$K$33&lt;=72),INDEX($N$5:$N$76,6+$K$33),0)+IF(AND(6+$K$34&gt;=1,6+$K$34&lt;=72),INDEX($N$5:$N$76,6+$K$34),0)+IF(AND(6+$K$35&gt;=1,6+$K$35&lt;=72),INDEX($N$5:$N$76,6+$K$35),0))/3</f>
        <v/>
      </c>
      <c r="T10" s="101">
        <f>IF(B10&lt;='VALOR POR PL'!$P$5,0,S10+IF(B10=DATE(YEAR('VALOR POR PL'!$P$5),MONTH('VALOR POR PL'!$P$5)+1,1),SUMPRODUCT((B5:B76&lt;='VALOR POR PL'!$P$5)*S5:S76),0))</f>
        <v/>
      </c>
      <c r="U10" s="48">
        <f>IF($K$32=0,0,$K$18*$K$27*T10/$K$32)</f>
        <v/>
      </c>
    </row>
    <row r="11">
      <c r="B11" s="102">
        <f>DATE(YEAR(B10),MONTH(B10)+1,1)</f>
        <v/>
      </c>
      <c r="C11" s="75">
        <f>'DADOS HISTORICOS'!J38</f>
        <v/>
      </c>
      <c r="D11" s="48">
        <f>IF(B11&lt;='VALOR POR PL'!$P$5,0,IF($K$16="MDO PREVISION + MATERIAL PREMISSA",R11+U11,IF($K$17&gt;0,$K$18*P11/$K$17,0)))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RESUMO'!J38</f>
        <v/>
      </c>
      <c r="N11" s="101">
        <f>MAX(0,M11-M10)</f>
        <v/>
      </c>
      <c r="O11" s="100">
        <f>IF(B11&lt;='VALOR POR PL'!$P$5,'CP RESUMO'!J80,"")</f>
        <v/>
      </c>
      <c r="P11" s="69">
        <f>IF(B11&lt;='VALOR POR PL'!$P$5,0,IF(OR($K$16="CURVA PREVISION",$K$16="MDO PREVISION + MATERIAL PREMISSA"),N11,IF($K$16="PREVISÃO INFORMADA",MAX(0,H11),0)))</f>
        <v/>
      </c>
      <c r="R11" s="48">
        <f>IF(OR(B11&lt;='VALOR POR PL'!$P$5,$K$12=0),0,$K$18*$K$26*N11/$K$12)</f>
        <v/>
      </c>
      <c r="S11" s="101">
        <f>(IF(AND(7+$K$33&gt;=1,7+$K$33&lt;=72),INDEX($N$5:$N$76,7+$K$33),0)+IF(AND(7+$K$34&gt;=1,7+$K$34&lt;=72),INDEX($N$5:$N$76,7+$K$34),0)+IF(AND(7+$K$35&gt;=1,7+$K$35&lt;=72),INDEX($N$5:$N$76,7+$K$35),0))/3</f>
        <v/>
      </c>
      <c r="T11" s="101">
        <f>IF(B11&lt;='VALOR POR PL'!$P$5,0,S11+IF(B11=DATE(YEAR('VALOR POR PL'!$P$5),MONTH('VALOR POR PL'!$P$5)+1,1),SUMPRODUCT((B5:B76&lt;='VALOR POR PL'!$P$5)*S5:S76),0))</f>
        <v/>
      </c>
      <c r="U11" s="48">
        <f>IF($K$32=0,0,$K$18*$K$27*T11/$K$32)</f>
        <v/>
      </c>
    </row>
    <row r="12">
      <c r="B12" s="102">
        <f>DATE(YEAR(B11),MONTH(B11)+1,1)</f>
        <v/>
      </c>
      <c r="C12" s="75">
        <f>'DADOS HISTORICOS'!K38</f>
        <v/>
      </c>
      <c r="D12" s="48">
        <f>IF(B12&lt;='VALOR POR PL'!$P$5,0,IF($K$16="MDO PREVISION + MATERIAL PREMISSA",R12+U12,IF($K$17&gt;0,$K$18*P12/$K$17,0)))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RESUMO'!K38</f>
        <v/>
      </c>
      <c r="N12" s="101">
        <f>MAX(0,M12-M11)</f>
        <v/>
      </c>
      <c r="O12" s="100">
        <f>IF(B12&lt;='VALOR POR PL'!$P$5,'CP RESUMO'!K80,"")</f>
        <v/>
      </c>
      <c r="P12" s="69">
        <f>IF(B12&lt;='VALOR POR PL'!$P$5,0,IF(OR($K$16="CURVA PREVISION",$K$16="MDO PREVISION + MATERIAL PREMISSA"),N12,IF($K$16="PREVISÃO INFORMADA",MAX(0,H12),0)))</f>
        <v/>
      </c>
      <c r="R12" s="48">
        <f>IF(OR(B12&lt;='VALOR POR PL'!$P$5,$K$12=0),0,$K$18*$K$26*N12/$K$12)</f>
        <v/>
      </c>
      <c r="S12" s="101">
        <f>(IF(AND(8+$K$33&gt;=1,8+$K$33&lt;=72),INDEX($N$5:$N$76,8+$K$33),0)+IF(AND(8+$K$34&gt;=1,8+$K$34&lt;=72),INDEX($N$5:$N$76,8+$K$34),0)+IF(AND(8+$K$35&gt;=1,8+$K$35&lt;=72),INDEX($N$5:$N$76,8+$K$35),0))/3</f>
        <v/>
      </c>
      <c r="T12" s="101">
        <f>IF(B12&lt;='VALOR POR PL'!$P$5,0,S12+IF(B12=DATE(YEAR('VALOR POR PL'!$P$5),MONTH('VALOR POR PL'!$P$5)+1,1),SUMPRODUCT((B5:B76&lt;='VALOR POR PL'!$P$5)*S5:S76),0))</f>
        <v/>
      </c>
      <c r="U12" s="48">
        <f>IF($K$32=0,0,$K$18*$K$27*T12/$K$32)</f>
        <v/>
      </c>
    </row>
    <row r="13">
      <c r="B13" s="102">
        <f>DATE(YEAR(B12),MONTH(B12)+1,1)</f>
        <v/>
      </c>
      <c r="C13" s="75">
        <f>'DADOS HISTORICOS'!L38</f>
        <v/>
      </c>
      <c r="D13" s="48">
        <f>IF(B13&lt;='VALOR POR PL'!$P$5,0,IF($K$16="MDO PREVISION + MATERIAL PREMISSA",R13+U13,IF($K$17&gt;0,$K$18*P13/$K$17,0)))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PL'!I44</f>
        <v/>
      </c>
      <c r="M13" s="100">
        <f>'CP RESUMO'!L38</f>
        <v/>
      </c>
      <c r="N13" s="101">
        <f>MAX(0,M13-M12)</f>
        <v/>
      </c>
      <c r="O13" s="100">
        <f>IF(B13&lt;='VALOR POR PL'!$P$5,'CP RESUMO'!L80,"")</f>
        <v/>
      </c>
      <c r="P13" s="69">
        <f>IF(B13&lt;='VALOR POR PL'!$P$5,0,IF(OR($K$16="CURVA PREVISION",$K$16="MDO PREVISION + MATERIAL PREMISSA"),N13,IF($K$16="PREVISÃO INFORMADA",MAX(0,H13),0)))</f>
        <v/>
      </c>
      <c r="R13" s="48">
        <f>IF(OR(B13&lt;='VALOR POR PL'!$P$5,$K$12=0),0,$K$18*$K$26*N13/$K$12)</f>
        <v/>
      </c>
      <c r="S13" s="101">
        <f>(IF(AND(9+$K$33&gt;=1,9+$K$33&lt;=72),INDEX($N$5:$N$76,9+$K$33),0)+IF(AND(9+$K$34&gt;=1,9+$K$34&lt;=72),INDEX($N$5:$N$76,9+$K$34),0)+IF(AND(9+$K$35&gt;=1,9+$K$35&lt;=72),INDEX($N$5:$N$76,9+$K$35),0))/3</f>
        <v/>
      </c>
      <c r="T13" s="101">
        <f>IF(B13&lt;='VALOR POR PL'!$P$5,0,S13+IF(B13=DATE(YEAR('VALOR POR PL'!$P$5),MONTH('VALOR POR PL'!$P$5)+1,1),SUMPRODUCT((B5:B76&lt;='VALOR POR PL'!$P$5)*S5:S76),0))</f>
        <v/>
      </c>
      <c r="U13" s="48">
        <f>IF($K$32=0,0,$K$18*$K$27*T13/$K$32)</f>
        <v/>
      </c>
    </row>
    <row r="14">
      <c r="B14" s="102">
        <f>DATE(YEAR(B13),MONTH(B13)+1,1)</f>
        <v/>
      </c>
      <c r="C14" s="75">
        <f>'DADOS HISTORICOS'!M38</f>
        <v/>
      </c>
      <c r="D14" s="48">
        <f>IF(B14&lt;='VALOR POR PL'!$P$5,0,IF($K$16="MDO PREVISION + MATERIAL PREMISSA",R14+U14,IF($K$17&gt;0,$K$18*P14/$K$17,0)))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RESUMO'!$D$80:$BW$80,MATCH('VALOR POR PL'!$P$5,'CP RESUMO'!$D$4:$BW$4,0))/100,0)</f>
        <v/>
      </c>
      <c r="M14" s="100">
        <f>'CP RESUMO'!M38</f>
        <v/>
      </c>
      <c r="N14" s="101">
        <f>MAX(0,M14-M13)</f>
        <v/>
      </c>
      <c r="O14" s="100">
        <f>IF(B14&lt;='VALOR POR PL'!$P$5,'CP RESUMO'!M80,"")</f>
        <v/>
      </c>
      <c r="P14" s="69">
        <f>IF(B14&lt;='VALOR POR PL'!$P$5,0,IF(OR($K$16="CURVA PREVISION",$K$16="MDO PREVISION + MATERIAL PREMISSA"),N14,IF($K$16="PREVISÃO INFORMADA",MAX(0,H14),0)))</f>
        <v/>
      </c>
      <c r="R14" s="48">
        <f>IF(OR(B14&lt;='VALOR POR PL'!$P$5,$K$12=0),0,$K$18*$K$26*N14/$K$12)</f>
        <v/>
      </c>
      <c r="S14" s="101">
        <f>(IF(AND(10+$K$33&gt;=1,10+$K$33&lt;=72),INDEX($N$5:$N$76,10+$K$33),0)+IF(AND(10+$K$34&gt;=1,10+$K$34&lt;=72),INDEX($N$5:$N$76,10+$K$34),0)+IF(AND(10+$K$35&gt;=1,10+$K$35&lt;=72),INDEX($N$5:$N$76,10+$K$35),0))/3</f>
        <v/>
      </c>
      <c r="T14" s="101">
        <f>IF(B14&lt;='VALOR POR PL'!$P$5,0,S14+IF(B14=DATE(YEAR('VALOR POR PL'!$P$5),MONTH('VALOR POR PL'!$P$5)+1,1),SUMPRODUCT((B5:B76&lt;='VALOR POR PL'!$P$5)*S5:S76),0))</f>
        <v/>
      </c>
      <c r="U14" s="48">
        <f>IF($K$32=0,0,$K$18*$K$27*T14/$K$32)</f>
        <v/>
      </c>
    </row>
    <row r="15">
      <c r="B15" s="102">
        <f>DATE(YEAR(B14),MONTH(B14)+1,1)</f>
        <v/>
      </c>
      <c r="C15" s="75">
        <f>'DADOS HISTORICOS'!N38</f>
        <v/>
      </c>
      <c r="D15" s="48">
        <f>IF(B15&lt;='VALOR POR PL'!$P$5,0,IF($K$16="MDO PREVISION + MATERIAL PREMISSA",R15+U15,IF($K$17&gt;0,$K$18*P15/$K$17,0)))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MDO PREVISION + MATERIAL PREMISSA</t>
        </is>
      </c>
      <c r="M15" s="100">
        <f>'CP RESUMO'!N38</f>
        <v/>
      </c>
      <c r="N15" s="101">
        <f>MAX(0,M15-M14)</f>
        <v/>
      </c>
      <c r="O15" s="100">
        <f>IF(B15&lt;='VALOR POR PL'!$P$5,'CP RESUMO'!N80,"")</f>
        <v/>
      </c>
      <c r="P15" s="69">
        <f>IF(B15&lt;='VALOR POR PL'!$P$5,0,IF(OR($K$16="CURVA PREVISION",$K$16="MDO PREVISION + MATERIAL PREMISSA"),N15,IF($K$16="PREVISÃO INFORMADA",MAX(0,H15),0)))</f>
        <v/>
      </c>
      <c r="R15" s="48">
        <f>IF(OR(B15&lt;='VALOR POR PL'!$P$5,$K$12=0),0,$K$18*$K$26*N15/$K$12)</f>
        <v/>
      </c>
      <c r="S15" s="101">
        <f>(IF(AND(11+$K$33&gt;=1,11+$K$33&lt;=72),INDEX($N$5:$N$76,11+$K$33),0)+IF(AND(11+$K$34&gt;=1,11+$K$34&lt;=72),INDEX($N$5:$N$76,11+$K$34),0)+IF(AND(11+$K$35&gt;=1,11+$K$35&lt;=72),INDEX($N$5:$N$76,11+$K$35),0))/3</f>
        <v/>
      </c>
      <c r="T15" s="101">
        <f>IF(B15&lt;='VALOR POR PL'!$P$5,0,S15+IF(B15=DATE(YEAR('VALOR POR PL'!$P$5),MONTH('VALOR POR PL'!$P$5)+1,1),SUMPRODUCT((B5:B76&lt;='VALOR POR PL'!$P$5)*S5:S76),0))</f>
        <v/>
      </c>
      <c r="U15" s="48">
        <f>IF($K$32=0,0,$K$18*$K$27*T15/$K$32)</f>
        <v/>
      </c>
    </row>
    <row r="16">
      <c r="B16" s="102">
        <f>DATE(YEAR(B15),MONTH(B15)+1,1)</f>
        <v/>
      </c>
      <c r="C16" s="75">
        <f>'DADOS HISTORICOS'!O38</f>
        <v/>
      </c>
      <c r="D16" s="48">
        <f>IF(B16&lt;='VALOR POR PL'!$P$5,0,IF($K$16="MDO PREVISION + MATERIAL PREMISSA",R16+U16,IF($K$17&gt;0,$K$18*P16/$K$17,0)))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IF(K15="MDO PREVISION + MATERIAL PREMISSA",IF(AND(K12&gt;0,K32&gt;0),"MDO PREVISION + MATERIAL PREMISSA","SEM CURVA"),IF(K15="CURVA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00">
        <f>'CP RESUMO'!O38</f>
        <v/>
      </c>
      <c r="N16" s="101">
        <f>MAX(0,M16-M15)</f>
        <v/>
      </c>
      <c r="O16" s="100">
        <f>IF(B16&lt;='VALOR POR PL'!$P$5,'CP RESUMO'!O80,"")</f>
        <v/>
      </c>
      <c r="P16" s="69">
        <f>IF(B16&lt;='VALOR POR PL'!$P$5,0,IF(OR($K$16="CURVA PREVISION",$K$16="MDO PREVISION + MATERIAL PREMISSA"),N16,IF($K$16="PREVISÃO INFORMADA",MAX(0,H16),0)))</f>
        <v/>
      </c>
      <c r="R16" s="48">
        <f>IF(OR(B16&lt;='VALOR POR PL'!$P$5,$K$12=0),0,$K$18*$K$26*N16/$K$12)</f>
        <v/>
      </c>
      <c r="S16" s="101">
        <f>(IF(AND(12+$K$33&gt;=1,12+$K$33&lt;=72),INDEX($N$5:$N$76,12+$K$33),0)+IF(AND(12+$K$34&gt;=1,12+$K$34&lt;=72),INDEX($N$5:$N$76,12+$K$34),0)+IF(AND(12+$K$35&gt;=1,12+$K$35&lt;=72),INDEX($N$5:$N$76,12+$K$35),0))/3</f>
        <v/>
      </c>
      <c r="T16" s="101">
        <f>IF(B16&lt;='VALOR POR PL'!$P$5,0,S16+IF(B16=DATE(YEAR('VALOR POR PL'!$P$5),MONTH('VALOR POR PL'!$P$5)+1,1),SUMPRODUCT((B5:B76&lt;='VALOR POR PL'!$P$5)*S5:S76),0))</f>
        <v/>
      </c>
      <c r="U16" s="48">
        <f>IF($K$32=0,0,$K$18*$K$27*T16/$K$32)</f>
        <v/>
      </c>
    </row>
    <row r="17">
      <c r="B17" s="102">
        <f>DATE(YEAR(B16),MONTH(B16)+1,1)</f>
        <v/>
      </c>
      <c r="C17" s="75">
        <f>'DADOS HISTORICOS'!P38</f>
        <v/>
      </c>
      <c r="D17" s="48">
        <f>IF(B17&lt;='VALOR POR PL'!$P$5,0,IF($K$16="MDO PREVISION + MATERIAL PREMISSA",R17+U17,IF($K$17&gt;0,$K$18*P17/$K$17,0)))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RESUMO'!P38</f>
        <v/>
      </c>
      <c r="N17" s="101">
        <f>MAX(0,M17-M16)</f>
        <v/>
      </c>
      <c r="O17" s="100">
        <f>IF(B17&lt;='VALOR POR PL'!$P$5,'CP RESUMO'!P80,"")</f>
        <v/>
      </c>
      <c r="P17" s="69">
        <f>IF(B17&lt;='VALOR POR PL'!$P$5,0,IF(OR($K$16="CURVA PREVISION",$K$16="MDO PREVISION + MATERIAL PREMISSA"),N17,IF($K$16="PREVISÃO INFORMADA",MAX(0,H17),0)))</f>
        <v/>
      </c>
      <c r="R17" s="48">
        <f>IF(OR(B17&lt;='VALOR POR PL'!$P$5,$K$12=0),0,$K$18*$K$26*N17/$K$12)</f>
        <v/>
      </c>
      <c r="S17" s="101">
        <f>(IF(AND(13+$K$33&gt;=1,13+$K$33&lt;=72),INDEX($N$5:$N$76,13+$K$33),0)+IF(AND(13+$K$34&gt;=1,13+$K$34&lt;=72),INDEX($N$5:$N$76,13+$K$34),0)+IF(AND(13+$K$35&gt;=1,13+$K$35&lt;=72),INDEX($N$5:$N$76,13+$K$35),0))/3</f>
        <v/>
      </c>
      <c r="T17" s="101">
        <f>IF(B17&lt;='VALOR POR PL'!$P$5,0,S17+IF(B17=DATE(YEAR('VALOR POR PL'!$P$5),MONTH('VALOR POR PL'!$P$5)+1,1),SUMPRODUCT((B5:B76&lt;='VALOR POR PL'!$P$5)*S5:S76),0))</f>
        <v/>
      </c>
      <c r="U17" s="48">
        <f>IF($K$32=0,0,$K$18*$K$27*T17/$K$32)</f>
        <v/>
      </c>
    </row>
    <row r="18">
      <c r="B18" s="102">
        <f>DATE(YEAR(B17),MONTH(B17)+1,1)</f>
        <v/>
      </c>
      <c r="C18" s="75">
        <f>'DADOS HISTORICOS'!Q38</f>
        <v/>
      </c>
      <c r="D18" s="48">
        <f>IF(B18&lt;='VALOR POR PL'!$P$5,0,IF($K$16="MDO PREVISION + MATERIAL PREMISSA",R18+U18,IF($K$17&gt;0,$K$18*P18/$K$17,0)))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RESUMO'!Q38</f>
        <v/>
      </c>
      <c r="N18" s="101">
        <f>MAX(0,M18-M17)</f>
        <v/>
      </c>
      <c r="O18" s="100">
        <f>IF(B18&lt;='VALOR POR PL'!$P$5,'CP RESUMO'!Q80,"")</f>
        <v/>
      </c>
      <c r="P18" s="69">
        <f>IF(B18&lt;='VALOR POR PL'!$P$5,0,IF(OR($K$16="CURVA PREVISION",$K$16="MDO PREVISION + MATERIAL PREMISSA"),N18,IF($K$16="PREVISÃO INFORMADA",MAX(0,H18),0)))</f>
        <v/>
      </c>
      <c r="R18" s="48">
        <f>IF(OR(B18&lt;='VALOR POR PL'!$P$5,$K$12=0),0,$K$18*$K$26*N18/$K$12)</f>
        <v/>
      </c>
      <c r="S18" s="101">
        <f>(IF(AND(14+$K$33&gt;=1,14+$K$33&lt;=72),INDEX($N$5:$N$76,14+$K$33),0)+IF(AND(14+$K$34&gt;=1,14+$K$34&lt;=72),INDEX($N$5:$N$76,14+$K$34),0)+IF(AND(14+$K$35&gt;=1,14+$K$35&lt;=72),INDEX($N$5:$N$76,14+$K$35),0))/3</f>
        <v/>
      </c>
      <c r="T18" s="101">
        <f>IF(B18&lt;='VALOR POR PL'!$P$5,0,S18+IF(B18=DATE(YEAR('VALOR POR PL'!$P$5),MONTH('VALOR POR PL'!$P$5)+1,1),SUMPRODUCT((B5:B76&lt;='VALOR POR PL'!$P$5)*S5:S76),0))</f>
        <v/>
      </c>
      <c r="U18" s="48">
        <f>IF($K$32=0,0,$K$18*$K$27*T18/$K$32)</f>
        <v/>
      </c>
    </row>
    <row r="19">
      <c r="B19" s="102">
        <f>DATE(YEAR(B18),MONTH(B18)+1,1)</f>
        <v/>
      </c>
      <c r="C19" s="75">
        <f>'DADOS HISTORICOS'!R38</f>
        <v/>
      </c>
      <c r="D19" s="48">
        <f>IF(B19&lt;='VALOR POR PL'!$P$5,0,IF($K$16="MDO PREVISION + MATERIAL PREMISSA",R19+U19,IF($K$17&gt;0,$K$18*P19/$K$17,0)))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RESUMO'!R38</f>
        <v/>
      </c>
      <c r="N19" s="101">
        <f>MAX(0,M19-M18)</f>
        <v/>
      </c>
      <c r="O19" s="100">
        <f>IF(B19&lt;='VALOR POR PL'!$P$5,'CP RESUMO'!R80,"")</f>
        <v/>
      </c>
      <c r="P19" s="69">
        <f>IF(B19&lt;='VALOR POR PL'!$P$5,0,IF(OR($K$16="CURVA PREVISION",$K$16="MDO PREVISION + MATERIAL PREMISSA"),N19,IF($K$16="PREVISÃO INFORMADA",MAX(0,H19),0)))</f>
        <v/>
      </c>
      <c r="R19" s="48">
        <f>IF(OR(B19&lt;='VALOR POR PL'!$P$5,$K$12=0),0,$K$18*$K$26*N19/$K$12)</f>
        <v/>
      </c>
      <c r="S19" s="101">
        <f>(IF(AND(15+$K$33&gt;=1,15+$K$33&lt;=72),INDEX($N$5:$N$76,15+$K$33),0)+IF(AND(15+$K$34&gt;=1,15+$K$34&lt;=72),INDEX($N$5:$N$76,15+$K$34),0)+IF(AND(15+$K$35&gt;=1,15+$K$35&lt;=72),INDEX($N$5:$N$76,15+$K$35),0))/3</f>
        <v/>
      </c>
      <c r="T19" s="101">
        <f>IF(B19&lt;='VALOR POR PL'!$P$5,0,S19+IF(B19=DATE(YEAR('VALOR POR PL'!$P$5),MONTH('VALOR POR PL'!$P$5)+1,1),SUMPRODUCT((B5:B76&lt;='VALOR POR PL'!$P$5)*S5:S76),0))</f>
        <v/>
      </c>
      <c r="U19" s="48">
        <f>IF($K$32=0,0,$K$18*$K$27*T19/$K$32)</f>
        <v/>
      </c>
    </row>
    <row r="20" ht="30" customHeight="1">
      <c r="B20" s="102">
        <f>DATE(YEAR(B19),MONTH(B19)+1,1)</f>
        <v/>
      </c>
      <c r="C20" s="75">
        <f>'DADOS HISTORICOS'!S38</f>
        <v/>
      </c>
      <c r="D20" s="48">
        <f>IF(B20&lt;='VALOR POR PL'!$P$5,0,IF($K$16="MDO PREVISION + MATERIAL PREMISSA",R20+U20,IF($K$17&gt;0,$K$18*P20/$K$17,0)))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RESUMO'!S38</f>
        <v/>
      </c>
      <c r="N20" s="101">
        <f>MAX(0,M20-M19)</f>
        <v/>
      </c>
      <c r="O20" s="100">
        <f>IF(B20&lt;='VALOR POR PL'!$P$5,'CP RESUMO'!S80,"")</f>
        <v/>
      </c>
      <c r="P20" s="69">
        <f>IF(B20&lt;='VALOR POR PL'!$P$5,0,IF(OR($K$16="CURVA PREVISION",$K$16="MDO PREVISION + MATERIAL PREMISSA"),N20,IF($K$16="PREVISÃO INFORMADA",MAX(0,H20),0)))</f>
        <v/>
      </c>
      <c r="R20" s="48">
        <f>IF(OR(B20&lt;='VALOR POR PL'!$P$5,$K$12=0),0,$K$18*$K$26*N20/$K$12)</f>
        <v/>
      </c>
      <c r="S20" s="101">
        <f>(IF(AND(16+$K$33&gt;=1,16+$K$33&lt;=72),INDEX($N$5:$N$76,16+$K$33),0)+IF(AND(16+$K$34&gt;=1,16+$K$34&lt;=72),INDEX($N$5:$N$76,16+$K$34),0)+IF(AND(16+$K$35&gt;=1,16+$K$35&lt;=72),INDEX($N$5:$N$76,16+$K$35),0))/3</f>
        <v/>
      </c>
      <c r="T20" s="101">
        <f>IF(B20&lt;='VALOR POR PL'!$P$5,0,S20+IF(B20=DATE(YEAR('VALOR POR PL'!$P$5),MONTH('VALOR POR PL'!$P$5)+1,1),SUMPRODUCT((B5:B76&lt;='VALOR POR PL'!$P$5)*S5:S76),0))</f>
        <v/>
      </c>
      <c r="U20" s="48">
        <f>IF($K$32=0,0,$K$18*$K$27*T20/$K$32)</f>
        <v/>
      </c>
    </row>
    <row r="21">
      <c r="B21" s="102">
        <f>DATE(YEAR(B20),MONTH(B20)+1,1)</f>
        <v/>
      </c>
      <c r="C21" s="75">
        <f>'DADOS HISTORICOS'!T38</f>
        <v/>
      </c>
      <c r="D21" s="48">
        <f>IF(B21&lt;='VALOR POR PL'!$P$5,0,IF($K$16="MDO PREVISION + MATERIAL PREMISSA",R21+U21,IF($K$17&gt;0,$K$18*P21/$K$17,0)))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RESUMO'!T38</f>
        <v/>
      </c>
      <c r="N21" s="101">
        <f>MAX(0,M21-M20)</f>
        <v/>
      </c>
      <c r="O21" s="100">
        <f>IF(B21&lt;='VALOR POR PL'!$P$5,'CP RESUMO'!T80,"")</f>
        <v/>
      </c>
      <c r="P21" s="69">
        <f>IF(B21&lt;='VALOR POR PL'!$P$5,0,IF(OR($K$16="CURVA PREVISION",$K$16="MDO PREVISION + MATERIAL PREMISSA"),N21,IF($K$16="PREVISÃO INFORMADA",MAX(0,H21),0)))</f>
        <v/>
      </c>
      <c r="R21" s="48">
        <f>IF(OR(B21&lt;='VALOR POR PL'!$P$5,$K$12=0),0,$K$18*$K$26*N21/$K$12)</f>
        <v/>
      </c>
      <c r="S21" s="101">
        <f>(IF(AND(17+$K$33&gt;=1,17+$K$33&lt;=72),INDEX($N$5:$N$76,17+$K$33),0)+IF(AND(17+$K$34&gt;=1,17+$K$34&lt;=72),INDEX($N$5:$N$76,17+$K$34),0)+IF(AND(17+$K$35&gt;=1,17+$K$35&lt;=72),INDEX($N$5:$N$76,17+$K$35),0))/3</f>
        <v/>
      </c>
      <c r="T21" s="101">
        <f>IF(B21&lt;='VALOR POR PL'!$P$5,0,S21+IF(B21=DATE(YEAR('VALOR POR PL'!$P$5),MONTH('VALOR POR PL'!$P$5)+1,1),SUMPRODUCT((B5:B76&lt;='VALOR POR PL'!$P$5)*S5:S76),0))</f>
        <v/>
      </c>
      <c r="U21" s="48">
        <f>IF($K$32=0,0,$K$18*$K$27*T21/$K$32)</f>
        <v/>
      </c>
    </row>
    <row r="22">
      <c r="B22" s="102">
        <f>DATE(YEAR(B21),MONTH(B21)+1,1)</f>
        <v/>
      </c>
      <c r="C22" s="75">
        <f>'DADOS HISTORICOS'!U38</f>
        <v/>
      </c>
      <c r="D22" s="48">
        <f>IF(B22&lt;='VALOR POR PL'!$P$5,0,IF($K$16="MDO PREVISION + MATERIAL PREMISSA",R22+U22,IF($K$17&gt;0,$K$18*P22/$K$17,0)))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RESUMO'!U38</f>
        <v/>
      </c>
      <c r="N22" s="101">
        <f>MAX(0,M22-M21)</f>
        <v/>
      </c>
      <c r="O22" s="100">
        <f>IF(B22&lt;='VALOR POR PL'!$P$5,'CP RESUMO'!U80,"")</f>
        <v/>
      </c>
      <c r="P22" s="69">
        <f>IF(B22&lt;='VALOR POR PL'!$P$5,0,IF(OR($K$16="CURVA PREVISION",$K$16="MDO PREVISION + MATERIAL PREMISSA"),N22,IF($K$16="PREVISÃO INFORMADA",MAX(0,H22),0)))</f>
        <v/>
      </c>
      <c r="R22" s="48">
        <f>IF(OR(B22&lt;='VALOR POR PL'!$P$5,$K$12=0),0,$K$18*$K$26*N22/$K$12)</f>
        <v/>
      </c>
      <c r="S22" s="101">
        <f>(IF(AND(18+$K$33&gt;=1,18+$K$33&lt;=72),INDEX($N$5:$N$76,18+$K$33),0)+IF(AND(18+$K$34&gt;=1,18+$K$34&lt;=72),INDEX($N$5:$N$76,18+$K$34),0)+IF(AND(18+$K$35&gt;=1,18+$K$35&lt;=72),INDEX($N$5:$N$76,18+$K$35),0))/3</f>
        <v/>
      </c>
      <c r="T22" s="101">
        <f>IF(B22&lt;='VALOR POR PL'!$P$5,0,S22+IF(B22=DATE(YEAR('VALOR POR PL'!$P$5),MONTH('VALOR POR PL'!$P$5)+1,1),SUMPRODUCT((B5:B76&lt;='VALOR POR PL'!$P$5)*S5:S76),0))</f>
        <v/>
      </c>
      <c r="U22" s="48">
        <f>IF($K$32=0,0,$K$18*$K$27*T22/$K$32)</f>
        <v/>
      </c>
    </row>
    <row r="23">
      <c r="B23" s="102">
        <f>DATE(YEAR(B22),MONTH(B22)+1,1)</f>
        <v/>
      </c>
      <c r="C23" s="75">
        <f>'DADOS HISTORICOS'!V38</f>
        <v/>
      </c>
      <c r="D23" s="48">
        <f>IF(B23&lt;='VALOR POR PL'!$P$5,0,IF($K$16="MDO PREVISION + MATERIAL PREMISSA",R23+U23,IF($K$17&gt;0,$K$18*P23/$K$17,0)))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RESUMO'!V38</f>
        <v/>
      </c>
      <c r="N23" s="101">
        <f>MAX(0,M23-M22)</f>
        <v/>
      </c>
      <c r="O23" s="100">
        <f>IF(B23&lt;='VALOR POR PL'!$P$5,'CP RESUMO'!V80,"")</f>
        <v/>
      </c>
      <c r="P23" s="69">
        <f>IF(B23&lt;='VALOR POR PL'!$P$5,0,IF(OR($K$16="CURVA PREVISION",$K$16="MDO PREVISION + MATERIAL PREMISSA"),N23,IF($K$16="PREVISÃO INFORMADA",MAX(0,H23),0)))</f>
        <v/>
      </c>
      <c r="R23" s="48">
        <f>IF(OR(B23&lt;='VALOR POR PL'!$P$5,$K$12=0),0,$K$18*$K$26*N23/$K$12)</f>
        <v/>
      </c>
      <c r="S23" s="101">
        <f>(IF(AND(19+$K$33&gt;=1,19+$K$33&lt;=72),INDEX($N$5:$N$76,19+$K$33),0)+IF(AND(19+$K$34&gt;=1,19+$K$34&lt;=72),INDEX($N$5:$N$76,19+$K$34),0)+IF(AND(19+$K$35&gt;=1,19+$K$35&lt;=72),INDEX($N$5:$N$76,19+$K$35),0))/3</f>
        <v/>
      </c>
      <c r="T23" s="101">
        <f>IF(B23&lt;='VALOR POR PL'!$P$5,0,S23+IF(B23=DATE(YEAR('VALOR POR PL'!$P$5),MONTH('VALOR POR PL'!$P$5)+1,1),SUMPRODUCT((B5:B76&lt;='VALOR POR PL'!$P$5)*S5:S76),0))</f>
        <v/>
      </c>
      <c r="U23" s="48">
        <f>IF($K$32=0,0,$K$18*$K$27*T23/$K$32)</f>
        <v/>
      </c>
    </row>
    <row r="24" ht="45" customHeight="1">
      <c r="B24" s="102">
        <f>DATE(YEAR(B23),MONTH(B23)+1,1)</f>
        <v/>
      </c>
      <c r="C24" s="75">
        <f>'DADOS HISTORICOS'!W38</f>
        <v/>
      </c>
      <c r="D24" s="48">
        <f>IF(B24&lt;='VALOR POR PL'!$P$5,0,IF($K$16="MDO PREVISION + MATERIAL PREMISSA",R24+U24,IF($K$17&gt;0,$K$18*P24/$K$17,0)))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inlineStr">
        <is>
          <t>Saldo dividido: MDO segue a curva do Prevision; material segue a premissa (pedido antecipado, pagamento 28/56/84 dias).</t>
        </is>
      </c>
      <c r="M24" s="100">
        <f>'CP RESUMO'!W38</f>
        <v/>
      </c>
      <c r="N24" s="101">
        <f>MAX(0,M24-M23)</f>
        <v/>
      </c>
      <c r="O24" s="100">
        <f>IF(B24&lt;='VALOR POR PL'!$P$5,'CP RESUMO'!W80,"")</f>
        <v/>
      </c>
      <c r="P24" s="69">
        <f>IF(B24&lt;='VALOR POR PL'!$P$5,0,IF(OR($K$16="CURVA PREVISION",$K$16="MDO PREVISION + MATERIAL PREMISSA"),N24,IF($K$16="PREVISÃO INFORMADA",MAX(0,H24),0)))</f>
        <v/>
      </c>
      <c r="R24" s="48">
        <f>IF(OR(B24&lt;='VALOR POR PL'!$P$5,$K$12=0),0,$K$18*$K$26*N24/$K$12)</f>
        <v/>
      </c>
      <c r="S24" s="101">
        <f>(IF(AND(20+$K$33&gt;=1,20+$K$33&lt;=72),INDEX($N$5:$N$76,20+$K$33),0)+IF(AND(20+$K$34&gt;=1,20+$K$34&lt;=72),INDEX($N$5:$N$76,20+$K$34),0)+IF(AND(20+$K$35&gt;=1,20+$K$35&lt;=72),INDEX($N$5:$N$76,20+$K$35),0))/3</f>
        <v/>
      </c>
      <c r="T24" s="101">
        <f>IF(B24&lt;='VALOR POR PL'!$P$5,0,S24+IF(B24=DATE(YEAR('VALOR POR PL'!$P$5),MONTH('VALOR POR PL'!$P$5)+1,1),SUMPRODUCT((B5:B76&lt;='VALOR POR PL'!$P$5)*S5:S76),0))</f>
        <v/>
      </c>
      <c r="U24" s="48">
        <f>IF($K$32=0,0,$K$18*$K$27*T24/$K$32)</f>
        <v/>
      </c>
    </row>
    <row r="25">
      <c r="B25" s="102">
        <f>DATE(YEAR(B24),MONTH(B24)+1,1)</f>
        <v/>
      </c>
      <c r="C25" s="75">
        <f>'DADOS HISTORICOS'!X38</f>
        <v/>
      </c>
      <c r="D25" s="48">
        <f>IF(B25&lt;='VALOR POR PL'!$P$5,0,IF($K$16="MDO PREVISION + MATERIAL PREMISSA",R25+U25,IF($K$17&gt;0,$K$18*P25/$K$17,0)))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I25" s="63" t="inlineStr">
        <is>
          <t>DIVISÃO MDO × MATERIAL</t>
        </is>
      </c>
      <c r="J25" s="64" t="n"/>
      <c r="K25" s="65" t="n"/>
      <c r="M25" s="100">
        <f>'CP RESUMO'!X38</f>
        <v/>
      </c>
      <c r="N25" s="101">
        <f>MAX(0,M25-M24)</f>
        <v/>
      </c>
      <c r="O25" s="100">
        <f>IF(B25&lt;='VALOR POR PL'!$P$5,'CP RESUMO'!X80,"")</f>
        <v/>
      </c>
      <c r="P25" s="69">
        <f>IF(B25&lt;='VALOR POR PL'!$P$5,0,IF(OR($K$16="CURVA PREVISION",$K$16="MDO PREVISION + MATERIAL PREMISSA"),N25,IF($K$16="PREVISÃO INFORMADA",MAX(0,H25),0)))</f>
        <v/>
      </c>
      <c r="R25" s="48">
        <f>IF(OR(B25&lt;='VALOR POR PL'!$P$5,$K$12=0),0,$K$18*$K$26*N25/$K$12)</f>
        <v/>
      </c>
      <c r="S25" s="101">
        <f>(IF(AND(21+$K$33&gt;=1,21+$K$33&lt;=72),INDEX($N$5:$N$76,21+$K$33),0)+IF(AND(21+$K$34&gt;=1,21+$K$34&lt;=72),INDEX($N$5:$N$76,21+$K$34),0)+IF(AND(21+$K$35&gt;=1,21+$K$35&lt;=72),INDEX($N$5:$N$76,21+$K$35),0))/3</f>
        <v/>
      </c>
      <c r="T25" s="101">
        <f>IF(B25&lt;='VALOR POR PL'!$P$5,0,S25+IF(B25=DATE(YEAR('VALOR POR PL'!$P$5),MONTH('VALOR POR PL'!$P$5)+1,1),SUMPRODUCT((B5:B76&lt;='VALOR POR PL'!$P$5)*S5:S76),0))</f>
        <v/>
      </c>
      <c r="U25" s="48">
        <f>IF($K$32=0,0,$K$18*$K$27*T25/$K$32)</f>
        <v/>
      </c>
    </row>
    <row r="26">
      <c r="B26" s="102">
        <f>DATE(YEAR(B25),MONTH(B25)+1,1)</f>
        <v/>
      </c>
      <c r="C26" s="75">
        <f>'DADOS HISTORICOS'!Y38</f>
        <v/>
      </c>
      <c r="D26" s="48">
        <f>IF(B26&lt;='VALOR POR PL'!$P$5,0,IF($K$16="MDO PREVISION + MATERIAL PREMISSA",R26+U26,IF($K$17&gt;0,$K$18*P26/$K$17,0)))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I26" s="45" t="inlineStr">
        <is>
          <t>% MÃO DE OBRA (segue a curva do Prevision)</t>
        </is>
      </c>
      <c r="K26" s="54" t="n">
        <v>0.4</v>
      </c>
      <c r="M26" s="100">
        <f>'CP RESUMO'!Y38</f>
        <v/>
      </c>
      <c r="N26" s="101">
        <f>MAX(0,M26-M25)</f>
        <v/>
      </c>
      <c r="O26" s="100">
        <f>IF(B26&lt;='VALOR POR PL'!$P$5,'CP RESUMO'!Y80,"")</f>
        <v/>
      </c>
      <c r="P26" s="69">
        <f>IF(B26&lt;='VALOR POR PL'!$P$5,0,IF(OR($K$16="CURVA PREVISION",$K$16="MDO PREVISION + MATERIAL PREMISSA"),N26,IF($K$16="PREVISÃO INFORMADA",MAX(0,H26),0)))</f>
        <v/>
      </c>
      <c r="R26" s="48">
        <f>IF(OR(B26&lt;='VALOR POR PL'!$P$5,$K$12=0),0,$K$18*$K$26*N26/$K$12)</f>
        <v/>
      </c>
      <c r="S26" s="101">
        <f>(IF(AND(22+$K$33&gt;=1,22+$K$33&lt;=72),INDEX($N$5:$N$76,22+$K$33),0)+IF(AND(22+$K$34&gt;=1,22+$K$34&lt;=72),INDEX($N$5:$N$76,22+$K$34),0)+IF(AND(22+$K$35&gt;=1,22+$K$35&lt;=72),INDEX($N$5:$N$76,22+$K$35),0))/3</f>
        <v/>
      </c>
      <c r="T26" s="101">
        <f>IF(B26&lt;='VALOR POR PL'!$P$5,0,S26+IF(B26=DATE(YEAR('VALOR POR PL'!$P$5),MONTH('VALOR POR PL'!$P$5)+1,1),SUMPRODUCT((B5:B76&lt;='VALOR POR PL'!$P$5)*S5:S76),0))</f>
        <v/>
      </c>
      <c r="U26" s="48">
        <f>IF($K$32=0,0,$K$18*$K$27*T26/$K$32)</f>
        <v/>
      </c>
    </row>
    <row r="27">
      <c r="B27" s="102">
        <f>DATE(YEAR(B26),MONTH(B26)+1,1)</f>
        <v/>
      </c>
      <c r="C27" s="75">
        <f>'DADOS HISTORICOS'!Z38</f>
        <v/>
      </c>
      <c r="D27" s="48">
        <f>IF(B27&lt;='VALOR POR PL'!$P$5,0,IF($K$16="MDO PREVISION + MATERIAL PREMISSA",R27+U27,IF($K$17&gt;0,$K$18*P27/$K$17,0)))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I27" s="45" t="inlineStr">
        <is>
          <t>% MATERIAL (segue a premissa)</t>
        </is>
      </c>
      <c r="K27" s="109">
        <f>1-K26</f>
        <v/>
      </c>
      <c r="M27" s="100">
        <f>'CP RESUMO'!Z38</f>
        <v/>
      </c>
      <c r="N27" s="101">
        <f>MAX(0,M27-M26)</f>
        <v/>
      </c>
      <c r="O27" s="100">
        <f>IF(B27&lt;='VALOR POR PL'!$P$5,'CP RESUMO'!Z80,"")</f>
        <v/>
      </c>
      <c r="P27" s="69">
        <f>IF(B27&lt;='VALOR POR PL'!$P$5,0,IF(OR($K$16="CURVA PREVISION",$K$16="MDO PREVISION + MATERIAL PREMISSA"),N27,IF($K$16="PREVISÃO INFORMADA",MAX(0,H27),0)))</f>
        <v/>
      </c>
      <c r="R27" s="48">
        <f>IF(OR(B27&lt;='VALOR POR PL'!$P$5,$K$12=0),0,$K$18*$K$26*N27/$K$12)</f>
        <v/>
      </c>
      <c r="S27" s="101">
        <f>(IF(AND(23+$K$33&gt;=1,23+$K$33&lt;=72),INDEX($N$5:$N$76,23+$K$33),0)+IF(AND(23+$K$34&gt;=1,23+$K$34&lt;=72),INDEX($N$5:$N$76,23+$K$34),0)+IF(AND(23+$K$35&gt;=1,23+$K$35&lt;=72),INDEX($N$5:$N$76,23+$K$35),0))/3</f>
        <v/>
      </c>
      <c r="T27" s="101">
        <f>IF(B27&lt;='VALOR POR PL'!$P$5,0,S27+IF(B27=DATE(YEAR('VALOR POR PL'!$P$5),MONTH('VALOR POR PL'!$P$5)+1,1),SUMPRODUCT((B5:B76&lt;='VALOR POR PL'!$P$5)*S5:S76),0))</f>
        <v/>
      </c>
      <c r="U27" s="48">
        <f>IF($K$32=0,0,$K$18*$K$27*T27/$K$32)</f>
        <v/>
      </c>
    </row>
    <row r="28">
      <c r="B28" s="102">
        <f>DATE(YEAR(B27),MONTH(B27)+1,1)</f>
        <v/>
      </c>
      <c r="C28" s="75">
        <f>'DADOS HISTORICOS'!AA38</f>
        <v/>
      </c>
      <c r="D28" s="48">
        <f>IF(B28&lt;='VALOR POR PL'!$P$5,0,IF($K$16="MDO PREVISION + MATERIAL PREMISSA",R28+U28,IF($K$17&gt;0,$K$18*P28/$K$17,0)))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I28" s="45" t="inlineStr">
        <is>
          <t>ANTECEDÊNCIA DO PEDIDO (dias antes da instalação)</t>
        </is>
      </c>
      <c r="K28" s="70" t="n">
        <v>180</v>
      </c>
      <c r="M28" s="100">
        <f>'CP RESUMO'!AA38</f>
        <v/>
      </c>
      <c r="N28" s="101">
        <f>MAX(0,M28-M27)</f>
        <v/>
      </c>
      <c r="O28" s="100">
        <f>IF(B28&lt;='VALOR POR PL'!$P$5,'CP RESUMO'!AA80,"")</f>
        <v/>
      </c>
      <c r="P28" s="69">
        <f>IF(B28&lt;='VALOR POR PL'!$P$5,0,IF(OR($K$16="CURVA PREVISION",$K$16="MDO PREVISION + MATERIAL PREMISSA"),N28,IF($K$16="PREVISÃO INFORMADA",MAX(0,H28),0)))</f>
        <v/>
      </c>
      <c r="R28" s="48">
        <f>IF(OR(B28&lt;='VALOR POR PL'!$P$5,$K$12=0),0,$K$18*$K$26*N28/$K$12)</f>
        <v/>
      </c>
      <c r="S28" s="101">
        <f>(IF(AND(24+$K$33&gt;=1,24+$K$33&lt;=72),INDEX($N$5:$N$76,24+$K$33),0)+IF(AND(24+$K$34&gt;=1,24+$K$34&lt;=72),INDEX($N$5:$N$76,24+$K$34),0)+IF(AND(24+$K$35&gt;=1,24+$K$35&lt;=72),INDEX($N$5:$N$76,24+$K$35),0))/3</f>
        <v/>
      </c>
      <c r="T28" s="101">
        <f>IF(B28&lt;='VALOR POR PL'!$P$5,0,S28+IF(B28=DATE(YEAR('VALOR POR PL'!$P$5),MONTH('VALOR POR PL'!$P$5)+1,1),SUMPRODUCT((B5:B76&lt;='VALOR POR PL'!$P$5)*S5:S76),0))</f>
        <v/>
      </c>
      <c r="U28" s="48">
        <f>IF($K$32=0,0,$K$18*$K$27*T28/$K$32)</f>
        <v/>
      </c>
    </row>
    <row r="29">
      <c r="B29" s="102">
        <f>DATE(YEAR(B28),MONTH(B28)+1,1)</f>
        <v/>
      </c>
      <c r="C29" s="75">
        <f>'DADOS HISTORICOS'!AB38</f>
        <v/>
      </c>
      <c r="D29" s="48">
        <f>IF(B29&lt;='VALOR POR PL'!$P$5,0,IF($K$16="MDO PREVISION + MATERIAL PREMISSA",R29+U29,IF($K$17&gt;0,$K$18*P29/$K$17,0)))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I29" s="45" t="inlineStr">
        <is>
          <t>1ª PARCELA (dias após o pedido)</t>
        </is>
      </c>
      <c r="K29" s="70" t="n">
        <v>28</v>
      </c>
      <c r="M29" s="100">
        <f>'CP RESUMO'!AB38</f>
        <v/>
      </c>
      <c r="N29" s="101">
        <f>MAX(0,M29-M28)</f>
        <v/>
      </c>
      <c r="O29" s="100">
        <f>IF(B29&lt;='VALOR POR PL'!$P$5,'CP RESUMO'!AB80,"")</f>
        <v/>
      </c>
      <c r="P29" s="69">
        <f>IF(B29&lt;='VALOR POR PL'!$P$5,0,IF(OR($K$16="CURVA PREVISION",$K$16="MDO PREVISION + MATERIAL PREMISSA"),N29,IF($K$16="PREVISÃO INFORMADA",MAX(0,H29),0)))</f>
        <v/>
      </c>
      <c r="R29" s="48">
        <f>IF(OR(B29&lt;='VALOR POR PL'!$P$5,$K$12=0),0,$K$18*$K$26*N29/$K$12)</f>
        <v/>
      </c>
      <c r="S29" s="101">
        <f>(IF(AND(25+$K$33&gt;=1,25+$K$33&lt;=72),INDEX($N$5:$N$76,25+$K$33),0)+IF(AND(25+$K$34&gt;=1,25+$K$34&lt;=72),INDEX($N$5:$N$76,25+$K$34),0)+IF(AND(25+$K$35&gt;=1,25+$K$35&lt;=72),INDEX($N$5:$N$76,25+$K$35),0))/3</f>
        <v/>
      </c>
      <c r="T29" s="101">
        <f>IF(B29&lt;='VALOR POR PL'!$P$5,0,S29+IF(B29=DATE(YEAR('VALOR POR PL'!$P$5),MONTH('VALOR POR PL'!$P$5)+1,1),SUMPRODUCT((B5:B76&lt;='VALOR POR PL'!$P$5)*S5:S76),0))</f>
        <v/>
      </c>
      <c r="U29" s="48">
        <f>IF($K$32=0,0,$K$18*$K$27*T29/$K$32)</f>
        <v/>
      </c>
    </row>
    <row r="30">
      <c r="B30" s="102">
        <f>DATE(YEAR(B29),MONTH(B29)+1,1)</f>
        <v/>
      </c>
      <c r="C30" s="75">
        <f>'DADOS HISTORICOS'!AC38</f>
        <v/>
      </c>
      <c r="D30" s="48">
        <f>IF(B30&lt;='VALOR POR PL'!$P$5,0,IF($K$16="MDO PREVISION + MATERIAL PREMISSA",R30+U30,IF($K$17&gt;0,$K$18*P30/$K$17,0)))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I30" s="45" t="inlineStr">
        <is>
          <t>2ª PARCELA (dias após o pedido)</t>
        </is>
      </c>
      <c r="K30" s="70" t="n">
        <v>56</v>
      </c>
      <c r="M30" s="100">
        <f>'CP RESUMO'!AC38</f>
        <v/>
      </c>
      <c r="N30" s="101">
        <f>MAX(0,M30-M29)</f>
        <v/>
      </c>
      <c r="O30" s="100">
        <f>IF(B30&lt;='VALOR POR PL'!$P$5,'CP RESUMO'!AC80,"")</f>
        <v/>
      </c>
      <c r="P30" s="69">
        <f>IF(B30&lt;='VALOR POR PL'!$P$5,0,IF(OR($K$16="CURVA PREVISION",$K$16="MDO PREVISION + MATERIAL PREMISSA"),N30,IF($K$16="PREVISÃO INFORMADA",MAX(0,H30),0)))</f>
        <v/>
      </c>
      <c r="R30" s="48">
        <f>IF(OR(B30&lt;='VALOR POR PL'!$P$5,$K$12=0),0,$K$18*$K$26*N30/$K$12)</f>
        <v/>
      </c>
      <c r="S30" s="101">
        <f>(IF(AND(26+$K$33&gt;=1,26+$K$33&lt;=72),INDEX($N$5:$N$76,26+$K$33),0)+IF(AND(26+$K$34&gt;=1,26+$K$34&lt;=72),INDEX($N$5:$N$76,26+$K$34),0)+IF(AND(26+$K$35&gt;=1,26+$K$35&lt;=72),INDEX($N$5:$N$76,26+$K$35),0))/3</f>
        <v/>
      </c>
      <c r="T30" s="101">
        <f>IF(B30&lt;='VALOR POR PL'!$P$5,0,S30+IF(B30=DATE(YEAR('VALOR POR PL'!$P$5),MONTH('VALOR POR PL'!$P$5)+1,1),SUMPRODUCT((B5:B76&lt;='VALOR POR PL'!$P$5)*S5:S76),0))</f>
        <v/>
      </c>
      <c r="U30" s="48">
        <f>IF($K$32=0,0,$K$18*$K$27*T30/$K$32)</f>
        <v/>
      </c>
    </row>
    <row r="31">
      <c r="B31" s="102">
        <f>DATE(YEAR(B30),MONTH(B30)+1,1)</f>
        <v/>
      </c>
      <c r="C31" s="75">
        <f>'DADOS HISTORICOS'!AD38</f>
        <v/>
      </c>
      <c r="D31" s="48">
        <f>IF(B31&lt;='VALOR POR PL'!$P$5,0,IF($K$16="MDO PREVISION + MATERIAL PREMISSA",R31+U31,IF($K$17&gt;0,$K$18*P31/$K$17,0)))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I31" s="45" t="inlineStr">
        <is>
          <t>3ª PARCELA (dias após o pedido)</t>
        </is>
      </c>
      <c r="K31" s="70" t="n">
        <v>84</v>
      </c>
      <c r="M31" s="100">
        <f>'CP RESUMO'!AD38</f>
        <v/>
      </c>
      <c r="N31" s="101">
        <f>MAX(0,M31-M30)</f>
        <v/>
      </c>
      <c r="O31" s="100">
        <f>IF(B31&lt;='VALOR POR PL'!$P$5,'CP RESUMO'!AD80,"")</f>
        <v/>
      </c>
      <c r="P31" s="69">
        <f>IF(B31&lt;='VALOR POR PL'!$P$5,0,IF(OR($K$16="CURVA PREVISION",$K$16="MDO PREVISION + MATERIAL PREMISSA"),N31,IF($K$16="PREVISÃO INFORMADA",MAX(0,H31),0)))</f>
        <v/>
      </c>
      <c r="R31" s="48">
        <f>IF(OR(B31&lt;='VALOR POR PL'!$P$5,$K$12=0),0,$K$18*$K$26*N31/$K$12)</f>
        <v/>
      </c>
      <c r="S31" s="101">
        <f>(IF(AND(27+$K$33&gt;=1,27+$K$33&lt;=72),INDEX($N$5:$N$76,27+$K$33),0)+IF(AND(27+$K$34&gt;=1,27+$K$34&lt;=72),INDEX($N$5:$N$76,27+$K$34),0)+IF(AND(27+$K$35&gt;=1,27+$K$35&lt;=72),INDEX($N$5:$N$76,27+$K$35),0))/3</f>
        <v/>
      </c>
      <c r="T31" s="101">
        <f>IF(B31&lt;='VALOR POR PL'!$P$5,0,S31+IF(B31=DATE(YEAR('VALOR POR PL'!$P$5),MONTH('VALOR POR PL'!$P$5)+1,1),SUMPRODUCT((B5:B76&lt;='VALOR POR PL'!$P$5)*S5:S76),0))</f>
        <v/>
      </c>
      <c r="U31" s="48">
        <f>IF($K$32=0,0,$K$18*$K$27*T31/$K$32)</f>
        <v/>
      </c>
    </row>
    <row r="32">
      <c r="B32" s="102">
        <f>DATE(YEAR(B31),MONTH(B31)+1,1)</f>
        <v/>
      </c>
      <c r="C32" s="75">
        <f>'DADOS HISTORICOS'!AE38</f>
        <v/>
      </c>
      <c r="D32" s="48">
        <f>IF(B32&lt;='VALOR POR PL'!$P$5,0,IF($K$16="MDO PREVISION + MATERIAL PREMISSA",R32+U32,IF($K$17&gt;0,$K$18*P32/$K$17,0)))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I32" s="45" t="inlineStr">
        <is>
          <t>Σ PESOS DO MATERIAL (meses futuros)</t>
        </is>
      </c>
      <c r="K32" s="101">
        <f>SUM(T5:T76)</f>
        <v/>
      </c>
      <c r="M32" s="100">
        <f>'CP RESUMO'!AE38</f>
        <v/>
      </c>
      <c r="N32" s="101">
        <f>MAX(0,M32-M31)</f>
        <v/>
      </c>
      <c r="O32" s="100">
        <f>IF(B32&lt;='VALOR POR PL'!$P$5,'CP RESUMO'!AE80,"")</f>
        <v/>
      </c>
      <c r="P32" s="69">
        <f>IF(B32&lt;='VALOR POR PL'!$P$5,0,IF(OR($K$16="CURVA PREVISION",$K$16="MDO PREVISION + MATERIAL PREMISSA"),N32,IF($K$16="PREVISÃO INFORMADA",MAX(0,H32),0)))</f>
        <v/>
      </c>
      <c r="R32" s="48">
        <f>IF(OR(B32&lt;='VALOR POR PL'!$P$5,$K$12=0),0,$K$18*$K$26*N32/$K$12)</f>
        <v/>
      </c>
      <c r="S32" s="101">
        <f>(IF(AND(28+$K$33&gt;=1,28+$K$33&lt;=72),INDEX($N$5:$N$76,28+$K$33),0)+IF(AND(28+$K$34&gt;=1,28+$K$34&lt;=72),INDEX($N$5:$N$76,28+$K$34),0)+IF(AND(28+$K$35&gt;=1,28+$K$35&lt;=72),INDEX($N$5:$N$76,28+$K$35),0))/3</f>
        <v/>
      </c>
      <c r="T32" s="101">
        <f>IF(B32&lt;='VALOR POR PL'!$P$5,0,S32+IF(B32=DATE(YEAR('VALOR POR PL'!$P$5),MONTH('VALOR POR PL'!$P$5)+1,1),SUMPRODUCT((B5:B76&lt;='VALOR POR PL'!$P$5)*S5:S76),0))</f>
        <v/>
      </c>
      <c r="U32" s="48">
        <f>IF($K$32=0,0,$K$18*$K$27*T32/$K$32)</f>
        <v/>
      </c>
    </row>
    <row r="33">
      <c r="B33" s="102">
        <f>DATE(YEAR(B32),MONTH(B32)+1,1)</f>
        <v/>
      </c>
      <c r="C33" s="75">
        <f>'DADOS HISTORICOS'!AF38</f>
        <v/>
      </c>
      <c r="D33" s="48">
        <f>IF(B33&lt;='VALOR POR PL'!$P$5,0,IF($K$16="MDO PREVISION + MATERIAL PREMISSA",R33+U33,IF($K$17&gt;0,$K$18*P33/$K$17,0)))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I33" s="45" t="inlineStr">
        <is>
          <t>Parcela 1 paga X meses antes da instalação</t>
        </is>
      </c>
      <c r="K33" s="66">
        <f>ROUND((K28-K29)/30,0)</f>
        <v/>
      </c>
      <c r="M33" s="100">
        <f>'CP RESUMO'!AF38</f>
        <v/>
      </c>
      <c r="N33" s="101">
        <f>MAX(0,M33-M32)</f>
        <v/>
      </c>
      <c r="O33" s="100">
        <f>IF(B33&lt;='VALOR POR PL'!$P$5,'CP RESUMO'!AF80,"")</f>
        <v/>
      </c>
      <c r="P33" s="69">
        <f>IF(B33&lt;='VALOR POR PL'!$P$5,0,IF(OR($K$16="CURVA PREVISION",$K$16="MDO PREVISION + MATERIAL PREMISSA"),N33,IF($K$16="PREVISÃO INFORMADA",MAX(0,H33),0)))</f>
        <v/>
      </c>
      <c r="R33" s="48">
        <f>IF(OR(B33&lt;='VALOR POR PL'!$P$5,$K$12=0),0,$K$18*$K$26*N33/$K$12)</f>
        <v/>
      </c>
      <c r="S33" s="101">
        <f>(IF(AND(29+$K$33&gt;=1,29+$K$33&lt;=72),INDEX($N$5:$N$76,29+$K$33),0)+IF(AND(29+$K$34&gt;=1,29+$K$34&lt;=72),INDEX($N$5:$N$76,29+$K$34),0)+IF(AND(29+$K$35&gt;=1,29+$K$35&lt;=72),INDEX($N$5:$N$76,29+$K$35),0))/3</f>
        <v/>
      </c>
      <c r="T33" s="101">
        <f>IF(B33&lt;='VALOR POR PL'!$P$5,0,S33+IF(B33=DATE(YEAR('VALOR POR PL'!$P$5),MONTH('VALOR POR PL'!$P$5)+1,1),SUMPRODUCT((B5:B76&lt;='VALOR POR PL'!$P$5)*S5:S76),0))</f>
        <v/>
      </c>
      <c r="U33" s="48">
        <f>IF($K$32=0,0,$K$18*$K$27*T33/$K$32)</f>
        <v/>
      </c>
    </row>
    <row r="34">
      <c r="B34" s="102">
        <f>DATE(YEAR(B33),MONTH(B33)+1,1)</f>
        <v/>
      </c>
      <c r="C34" s="75">
        <f>'DADOS HISTORICOS'!AG38</f>
        <v/>
      </c>
      <c r="D34" s="48">
        <f>IF(B34&lt;='VALOR POR PL'!$P$5,0,IF($K$16="MDO PREVISION + MATERIAL PREMISSA",R34+U34,IF($K$17&gt;0,$K$18*P34/$K$17,0)))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I34" s="45" t="inlineStr">
        <is>
          <t>Parcela 2 paga X meses antes da instalação</t>
        </is>
      </c>
      <c r="K34" s="66">
        <f>ROUND((K28-K30)/30,0)</f>
        <v/>
      </c>
      <c r="M34" s="100">
        <f>'CP RESUMO'!AG38</f>
        <v/>
      </c>
      <c r="N34" s="101">
        <f>MAX(0,M34-M33)</f>
        <v/>
      </c>
      <c r="O34" s="100">
        <f>IF(B34&lt;='VALOR POR PL'!$P$5,'CP RESUMO'!AG80,"")</f>
        <v/>
      </c>
      <c r="P34" s="69">
        <f>IF(B34&lt;='VALOR POR PL'!$P$5,0,IF(OR($K$16="CURVA PREVISION",$K$16="MDO PREVISION + MATERIAL PREMISSA"),N34,IF($K$16="PREVISÃO INFORMADA",MAX(0,H34),0)))</f>
        <v/>
      </c>
      <c r="R34" s="48">
        <f>IF(OR(B34&lt;='VALOR POR PL'!$P$5,$K$12=0),0,$K$18*$K$26*N34/$K$12)</f>
        <v/>
      </c>
      <c r="S34" s="101">
        <f>(IF(AND(30+$K$33&gt;=1,30+$K$33&lt;=72),INDEX($N$5:$N$76,30+$K$33),0)+IF(AND(30+$K$34&gt;=1,30+$K$34&lt;=72),INDEX($N$5:$N$76,30+$K$34),0)+IF(AND(30+$K$35&gt;=1,30+$K$35&lt;=72),INDEX($N$5:$N$76,30+$K$35),0))/3</f>
        <v/>
      </c>
      <c r="T34" s="101">
        <f>IF(B34&lt;='VALOR POR PL'!$P$5,0,S34+IF(B34=DATE(YEAR('VALOR POR PL'!$P$5),MONTH('VALOR POR PL'!$P$5)+1,1),SUMPRODUCT((B5:B76&lt;='VALOR POR PL'!$P$5)*S5:S76),0))</f>
        <v/>
      </c>
      <c r="U34" s="48">
        <f>IF($K$32=0,0,$K$18*$K$27*T34/$K$32)</f>
        <v/>
      </c>
    </row>
    <row r="35">
      <c r="B35" s="102">
        <f>DATE(YEAR(B34),MONTH(B34)+1,1)</f>
        <v/>
      </c>
      <c r="C35" s="75">
        <f>'DADOS HISTORICOS'!AH38</f>
        <v/>
      </c>
      <c r="D35" s="48">
        <f>IF(B35&lt;='VALOR POR PL'!$P$5,0,IF($K$16="MDO PREVISION + MATERIAL PREMISSA",R35+U35,IF($K$17&gt;0,$K$18*P35/$K$17,0)))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I35" s="45" t="inlineStr">
        <is>
          <t>Parcela 3 paga X meses antes da instalação</t>
        </is>
      </c>
      <c r="K35" s="66">
        <f>ROUND((K28-K31)/30,0)</f>
        <v/>
      </c>
      <c r="M35" s="100">
        <f>'CP RESUMO'!AH38</f>
        <v/>
      </c>
      <c r="N35" s="101">
        <f>MAX(0,M35-M34)</f>
        <v/>
      </c>
      <c r="O35" s="100">
        <f>IF(B35&lt;='VALOR POR PL'!$P$5,'CP RESUMO'!AH80,"")</f>
        <v/>
      </c>
      <c r="P35" s="69">
        <f>IF(B35&lt;='VALOR POR PL'!$P$5,0,IF(OR($K$16="CURVA PREVISION",$K$16="MDO PREVISION + MATERIAL PREMISSA"),N35,IF($K$16="PREVISÃO INFORMADA",MAX(0,H35),0)))</f>
        <v/>
      </c>
      <c r="R35" s="48">
        <f>IF(OR(B35&lt;='VALOR POR PL'!$P$5,$K$12=0),0,$K$18*$K$26*N35/$K$12)</f>
        <v/>
      </c>
      <c r="S35" s="101">
        <f>(IF(AND(31+$K$33&gt;=1,31+$K$33&lt;=72),INDEX($N$5:$N$76,31+$K$33),0)+IF(AND(31+$K$34&gt;=1,31+$K$34&lt;=72),INDEX($N$5:$N$76,31+$K$34),0)+IF(AND(31+$K$35&gt;=1,31+$K$35&lt;=72),INDEX($N$5:$N$76,31+$K$35),0))/3</f>
        <v/>
      </c>
      <c r="T35" s="101">
        <f>IF(B35&lt;='VALOR POR PL'!$P$5,0,S35+IF(B35=DATE(YEAR('VALOR POR PL'!$P$5),MONTH('VALOR POR PL'!$P$5)+1,1),SUMPRODUCT((B5:B76&lt;='VALOR POR PL'!$P$5)*S5:S76),0))</f>
        <v/>
      </c>
      <c r="U35" s="48">
        <f>IF($K$32=0,0,$K$18*$K$27*T35/$K$32)</f>
        <v/>
      </c>
    </row>
    <row r="36">
      <c r="B36" s="102">
        <f>DATE(YEAR(B35),MONTH(B35)+1,1)</f>
        <v/>
      </c>
      <c r="C36" s="75">
        <f>'DADOS HISTORICOS'!AI38</f>
        <v/>
      </c>
      <c r="D36" s="48">
        <f>IF(B36&lt;='VALOR POR PL'!$P$5,0,IF($K$16="MDO PREVISION + MATERIAL PREMISSA",R36+U36,IF($K$17&gt;0,$K$18*P36/$K$17,0)))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I36" s="45" t="inlineStr">
        <is>
          <t>MDO no fluxo (R$)</t>
        </is>
      </c>
      <c r="K36" s="48">
        <f>SUM(R5:R76)</f>
        <v/>
      </c>
      <c r="M36" s="100">
        <f>'CP RESUMO'!AI38</f>
        <v/>
      </c>
      <c r="N36" s="101">
        <f>MAX(0,M36-M35)</f>
        <v/>
      </c>
      <c r="O36" s="100">
        <f>IF(B36&lt;='VALOR POR PL'!$P$5,'CP RESUMO'!AI80,"")</f>
        <v/>
      </c>
      <c r="P36" s="69">
        <f>IF(B36&lt;='VALOR POR PL'!$P$5,0,IF(OR($K$16="CURVA PREVISION",$K$16="MDO PREVISION + MATERIAL PREMISSA"),N36,IF($K$16="PREVISÃO INFORMADA",MAX(0,H36),0)))</f>
        <v/>
      </c>
      <c r="R36" s="48">
        <f>IF(OR(B36&lt;='VALOR POR PL'!$P$5,$K$12=0),0,$K$18*$K$26*N36/$K$12)</f>
        <v/>
      </c>
      <c r="S36" s="101">
        <f>(IF(AND(32+$K$33&gt;=1,32+$K$33&lt;=72),INDEX($N$5:$N$76,32+$K$33),0)+IF(AND(32+$K$34&gt;=1,32+$K$34&lt;=72),INDEX($N$5:$N$76,32+$K$34),0)+IF(AND(32+$K$35&gt;=1,32+$K$35&lt;=72),INDEX($N$5:$N$76,32+$K$35),0))/3</f>
        <v/>
      </c>
      <c r="T36" s="101">
        <f>IF(B36&lt;='VALOR POR PL'!$P$5,0,S36+IF(B36=DATE(YEAR('VALOR POR PL'!$P$5),MONTH('VALOR POR PL'!$P$5)+1,1),SUMPRODUCT((B5:B76&lt;='VALOR POR PL'!$P$5)*S5:S76),0))</f>
        <v/>
      </c>
      <c r="U36" s="48">
        <f>IF($K$32=0,0,$K$18*$K$27*T36/$K$32)</f>
        <v/>
      </c>
    </row>
    <row r="37">
      <c r="B37" s="102">
        <f>DATE(YEAR(B36),MONTH(B36)+1,1)</f>
        <v/>
      </c>
      <c r="C37" s="75">
        <f>'DADOS HISTORICOS'!AJ38</f>
        <v/>
      </c>
      <c r="D37" s="48">
        <f>IF(B37&lt;='VALOR POR PL'!$P$5,0,IF($K$16="MDO PREVISION + MATERIAL PREMISSA",R37+U37,IF($K$17&gt;0,$K$18*P37/$K$17,0)))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I37" s="45" t="inlineStr">
        <is>
          <t>MATERIAL no fluxo (R$)</t>
        </is>
      </c>
      <c r="K37" s="48">
        <f>SUM(U5:U76)</f>
        <v/>
      </c>
      <c r="M37" s="100">
        <f>'CP RESUMO'!AJ38</f>
        <v/>
      </c>
      <c r="N37" s="101">
        <f>MAX(0,M37-M36)</f>
        <v/>
      </c>
      <c r="O37" s="100">
        <f>IF(B37&lt;='VALOR POR PL'!$P$5,'CP RESUMO'!AJ80,"")</f>
        <v/>
      </c>
      <c r="P37" s="69">
        <f>IF(B37&lt;='VALOR POR PL'!$P$5,0,IF(OR($K$16="CURVA PREVISION",$K$16="MDO PREVISION + MATERIAL PREMISSA"),N37,IF($K$16="PREVISÃO INFORMADA",MAX(0,H37),0)))</f>
        <v/>
      </c>
      <c r="R37" s="48">
        <f>IF(OR(B37&lt;='VALOR POR PL'!$P$5,$K$12=0),0,$K$18*$K$26*N37/$K$12)</f>
        <v/>
      </c>
      <c r="S37" s="101">
        <f>(IF(AND(33+$K$33&gt;=1,33+$K$33&lt;=72),INDEX($N$5:$N$76,33+$K$33),0)+IF(AND(33+$K$34&gt;=1,33+$K$34&lt;=72),INDEX($N$5:$N$76,33+$K$34),0)+IF(AND(33+$K$35&gt;=1,33+$K$35&lt;=72),INDEX($N$5:$N$76,33+$K$35),0))/3</f>
        <v/>
      </c>
      <c r="T37" s="101">
        <f>IF(B37&lt;='VALOR POR PL'!$P$5,0,S37+IF(B37=DATE(YEAR('VALOR POR PL'!$P$5),MONTH('VALOR POR PL'!$P$5)+1,1),SUMPRODUCT((B5:B76&lt;='VALOR POR PL'!$P$5)*S5:S76),0))</f>
        <v/>
      </c>
      <c r="U37" s="48">
        <f>IF($K$32=0,0,$K$18*$K$27*T37/$K$32)</f>
        <v/>
      </c>
    </row>
    <row r="38">
      <c r="B38" s="102">
        <f>DATE(YEAR(B37),MONTH(B37)+1,1)</f>
        <v/>
      </c>
      <c r="C38" s="75">
        <f>'DADOS HISTORICOS'!AK38</f>
        <v/>
      </c>
      <c r="D38" s="48">
        <f>IF(B38&lt;='VALOR POR PL'!$P$5,0,IF($K$16="MDO PREVISION + MATERIAL PREMISSA",R38+U38,IF($K$17&gt;0,$K$18*P38/$K$17,0)))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RESUMO'!AK38</f>
        <v/>
      </c>
      <c r="N38" s="101">
        <f>MAX(0,M38-M37)</f>
        <v/>
      </c>
      <c r="O38" s="100">
        <f>IF(B38&lt;='VALOR POR PL'!$P$5,'CP RESUMO'!AK80,"")</f>
        <v/>
      </c>
      <c r="P38" s="69">
        <f>IF(B38&lt;='VALOR POR PL'!$P$5,0,IF(OR($K$16="CURVA PREVISION",$K$16="MDO PREVISION + MATERIAL PREMISSA"),N38,IF($K$16="PREVISÃO INFORMADA",MAX(0,H38),0)))</f>
        <v/>
      </c>
      <c r="R38" s="48">
        <f>IF(OR(B38&lt;='VALOR POR PL'!$P$5,$K$12=0),0,$K$18*$K$26*N38/$K$12)</f>
        <v/>
      </c>
      <c r="S38" s="101">
        <f>(IF(AND(34+$K$33&gt;=1,34+$K$33&lt;=72),INDEX($N$5:$N$76,34+$K$33),0)+IF(AND(34+$K$34&gt;=1,34+$K$34&lt;=72),INDEX($N$5:$N$76,34+$K$34),0)+IF(AND(34+$K$35&gt;=1,34+$K$35&lt;=72),INDEX($N$5:$N$76,34+$K$35),0))/3</f>
        <v/>
      </c>
      <c r="T38" s="101">
        <f>IF(B38&lt;='VALOR POR PL'!$P$5,0,S38+IF(B38=DATE(YEAR('VALOR POR PL'!$P$5),MONTH('VALOR POR PL'!$P$5)+1,1),SUMPRODUCT((B5:B76&lt;='VALOR POR PL'!$P$5)*S5:S76),0))</f>
        <v/>
      </c>
      <c r="U38" s="48">
        <f>IF($K$32=0,0,$K$18*$K$27*T38/$K$32)</f>
        <v/>
      </c>
    </row>
    <row r="39">
      <c r="B39" s="102">
        <f>DATE(YEAR(B38),MONTH(B38)+1,1)</f>
        <v/>
      </c>
      <c r="C39" s="75">
        <f>'DADOS HISTORICOS'!AL38</f>
        <v/>
      </c>
      <c r="D39" s="48">
        <f>IF(B39&lt;='VALOR POR PL'!$P$5,0,IF($K$16="MDO PREVISION + MATERIAL PREMISSA",R39+U39,IF($K$17&gt;0,$K$18*P39/$K$17,0)))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RESUMO'!AL38</f>
        <v/>
      </c>
      <c r="N39" s="101">
        <f>MAX(0,M39-M38)</f>
        <v/>
      </c>
      <c r="O39" s="100">
        <f>IF(B39&lt;='VALOR POR PL'!$P$5,'CP RESUMO'!AL80,"")</f>
        <v/>
      </c>
      <c r="P39" s="69">
        <f>IF(B39&lt;='VALOR POR PL'!$P$5,0,IF(OR($K$16="CURVA PREVISION",$K$16="MDO PREVISION + MATERIAL PREMISSA"),N39,IF($K$16="PREVISÃO INFORMADA",MAX(0,H39),0)))</f>
        <v/>
      </c>
      <c r="R39" s="48">
        <f>IF(OR(B39&lt;='VALOR POR PL'!$P$5,$K$12=0),0,$K$18*$K$26*N39/$K$12)</f>
        <v/>
      </c>
      <c r="S39" s="101">
        <f>(IF(AND(35+$K$33&gt;=1,35+$K$33&lt;=72),INDEX($N$5:$N$76,35+$K$33),0)+IF(AND(35+$K$34&gt;=1,35+$K$34&lt;=72),INDEX($N$5:$N$76,35+$K$34),0)+IF(AND(35+$K$35&gt;=1,35+$K$35&lt;=72),INDEX($N$5:$N$76,35+$K$35),0))/3</f>
        <v/>
      </c>
      <c r="T39" s="101">
        <f>IF(B39&lt;='VALOR POR PL'!$P$5,0,S39+IF(B39=DATE(YEAR('VALOR POR PL'!$P$5),MONTH('VALOR POR PL'!$P$5)+1,1),SUMPRODUCT((B5:B76&lt;='VALOR POR PL'!$P$5)*S5:S76),0))</f>
        <v/>
      </c>
      <c r="U39" s="48">
        <f>IF($K$32=0,0,$K$18*$K$27*T39/$K$32)</f>
        <v/>
      </c>
    </row>
    <row r="40">
      <c r="B40" s="102">
        <f>DATE(YEAR(B39),MONTH(B39)+1,1)</f>
        <v/>
      </c>
      <c r="C40" s="75">
        <f>'DADOS HISTORICOS'!AM38</f>
        <v/>
      </c>
      <c r="D40" s="48">
        <f>IF(B40&lt;='VALOR POR PL'!$P$5,0,IF($K$16="MDO PREVISION + MATERIAL PREMISSA",R40+U40,IF($K$17&gt;0,$K$18*P40/$K$17,0)))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RESUMO'!AM38</f>
        <v/>
      </c>
      <c r="N40" s="101">
        <f>MAX(0,M40-M39)</f>
        <v/>
      </c>
      <c r="O40" s="100">
        <f>IF(B40&lt;='VALOR POR PL'!$P$5,'CP RESUMO'!AM80,"")</f>
        <v/>
      </c>
      <c r="P40" s="69">
        <f>IF(B40&lt;='VALOR POR PL'!$P$5,0,IF(OR($K$16="CURVA PREVISION",$K$16="MDO PREVISION + MATERIAL PREMISSA"),N40,IF($K$16="PREVISÃO INFORMADA",MAX(0,H40),0)))</f>
        <v/>
      </c>
      <c r="R40" s="48">
        <f>IF(OR(B40&lt;='VALOR POR PL'!$P$5,$K$12=0),0,$K$18*$K$26*N40/$K$12)</f>
        <v/>
      </c>
      <c r="S40" s="101">
        <f>(IF(AND(36+$K$33&gt;=1,36+$K$33&lt;=72),INDEX($N$5:$N$76,36+$K$33),0)+IF(AND(36+$K$34&gt;=1,36+$K$34&lt;=72),INDEX($N$5:$N$76,36+$K$34),0)+IF(AND(36+$K$35&gt;=1,36+$K$35&lt;=72),INDEX($N$5:$N$76,36+$K$35),0))/3</f>
        <v/>
      </c>
      <c r="T40" s="101">
        <f>IF(B40&lt;='VALOR POR PL'!$P$5,0,S40+IF(B40=DATE(YEAR('VALOR POR PL'!$P$5),MONTH('VALOR POR PL'!$P$5)+1,1),SUMPRODUCT((B5:B76&lt;='VALOR POR PL'!$P$5)*S5:S76),0))</f>
        <v/>
      </c>
      <c r="U40" s="48">
        <f>IF($K$32=0,0,$K$18*$K$27*T40/$K$32)</f>
        <v/>
      </c>
    </row>
    <row r="41">
      <c r="B41" s="102">
        <f>DATE(YEAR(B40),MONTH(B40)+1,1)</f>
        <v/>
      </c>
      <c r="C41" s="75">
        <f>'DADOS HISTORICOS'!AN38</f>
        <v/>
      </c>
      <c r="D41" s="48">
        <f>IF(B41&lt;='VALOR POR PL'!$P$5,0,IF($K$16="MDO PREVISION + MATERIAL PREMISSA",R41+U41,IF($K$17&gt;0,$K$18*P41/$K$17,0)))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RESUMO'!AN38</f>
        <v/>
      </c>
      <c r="N41" s="101">
        <f>MAX(0,M41-M40)</f>
        <v/>
      </c>
      <c r="O41" s="100">
        <f>IF(B41&lt;='VALOR POR PL'!$P$5,'CP RESUMO'!AN80,"")</f>
        <v/>
      </c>
      <c r="P41" s="69">
        <f>IF(B41&lt;='VALOR POR PL'!$P$5,0,IF(OR($K$16="CURVA PREVISION",$K$16="MDO PREVISION + MATERIAL PREMISSA"),N41,IF($K$16="PREVISÃO INFORMADA",MAX(0,H41),0)))</f>
        <v/>
      </c>
      <c r="R41" s="48">
        <f>IF(OR(B41&lt;='VALOR POR PL'!$P$5,$K$12=0),0,$K$18*$K$26*N41/$K$12)</f>
        <v/>
      </c>
      <c r="S41" s="101">
        <f>(IF(AND(37+$K$33&gt;=1,37+$K$33&lt;=72),INDEX($N$5:$N$76,37+$K$33),0)+IF(AND(37+$K$34&gt;=1,37+$K$34&lt;=72),INDEX($N$5:$N$76,37+$K$34),0)+IF(AND(37+$K$35&gt;=1,37+$K$35&lt;=72),INDEX($N$5:$N$76,37+$K$35),0))/3</f>
        <v/>
      </c>
      <c r="T41" s="101">
        <f>IF(B41&lt;='VALOR POR PL'!$P$5,0,S41+IF(B41=DATE(YEAR('VALOR POR PL'!$P$5),MONTH('VALOR POR PL'!$P$5)+1,1),SUMPRODUCT((B5:B76&lt;='VALOR POR PL'!$P$5)*S5:S76),0))</f>
        <v/>
      </c>
      <c r="U41" s="48">
        <f>IF($K$32=0,0,$K$18*$K$27*T41/$K$32)</f>
        <v/>
      </c>
    </row>
    <row r="42">
      <c r="B42" s="102">
        <f>DATE(YEAR(B41),MONTH(B41)+1,1)</f>
        <v/>
      </c>
      <c r="C42" s="75">
        <f>'DADOS HISTORICOS'!AO38</f>
        <v/>
      </c>
      <c r="D42" s="48">
        <f>IF(B42&lt;='VALOR POR PL'!$P$5,0,IF($K$16="MDO PREVISION + MATERIAL PREMISSA",R42+U42,IF($K$17&gt;0,$K$18*P42/$K$17,0)))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RESUMO'!AO38</f>
        <v/>
      </c>
      <c r="N42" s="101">
        <f>MAX(0,M42-M41)</f>
        <v/>
      </c>
      <c r="O42" s="100">
        <f>IF(B42&lt;='VALOR POR PL'!$P$5,'CP RESUMO'!AO80,"")</f>
        <v/>
      </c>
      <c r="P42" s="69">
        <f>IF(B42&lt;='VALOR POR PL'!$P$5,0,IF(OR($K$16="CURVA PREVISION",$K$16="MDO PREVISION + MATERIAL PREMISSA"),N42,IF($K$16="PREVISÃO INFORMADA",MAX(0,H42),0)))</f>
        <v/>
      </c>
      <c r="R42" s="48">
        <f>IF(OR(B42&lt;='VALOR POR PL'!$P$5,$K$12=0),0,$K$18*$K$26*N42/$K$12)</f>
        <v/>
      </c>
      <c r="S42" s="101">
        <f>(IF(AND(38+$K$33&gt;=1,38+$K$33&lt;=72),INDEX($N$5:$N$76,38+$K$33),0)+IF(AND(38+$K$34&gt;=1,38+$K$34&lt;=72),INDEX($N$5:$N$76,38+$K$34),0)+IF(AND(38+$K$35&gt;=1,38+$K$35&lt;=72),INDEX($N$5:$N$76,38+$K$35),0))/3</f>
        <v/>
      </c>
      <c r="T42" s="101">
        <f>IF(B42&lt;='VALOR POR PL'!$P$5,0,S42+IF(B42=DATE(YEAR('VALOR POR PL'!$P$5),MONTH('VALOR POR PL'!$P$5)+1,1),SUMPRODUCT((B5:B76&lt;='VALOR POR PL'!$P$5)*S5:S76),0))</f>
        <v/>
      </c>
      <c r="U42" s="48">
        <f>IF($K$32=0,0,$K$18*$K$27*T42/$K$32)</f>
        <v/>
      </c>
    </row>
    <row r="43">
      <c r="B43" s="102">
        <f>DATE(YEAR(B42),MONTH(B42)+1,1)</f>
        <v/>
      </c>
      <c r="C43" s="75">
        <f>'DADOS HISTORICOS'!AP38</f>
        <v/>
      </c>
      <c r="D43" s="48">
        <f>IF(B43&lt;='VALOR POR PL'!$P$5,0,IF($K$16="MDO PREVISION + MATERIAL PREMISSA",R43+U43,IF($K$17&gt;0,$K$18*P43/$K$17,0)))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RESUMO'!AP38</f>
        <v/>
      </c>
      <c r="N43" s="101">
        <f>MAX(0,M43-M42)</f>
        <v/>
      </c>
      <c r="O43" s="100">
        <f>IF(B43&lt;='VALOR POR PL'!$P$5,'CP RESUMO'!AP80,"")</f>
        <v/>
      </c>
      <c r="P43" s="69">
        <f>IF(B43&lt;='VALOR POR PL'!$P$5,0,IF(OR($K$16="CURVA PREVISION",$K$16="MDO PREVISION + MATERIAL PREMISSA"),N43,IF($K$16="PREVISÃO INFORMADA",MAX(0,H43),0)))</f>
        <v/>
      </c>
      <c r="R43" s="48">
        <f>IF(OR(B43&lt;='VALOR POR PL'!$P$5,$K$12=0),0,$K$18*$K$26*N43/$K$12)</f>
        <v/>
      </c>
      <c r="S43" s="101">
        <f>(IF(AND(39+$K$33&gt;=1,39+$K$33&lt;=72),INDEX($N$5:$N$76,39+$K$33),0)+IF(AND(39+$K$34&gt;=1,39+$K$34&lt;=72),INDEX($N$5:$N$76,39+$K$34),0)+IF(AND(39+$K$35&gt;=1,39+$K$35&lt;=72),INDEX($N$5:$N$76,39+$K$35),0))/3</f>
        <v/>
      </c>
      <c r="T43" s="101">
        <f>IF(B43&lt;='VALOR POR PL'!$P$5,0,S43+IF(B43=DATE(YEAR('VALOR POR PL'!$P$5),MONTH('VALOR POR PL'!$P$5)+1,1),SUMPRODUCT((B5:B76&lt;='VALOR POR PL'!$P$5)*S5:S76),0))</f>
        <v/>
      </c>
      <c r="U43" s="48">
        <f>IF($K$32=0,0,$K$18*$K$27*T43/$K$32)</f>
        <v/>
      </c>
    </row>
    <row r="44">
      <c r="B44" s="102">
        <f>DATE(YEAR(B43),MONTH(B43)+1,1)</f>
        <v/>
      </c>
      <c r="C44" s="75">
        <f>'DADOS HISTORICOS'!AQ38</f>
        <v/>
      </c>
      <c r="D44" s="48">
        <f>IF(B44&lt;='VALOR POR PL'!$P$5,0,IF($K$16="MDO PREVISION + MATERIAL PREMISSA",R44+U44,IF($K$17&gt;0,$K$18*P44/$K$17,0)))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RESUMO'!AQ38</f>
        <v/>
      </c>
      <c r="N44" s="101">
        <f>MAX(0,M44-M43)</f>
        <v/>
      </c>
      <c r="O44" s="100">
        <f>IF(B44&lt;='VALOR POR PL'!$P$5,'CP RESUMO'!AQ80,"")</f>
        <v/>
      </c>
      <c r="P44" s="69">
        <f>IF(B44&lt;='VALOR POR PL'!$P$5,0,IF(OR($K$16="CURVA PREVISION",$K$16="MDO PREVISION + MATERIAL PREMISSA"),N44,IF($K$16="PREVISÃO INFORMADA",MAX(0,H44),0)))</f>
        <v/>
      </c>
      <c r="R44" s="48">
        <f>IF(OR(B44&lt;='VALOR POR PL'!$P$5,$K$12=0),0,$K$18*$K$26*N44/$K$12)</f>
        <v/>
      </c>
      <c r="S44" s="101">
        <f>(IF(AND(40+$K$33&gt;=1,40+$K$33&lt;=72),INDEX($N$5:$N$76,40+$K$33),0)+IF(AND(40+$K$34&gt;=1,40+$K$34&lt;=72),INDEX($N$5:$N$76,40+$K$34),0)+IF(AND(40+$K$35&gt;=1,40+$K$35&lt;=72),INDEX($N$5:$N$76,40+$K$35),0))/3</f>
        <v/>
      </c>
      <c r="T44" s="101">
        <f>IF(B44&lt;='VALOR POR PL'!$P$5,0,S44+IF(B44=DATE(YEAR('VALOR POR PL'!$P$5),MONTH('VALOR POR PL'!$P$5)+1,1),SUMPRODUCT((B5:B76&lt;='VALOR POR PL'!$P$5)*S5:S76),0))</f>
        <v/>
      </c>
      <c r="U44" s="48">
        <f>IF($K$32=0,0,$K$18*$K$27*T44/$K$32)</f>
        <v/>
      </c>
    </row>
    <row r="45">
      <c r="B45" s="102">
        <f>DATE(YEAR(B44),MONTH(B44)+1,1)</f>
        <v/>
      </c>
      <c r="C45" s="75">
        <f>'DADOS HISTORICOS'!AR38</f>
        <v/>
      </c>
      <c r="D45" s="48">
        <f>IF(B45&lt;='VALOR POR PL'!$P$5,0,IF($K$16="MDO PREVISION + MATERIAL PREMISSA",R45+U45,IF($K$17&gt;0,$K$18*P45/$K$17,0)))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204179.37</v>
      </c>
      <c r="M45" s="100">
        <f>'CP RESUMO'!AR38</f>
        <v/>
      </c>
      <c r="N45" s="101">
        <f>MAX(0,M45-M44)</f>
        <v/>
      </c>
      <c r="O45" s="100">
        <f>IF(B45&lt;='VALOR POR PL'!$P$5,'CP RESUMO'!AR80,"")</f>
        <v/>
      </c>
      <c r="P45" s="69">
        <f>IF(B45&lt;='VALOR POR PL'!$P$5,0,IF(OR($K$16="CURVA PREVISION",$K$16="MDO PREVISION + MATERIAL PREMISSA"),N45,IF($K$16="PREVISÃO INFORMADA",MAX(0,H45),0)))</f>
        <v/>
      </c>
      <c r="R45" s="48">
        <f>IF(OR(B45&lt;='VALOR POR PL'!$P$5,$K$12=0),0,$K$18*$K$26*N45/$K$12)</f>
        <v/>
      </c>
      <c r="S45" s="101">
        <f>(IF(AND(41+$K$33&gt;=1,41+$K$33&lt;=72),INDEX($N$5:$N$76,41+$K$33),0)+IF(AND(41+$K$34&gt;=1,41+$K$34&lt;=72),INDEX($N$5:$N$76,41+$K$34),0)+IF(AND(41+$K$35&gt;=1,41+$K$35&lt;=72),INDEX($N$5:$N$76,41+$K$35),0))/3</f>
        <v/>
      </c>
      <c r="T45" s="101">
        <f>IF(B45&lt;='VALOR POR PL'!$P$5,0,S45+IF(B45=DATE(YEAR('VALOR POR PL'!$P$5),MONTH('VALOR POR PL'!$P$5)+1,1),SUMPRODUCT((B5:B76&lt;='VALOR POR PL'!$P$5)*S5:S76),0))</f>
        <v/>
      </c>
      <c r="U45" s="48">
        <f>IF($K$32=0,0,$K$18*$K$27*T45/$K$32)</f>
        <v/>
      </c>
    </row>
    <row r="46">
      <c r="B46" s="102">
        <f>DATE(YEAR(B45),MONTH(B45)+1,1)</f>
        <v/>
      </c>
      <c r="C46" s="75">
        <f>'DADOS HISTORICOS'!AS38</f>
        <v/>
      </c>
      <c r="D46" s="48">
        <f>IF(B46&lt;='VALOR POR PL'!$P$5,0,IF($K$16="MDO PREVISION + MATERIAL PREMISSA",R46+U46,IF($K$17&gt;0,$K$18*P46/$K$17,0)))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174146.64</v>
      </c>
      <c r="M46" s="100">
        <f>'CP RESUMO'!AS38</f>
        <v/>
      </c>
      <c r="N46" s="101">
        <f>MAX(0,M46-M45)</f>
        <v/>
      </c>
      <c r="O46" s="100">
        <f>IF(B46&lt;='VALOR POR PL'!$P$5,'CP RESUMO'!AS80,"")</f>
        <v/>
      </c>
      <c r="P46" s="69">
        <f>IF(B46&lt;='VALOR POR PL'!$P$5,0,IF(OR($K$16="CURVA PREVISION",$K$16="MDO PREVISION + MATERIAL PREMISSA"),N46,IF($K$16="PREVISÃO INFORMADA",MAX(0,H46),0)))</f>
        <v/>
      </c>
      <c r="R46" s="48">
        <f>IF(OR(B46&lt;='VALOR POR PL'!$P$5,$K$12=0),0,$K$18*$K$26*N46/$K$12)</f>
        <v/>
      </c>
      <c r="S46" s="101">
        <f>(IF(AND(42+$K$33&gt;=1,42+$K$33&lt;=72),INDEX($N$5:$N$76,42+$K$33),0)+IF(AND(42+$K$34&gt;=1,42+$K$34&lt;=72),INDEX($N$5:$N$76,42+$K$34),0)+IF(AND(42+$K$35&gt;=1,42+$K$35&lt;=72),INDEX($N$5:$N$76,42+$K$35),0))/3</f>
        <v/>
      </c>
      <c r="T46" s="101">
        <f>IF(B46&lt;='VALOR POR PL'!$P$5,0,S46+IF(B46=DATE(YEAR('VALOR POR PL'!$P$5),MONTH('VALOR POR PL'!$P$5)+1,1),SUMPRODUCT((B5:B76&lt;='VALOR POR PL'!$P$5)*S5:S76),0))</f>
        <v/>
      </c>
      <c r="U46" s="48">
        <f>IF($K$32=0,0,$K$18*$K$27*T46/$K$32)</f>
        <v/>
      </c>
    </row>
    <row r="47">
      <c r="B47" s="102">
        <f>DATE(YEAR(B46),MONTH(B46)+1,1)</f>
        <v/>
      </c>
      <c r="C47" s="75">
        <f>'DADOS HISTORICOS'!AT38</f>
        <v/>
      </c>
      <c r="D47" s="48">
        <f>IF(B47&lt;='VALOR POR PL'!$P$5,0,IF($K$16="MDO PREVISION + MATERIAL PREMISSA",R47+U47,IF($K$17&gt;0,$K$18*P47/$K$17,0)))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227082.03</v>
      </c>
      <c r="M47" s="100">
        <f>'CP RESUMO'!AT38</f>
        <v/>
      </c>
      <c r="N47" s="101">
        <f>MAX(0,M47-M46)</f>
        <v/>
      </c>
      <c r="O47" s="100">
        <f>IF(B47&lt;='VALOR POR PL'!$P$5,'CP RESUMO'!AT80,"")</f>
        <v/>
      </c>
      <c r="P47" s="69">
        <f>IF(B47&lt;='VALOR POR PL'!$P$5,0,IF(OR($K$16="CURVA PREVISION",$K$16="MDO PREVISION + MATERIAL PREMISSA"),N47,IF($K$16="PREVISÃO INFORMADA",MAX(0,H47),0)))</f>
        <v/>
      </c>
      <c r="R47" s="48">
        <f>IF(OR(B47&lt;='VALOR POR PL'!$P$5,$K$12=0),0,$K$18*$K$26*N47/$K$12)</f>
        <v/>
      </c>
      <c r="S47" s="101">
        <f>(IF(AND(43+$K$33&gt;=1,43+$K$33&lt;=72),INDEX($N$5:$N$76,43+$K$33),0)+IF(AND(43+$K$34&gt;=1,43+$K$34&lt;=72),INDEX($N$5:$N$76,43+$K$34),0)+IF(AND(43+$K$35&gt;=1,43+$K$35&lt;=72),INDEX($N$5:$N$76,43+$K$35),0))/3</f>
        <v/>
      </c>
      <c r="T47" s="101">
        <f>IF(B47&lt;='VALOR POR PL'!$P$5,0,S47+IF(B47=DATE(YEAR('VALOR POR PL'!$P$5),MONTH('VALOR POR PL'!$P$5)+1,1),SUMPRODUCT((B5:B76&lt;='VALOR POR PL'!$P$5)*S5:S76),0))</f>
        <v/>
      </c>
      <c r="U47" s="48">
        <f>IF($K$32=0,0,$K$18*$K$27*T47/$K$32)</f>
        <v/>
      </c>
    </row>
    <row r="48">
      <c r="B48" s="102">
        <f>DATE(YEAR(B47),MONTH(B47)+1,1)</f>
        <v/>
      </c>
      <c r="C48" s="75">
        <f>'DADOS HISTORICOS'!AU38</f>
        <v/>
      </c>
      <c r="D48" s="48">
        <f>IF(B48&lt;='VALOR POR PL'!$P$5,0,IF($K$16="MDO PREVISION + MATERIAL PREMISSA",R48+U48,IF($K$17&gt;0,$K$18*P48/$K$17,0)))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213686.14</v>
      </c>
      <c r="M48" s="100">
        <f>'CP RESUMO'!AU38</f>
        <v/>
      </c>
      <c r="N48" s="101">
        <f>MAX(0,M48-M47)</f>
        <v/>
      </c>
      <c r="O48" s="100">
        <f>IF(B48&lt;='VALOR POR PL'!$P$5,'CP RESUMO'!AU80,"")</f>
        <v/>
      </c>
      <c r="P48" s="69">
        <f>IF(B48&lt;='VALOR POR PL'!$P$5,0,IF(OR($K$16="CURVA PREVISION",$K$16="MDO PREVISION + MATERIAL PREMISSA"),N48,IF($K$16="PREVISÃO INFORMADA",MAX(0,H48),0)))</f>
        <v/>
      </c>
      <c r="R48" s="48">
        <f>IF(OR(B48&lt;='VALOR POR PL'!$P$5,$K$12=0),0,$K$18*$K$26*N48/$K$12)</f>
        <v/>
      </c>
      <c r="S48" s="101">
        <f>(IF(AND(44+$K$33&gt;=1,44+$K$33&lt;=72),INDEX($N$5:$N$76,44+$K$33),0)+IF(AND(44+$K$34&gt;=1,44+$K$34&lt;=72),INDEX($N$5:$N$76,44+$K$34),0)+IF(AND(44+$K$35&gt;=1,44+$K$35&lt;=72),INDEX($N$5:$N$76,44+$K$35),0))/3</f>
        <v/>
      </c>
      <c r="T48" s="101">
        <f>IF(B48&lt;='VALOR POR PL'!$P$5,0,S48+IF(B48=DATE(YEAR('VALOR POR PL'!$P$5),MONTH('VALOR POR PL'!$P$5)+1,1),SUMPRODUCT((B5:B76&lt;='VALOR POR PL'!$P$5)*S5:S76),0))</f>
        <v/>
      </c>
      <c r="U48" s="48">
        <f>IF($K$32=0,0,$K$18*$K$27*T48/$K$32)</f>
        <v/>
      </c>
    </row>
    <row r="49">
      <c r="B49" s="102">
        <f>DATE(YEAR(B48),MONTH(B48)+1,1)</f>
        <v/>
      </c>
      <c r="C49" s="75">
        <f>'DADOS HISTORICOS'!AV38</f>
        <v/>
      </c>
      <c r="D49" s="48">
        <f>IF(B49&lt;='VALOR POR PL'!$P$5,0,IF($K$16="MDO PREVISION + MATERIAL PREMISSA",R49+U49,IF($K$17&gt;0,$K$18*P49/$K$17,0)))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207420.32</v>
      </c>
      <c r="M49" s="100">
        <f>'CP RESUMO'!AV38</f>
        <v/>
      </c>
      <c r="N49" s="101">
        <f>MAX(0,M49-M48)</f>
        <v/>
      </c>
      <c r="O49" s="100">
        <f>IF(B49&lt;='VALOR POR PL'!$P$5,'CP RESUMO'!AV80,"")</f>
        <v/>
      </c>
      <c r="P49" s="69">
        <f>IF(B49&lt;='VALOR POR PL'!$P$5,0,IF(OR($K$16="CURVA PREVISION",$K$16="MDO PREVISION + MATERIAL PREMISSA"),N49,IF($K$16="PREVISÃO INFORMADA",MAX(0,H49),0)))</f>
        <v/>
      </c>
      <c r="R49" s="48">
        <f>IF(OR(B49&lt;='VALOR POR PL'!$P$5,$K$12=0),0,$K$18*$K$26*N49/$K$12)</f>
        <v/>
      </c>
      <c r="S49" s="101">
        <f>(IF(AND(45+$K$33&gt;=1,45+$K$33&lt;=72),INDEX($N$5:$N$76,45+$K$33),0)+IF(AND(45+$K$34&gt;=1,45+$K$34&lt;=72),INDEX($N$5:$N$76,45+$K$34),0)+IF(AND(45+$K$35&gt;=1,45+$K$35&lt;=72),INDEX($N$5:$N$76,45+$K$35),0))/3</f>
        <v/>
      </c>
      <c r="T49" s="101">
        <f>IF(B49&lt;='VALOR POR PL'!$P$5,0,S49+IF(B49=DATE(YEAR('VALOR POR PL'!$P$5),MONTH('VALOR POR PL'!$P$5)+1,1),SUMPRODUCT((B5:B76&lt;='VALOR POR PL'!$P$5)*S5:S76),0))</f>
        <v/>
      </c>
      <c r="U49" s="48">
        <f>IF($K$32=0,0,$K$18*$K$27*T49/$K$32)</f>
        <v/>
      </c>
    </row>
    <row r="50">
      <c r="B50" s="102">
        <f>DATE(YEAR(B49),MONTH(B49)+1,1)</f>
        <v/>
      </c>
      <c r="C50" s="75">
        <f>'DADOS HISTORICOS'!AW38</f>
        <v/>
      </c>
      <c r="D50" s="48">
        <f>IF(B50&lt;='VALOR POR PL'!$P$5,0,IF($K$16="MDO PREVISION + MATERIAL PREMISSA",R50+U50,IF($K$17&gt;0,$K$18*P50/$K$17,0)))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226001.72</v>
      </c>
      <c r="M50" s="100">
        <f>'CP RESUMO'!AW38</f>
        <v/>
      </c>
      <c r="N50" s="101">
        <f>MAX(0,M50-M49)</f>
        <v/>
      </c>
      <c r="O50" s="100">
        <f>IF(B50&lt;='VALOR POR PL'!$P$5,'CP RESUMO'!AW80,"")</f>
        <v/>
      </c>
      <c r="P50" s="69">
        <f>IF(B50&lt;='VALOR POR PL'!$P$5,0,IF(OR($K$16="CURVA PREVISION",$K$16="MDO PREVISION + MATERIAL PREMISSA"),N50,IF($K$16="PREVISÃO INFORMADA",MAX(0,H50),0)))</f>
        <v/>
      </c>
      <c r="R50" s="48">
        <f>IF(OR(B50&lt;='VALOR POR PL'!$P$5,$K$12=0),0,$K$18*$K$26*N50/$K$12)</f>
        <v/>
      </c>
      <c r="S50" s="101">
        <f>(IF(AND(46+$K$33&gt;=1,46+$K$33&lt;=72),INDEX($N$5:$N$76,46+$K$33),0)+IF(AND(46+$K$34&gt;=1,46+$K$34&lt;=72),INDEX($N$5:$N$76,46+$K$34),0)+IF(AND(46+$K$35&gt;=1,46+$K$35&lt;=72),INDEX($N$5:$N$76,46+$K$35),0))/3</f>
        <v/>
      </c>
      <c r="T50" s="101">
        <f>IF(B50&lt;='VALOR POR PL'!$P$5,0,S50+IF(B50=DATE(YEAR('VALOR POR PL'!$P$5),MONTH('VALOR POR PL'!$P$5)+1,1),SUMPRODUCT((B5:B76&lt;='VALOR POR PL'!$P$5)*S5:S76),0))</f>
        <v/>
      </c>
      <c r="U50" s="48">
        <f>IF($K$32=0,0,$K$18*$K$27*T50/$K$32)</f>
        <v/>
      </c>
    </row>
    <row r="51">
      <c r="B51" s="102">
        <f>DATE(YEAR(B50),MONTH(B50)+1,1)</f>
        <v/>
      </c>
      <c r="C51" s="75">
        <f>'DADOS HISTORICOS'!AX38</f>
        <v/>
      </c>
      <c r="D51" s="48">
        <f>IF(B51&lt;='VALOR POR PL'!$P$5,0,IF($K$16="MDO PREVISION + MATERIAL PREMISSA",R51+U51,IF($K$17&gt;0,$K$18*P51/$K$17,0)))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177603.65</v>
      </c>
      <c r="M51" s="100">
        <f>'CP RESUMO'!AX38</f>
        <v/>
      </c>
      <c r="N51" s="101">
        <f>MAX(0,M51-M50)</f>
        <v/>
      </c>
      <c r="O51" s="100">
        <f>IF(B51&lt;='VALOR POR PL'!$P$5,'CP RESUMO'!AX80,"")</f>
        <v/>
      </c>
      <c r="P51" s="69">
        <f>IF(B51&lt;='VALOR POR PL'!$P$5,0,IF(OR($K$16="CURVA PREVISION",$K$16="MDO PREVISION + MATERIAL PREMISSA"),N51,IF($K$16="PREVISÃO INFORMADA",MAX(0,H51),0)))</f>
        <v/>
      </c>
      <c r="R51" s="48">
        <f>IF(OR(B51&lt;='VALOR POR PL'!$P$5,$K$12=0),0,$K$18*$K$26*N51/$K$12)</f>
        <v/>
      </c>
      <c r="S51" s="101">
        <f>(IF(AND(47+$K$33&gt;=1,47+$K$33&lt;=72),INDEX($N$5:$N$76,47+$K$33),0)+IF(AND(47+$K$34&gt;=1,47+$K$34&lt;=72),INDEX($N$5:$N$76,47+$K$34),0)+IF(AND(47+$K$35&gt;=1,47+$K$35&lt;=72),INDEX($N$5:$N$76,47+$K$35),0))/3</f>
        <v/>
      </c>
      <c r="T51" s="101">
        <f>IF(B51&lt;='VALOR POR PL'!$P$5,0,S51+IF(B51=DATE(YEAR('VALOR POR PL'!$P$5),MONTH('VALOR POR PL'!$P$5)+1,1),SUMPRODUCT((B5:B76&lt;='VALOR POR PL'!$P$5)*S5:S76),0))</f>
        <v/>
      </c>
      <c r="U51" s="48">
        <f>IF($K$32=0,0,$K$18*$K$27*T51/$K$32)</f>
        <v/>
      </c>
    </row>
    <row r="52">
      <c r="B52" s="102">
        <f>DATE(YEAR(B51),MONTH(B51)+1,1)</f>
        <v/>
      </c>
      <c r="C52" s="75">
        <f>'DADOS HISTORICOS'!AY38</f>
        <v/>
      </c>
      <c r="D52" s="48">
        <f>IF(B52&lt;='VALOR POR PL'!$P$5,0,IF($K$16="MDO PREVISION + MATERIAL PREMISSA",R52+U52,IF($K$17&gt;0,$K$18*P52/$K$17,0)))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186894.35</v>
      </c>
      <c r="M52" s="100">
        <f>'CP RESUMO'!AY38</f>
        <v/>
      </c>
      <c r="N52" s="101">
        <f>MAX(0,M52-M51)</f>
        <v/>
      </c>
      <c r="O52" s="100">
        <f>IF(B52&lt;='VALOR POR PL'!$P$5,'CP RESUMO'!AY80,"")</f>
        <v/>
      </c>
      <c r="P52" s="69">
        <f>IF(B52&lt;='VALOR POR PL'!$P$5,0,IF(OR($K$16="CURVA PREVISION",$K$16="MDO PREVISION + MATERIAL PREMISSA"),N52,IF($K$16="PREVISÃO INFORMADA",MAX(0,H52),0)))</f>
        <v/>
      </c>
      <c r="R52" s="48">
        <f>IF(OR(B52&lt;='VALOR POR PL'!$P$5,$K$12=0),0,$K$18*$K$26*N52/$K$12)</f>
        <v/>
      </c>
      <c r="S52" s="101">
        <f>(IF(AND(48+$K$33&gt;=1,48+$K$33&lt;=72),INDEX($N$5:$N$76,48+$K$33),0)+IF(AND(48+$K$34&gt;=1,48+$K$34&lt;=72),INDEX($N$5:$N$76,48+$K$34),0)+IF(AND(48+$K$35&gt;=1,48+$K$35&lt;=72),INDEX($N$5:$N$76,48+$K$35),0))/3</f>
        <v/>
      </c>
      <c r="T52" s="101">
        <f>IF(B52&lt;='VALOR POR PL'!$P$5,0,S52+IF(B52=DATE(YEAR('VALOR POR PL'!$P$5),MONTH('VALOR POR PL'!$P$5)+1,1),SUMPRODUCT((B5:B76&lt;='VALOR POR PL'!$P$5)*S5:S76),0))</f>
        <v/>
      </c>
      <c r="U52" s="48">
        <f>IF($K$32=0,0,$K$18*$K$27*T52/$K$32)</f>
        <v/>
      </c>
    </row>
    <row r="53">
      <c r="B53" s="102">
        <f>DATE(YEAR(B52),MONTH(B52)+1,1)</f>
        <v/>
      </c>
      <c r="C53" s="75">
        <f>'DADOS HISTORICOS'!AZ38</f>
        <v/>
      </c>
      <c r="D53" s="48">
        <f>IF(B53&lt;='VALOR POR PL'!$P$5,0,IF($K$16="MDO PREVISION + MATERIAL PREMISSA",R53+U53,IF($K$17&gt;0,$K$18*P53/$K$17,0)))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176091.21</v>
      </c>
      <c r="M53" s="100">
        <f>'CP RESUMO'!AZ38</f>
        <v/>
      </c>
      <c r="N53" s="101">
        <f>MAX(0,M53-M52)</f>
        <v/>
      </c>
      <c r="O53" s="100">
        <f>IF(B53&lt;='VALOR POR PL'!$P$5,'CP RESUMO'!AZ80,"")</f>
        <v/>
      </c>
      <c r="P53" s="69">
        <f>IF(B53&lt;='VALOR POR PL'!$P$5,0,IF(OR($K$16="CURVA PREVISION",$K$16="MDO PREVISION + MATERIAL PREMISSA"),N53,IF($K$16="PREVISÃO INFORMADA",MAX(0,H53),0)))</f>
        <v/>
      </c>
      <c r="R53" s="48">
        <f>IF(OR(B53&lt;='VALOR POR PL'!$P$5,$K$12=0),0,$K$18*$K$26*N53/$K$12)</f>
        <v/>
      </c>
      <c r="S53" s="101">
        <f>(IF(AND(49+$K$33&gt;=1,49+$K$33&lt;=72),INDEX($N$5:$N$76,49+$K$33),0)+IF(AND(49+$K$34&gt;=1,49+$K$34&lt;=72),INDEX($N$5:$N$76,49+$K$34),0)+IF(AND(49+$K$35&gt;=1,49+$K$35&lt;=72),INDEX($N$5:$N$76,49+$K$35),0))/3</f>
        <v/>
      </c>
      <c r="T53" s="101">
        <f>IF(B53&lt;='VALOR POR PL'!$P$5,0,S53+IF(B53=DATE(YEAR('VALOR POR PL'!$P$5),MONTH('VALOR POR PL'!$P$5)+1,1),SUMPRODUCT((B5:B76&lt;='VALOR POR PL'!$P$5)*S5:S76),0))</f>
        <v/>
      </c>
      <c r="U53" s="48">
        <f>IF($K$32=0,0,$K$18*$K$27*T53/$K$32)</f>
        <v/>
      </c>
    </row>
    <row r="54">
      <c r="B54" s="102">
        <f>DATE(YEAR(B53),MONTH(B53)+1,1)</f>
        <v/>
      </c>
      <c r="C54" s="75">
        <f>'DADOS HISTORICOS'!BA38</f>
        <v/>
      </c>
      <c r="D54" s="48">
        <f>IF(B54&lt;='VALOR POR PL'!$P$5,0,IF($K$16="MDO PREVISION + MATERIAL PREMISSA",R54+U54,IF($K$17&gt;0,$K$18*P54/$K$17,0)))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151676.11</v>
      </c>
      <c r="M54" s="100">
        <f>'CP RESUMO'!BA38</f>
        <v/>
      </c>
      <c r="N54" s="101">
        <f>MAX(0,M54-M53)</f>
        <v/>
      </c>
      <c r="O54" s="100">
        <f>IF(B54&lt;='VALOR POR PL'!$P$5,'CP RESUMO'!BA80,"")</f>
        <v/>
      </c>
      <c r="P54" s="69">
        <f>IF(B54&lt;='VALOR POR PL'!$P$5,0,IF(OR($K$16="CURVA PREVISION",$K$16="MDO PREVISION + MATERIAL PREMISSA"),N54,IF($K$16="PREVISÃO INFORMADA",MAX(0,H54),0)))</f>
        <v/>
      </c>
      <c r="R54" s="48">
        <f>IF(OR(B54&lt;='VALOR POR PL'!$P$5,$K$12=0),0,$K$18*$K$26*N54/$K$12)</f>
        <v/>
      </c>
      <c r="S54" s="101">
        <f>(IF(AND(50+$K$33&gt;=1,50+$K$33&lt;=72),INDEX($N$5:$N$76,50+$K$33),0)+IF(AND(50+$K$34&gt;=1,50+$K$34&lt;=72),INDEX($N$5:$N$76,50+$K$34),0)+IF(AND(50+$K$35&gt;=1,50+$K$35&lt;=72),INDEX($N$5:$N$76,50+$K$35),0))/3</f>
        <v/>
      </c>
      <c r="T54" s="101">
        <f>IF(B54&lt;='VALOR POR PL'!$P$5,0,S54+IF(B54=DATE(YEAR('VALOR POR PL'!$P$5),MONTH('VALOR POR PL'!$P$5)+1,1),SUMPRODUCT((B5:B76&lt;='VALOR POR PL'!$P$5)*S5:S76),0))</f>
        <v/>
      </c>
      <c r="U54" s="48">
        <f>IF($K$32=0,0,$K$18*$K$27*T54/$K$32)</f>
        <v/>
      </c>
    </row>
    <row r="55">
      <c r="B55" s="102">
        <f>DATE(YEAR(B54),MONTH(B54)+1,1)</f>
        <v/>
      </c>
      <c r="C55" s="75">
        <f>'DADOS HISTORICOS'!BB38</f>
        <v/>
      </c>
      <c r="D55" s="48">
        <f>IF(B55&lt;='VALOR POR PL'!$P$5,0,IF($K$16="MDO PREVISION + MATERIAL PREMISSA",R55+U55,IF($K$17&gt;0,$K$18*P55/$K$17,0)))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187326.47</v>
      </c>
      <c r="M55" s="100">
        <f>'CP RESUMO'!BB38</f>
        <v/>
      </c>
      <c r="N55" s="101">
        <f>MAX(0,M55-M54)</f>
        <v/>
      </c>
      <c r="O55" s="100">
        <f>IF(B55&lt;='VALOR POR PL'!$P$5,'CP RESUMO'!BB80,"")</f>
        <v/>
      </c>
      <c r="P55" s="69">
        <f>IF(B55&lt;='VALOR POR PL'!$P$5,0,IF(OR($K$16="CURVA PREVISION",$K$16="MDO PREVISION + MATERIAL PREMISSA"),N55,IF($K$16="PREVISÃO INFORMADA",MAX(0,H55),0)))</f>
        <v/>
      </c>
      <c r="R55" s="48">
        <f>IF(OR(B55&lt;='VALOR POR PL'!$P$5,$K$12=0),0,$K$18*$K$26*N55/$K$12)</f>
        <v/>
      </c>
      <c r="S55" s="101">
        <f>(IF(AND(51+$K$33&gt;=1,51+$K$33&lt;=72),INDEX($N$5:$N$76,51+$K$33),0)+IF(AND(51+$K$34&gt;=1,51+$K$34&lt;=72),INDEX($N$5:$N$76,51+$K$34),0)+IF(AND(51+$K$35&gt;=1,51+$K$35&lt;=72),INDEX($N$5:$N$76,51+$K$35),0))/3</f>
        <v/>
      </c>
      <c r="T55" s="101">
        <f>IF(B55&lt;='VALOR POR PL'!$P$5,0,S55+IF(B55=DATE(YEAR('VALOR POR PL'!$P$5),MONTH('VALOR POR PL'!$P$5)+1,1),SUMPRODUCT((B5:B76&lt;='VALOR POR PL'!$P$5)*S5:S76),0))</f>
        <v/>
      </c>
      <c r="U55" s="48">
        <f>IF($K$32=0,0,$K$18*$K$27*T55/$K$32)</f>
        <v/>
      </c>
    </row>
    <row r="56">
      <c r="B56" s="102">
        <f>DATE(YEAR(B55),MONTH(B55)+1,1)</f>
        <v/>
      </c>
      <c r="C56" s="75">
        <f>'DADOS HISTORICOS'!BC38</f>
        <v/>
      </c>
      <c r="D56" s="48">
        <f>IF(B56&lt;='VALOR POR PL'!$P$5,0,IF($K$16="MDO PREVISION + MATERIAL PREMISSA",R56+U56,IF($K$17&gt;0,$K$18*P56/$K$17,0)))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28520.29</v>
      </c>
      <c r="M56" s="100">
        <f>'CP RESUMO'!BC38</f>
        <v/>
      </c>
      <c r="N56" s="101">
        <f>MAX(0,M56-M55)</f>
        <v/>
      </c>
      <c r="O56" s="100">
        <f>IF(B56&lt;='VALOR POR PL'!$P$5,'CP RESUMO'!BC80,"")</f>
        <v/>
      </c>
      <c r="P56" s="69">
        <f>IF(B56&lt;='VALOR POR PL'!$P$5,0,IF(OR($K$16="CURVA PREVISION",$K$16="MDO PREVISION + MATERIAL PREMISSA"),N56,IF($K$16="PREVISÃO INFORMADA",MAX(0,H56),0)))</f>
        <v/>
      </c>
      <c r="R56" s="48">
        <f>IF(OR(B56&lt;='VALOR POR PL'!$P$5,$K$12=0),0,$K$18*$K$26*N56/$K$12)</f>
        <v/>
      </c>
      <c r="S56" s="101">
        <f>(IF(AND(52+$K$33&gt;=1,52+$K$33&lt;=72),INDEX($N$5:$N$76,52+$K$33),0)+IF(AND(52+$K$34&gt;=1,52+$K$34&lt;=72),INDEX($N$5:$N$76,52+$K$34),0)+IF(AND(52+$K$35&gt;=1,52+$K$35&lt;=72),INDEX($N$5:$N$76,52+$K$35),0))/3</f>
        <v/>
      </c>
      <c r="T56" s="101">
        <f>IF(B56&lt;='VALOR POR PL'!$P$5,0,S56+IF(B56=DATE(YEAR('VALOR POR PL'!$P$5),MONTH('VALOR POR PL'!$P$5)+1,1),SUMPRODUCT((B5:B76&lt;='VALOR POR PL'!$P$5)*S5:S76),0))</f>
        <v/>
      </c>
      <c r="U56" s="48">
        <f>IF($K$32=0,0,$K$18*$K$27*T56/$K$32)</f>
        <v/>
      </c>
    </row>
    <row r="57">
      <c r="B57" s="102">
        <f>DATE(YEAR(B56),MONTH(B56)+1,1)</f>
        <v/>
      </c>
      <c r="C57" s="75">
        <f>'DADOS HISTORICOS'!BD38</f>
        <v/>
      </c>
      <c r="D57" s="48">
        <f>IF(B57&lt;='VALOR POR PL'!$P$5,0,IF($K$16="MDO PREVISION + MATERIAL PREMISSA",R57+U57,IF($K$17&gt;0,$K$18*P57/$K$17,0)))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RESUMO'!BD38</f>
        <v/>
      </c>
      <c r="N57" s="101">
        <f>MAX(0,M57-M56)</f>
        <v/>
      </c>
      <c r="O57" s="100">
        <f>IF(B57&lt;='VALOR POR PL'!$P$5,'CP RESUMO'!BD80,"")</f>
        <v/>
      </c>
      <c r="P57" s="69">
        <f>IF(B57&lt;='VALOR POR PL'!$P$5,0,IF(OR($K$16="CURVA PREVISION",$K$16="MDO PREVISION + MATERIAL PREMISSA"),N57,IF($K$16="PREVISÃO INFORMADA",MAX(0,H57),0)))</f>
        <v/>
      </c>
      <c r="R57" s="48">
        <f>IF(OR(B57&lt;='VALOR POR PL'!$P$5,$K$12=0),0,$K$18*$K$26*N57/$K$12)</f>
        <v/>
      </c>
      <c r="S57" s="101">
        <f>(IF(AND(53+$K$33&gt;=1,53+$K$33&lt;=72),INDEX($N$5:$N$76,53+$K$33),0)+IF(AND(53+$K$34&gt;=1,53+$K$34&lt;=72),INDEX($N$5:$N$76,53+$K$34),0)+IF(AND(53+$K$35&gt;=1,53+$K$35&lt;=72),INDEX($N$5:$N$76,53+$K$35),0))/3</f>
        <v/>
      </c>
      <c r="T57" s="101">
        <f>IF(B57&lt;='VALOR POR PL'!$P$5,0,S57+IF(B57=DATE(YEAR('VALOR POR PL'!$P$5),MONTH('VALOR POR PL'!$P$5)+1,1),SUMPRODUCT((B5:B76&lt;='VALOR POR PL'!$P$5)*S5:S76),0))</f>
        <v/>
      </c>
      <c r="U57" s="48">
        <f>IF($K$32=0,0,$K$18*$K$27*T57/$K$32)</f>
        <v/>
      </c>
    </row>
    <row r="58">
      <c r="B58" s="102">
        <f>DATE(YEAR(B57),MONTH(B57)+1,1)</f>
        <v/>
      </c>
      <c r="C58" s="75">
        <f>'DADOS HISTORICOS'!BE38</f>
        <v/>
      </c>
      <c r="D58" s="48">
        <f>IF(B58&lt;='VALOR POR PL'!$P$5,0,IF($K$16="MDO PREVISION + MATERIAL PREMISSA",R58+U58,IF($K$17&gt;0,$K$18*P58/$K$17,0)))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RESUMO'!BE38</f>
        <v/>
      </c>
      <c r="N58" s="101">
        <f>MAX(0,M58-M57)</f>
        <v/>
      </c>
      <c r="O58" s="100">
        <f>IF(B58&lt;='VALOR POR PL'!$P$5,'CP RESUMO'!BE80,"")</f>
        <v/>
      </c>
      <c r="P58" s="69">
        <f>IF(B58&lt;='VALOR POR PL'!$P$5,0,IF(OR($K$16="CURVA PREVISION",$K$16="MDO PREVISION + MATERIAL PREMISSA"),N58,IF($K$16="PREVISÃO INFORMADA",MAX(0,H58),0)))</f>
        <v/>
      </c>
      <c r="R58" s="48">
        <f>IF(OR(B58&lt;='VALOR POR PL'!$P$5,$K$12=0),0,$K$18*$K$26*N58/$K$12)</f>
        <v/>
      </c>
      <c r="S58" s="101">
        <f>(IF(AND(54+$K$33&gt;=1,54+$K$33&lt;=72),INDEX($N$5:$N$76,54+$K$33),0)+IF(AND(54+$K$34&gt;=1,54+$K$34&lt;=72),INDEX($N$5:$N$76,54+$K$34),0)+IF(AND(54+$K$35&gt;=1,54+$K$35&lt;=72),INDEX($N$5:$N$76,54+$K$35),0))/3</f>
        <v/>
      </c>
      <c r="T58" s="101">
        <f>IF(B58&lt;='VALOR POR PL'!$P$5,0,S58+IF(B58=DATE(YEAR('VALOR POR PL'!$P$5),MONTH('VALOR POR PL'!$P$5)+1,1),SUMPRODUCT((B5:B76&lt;='VALOR POR PL'!$P$5)*S5:S76),0))</f>
        <v/>
      </c>
      <c r="U58" s="48">
        <f>IF($K$32=0,0,$K$18*$K$27*T58/$K$32)</f>
        <v/>
      </c>
    </row>
    <row r="59">
      <c r="B59" s="102">
        <f>DATE(YEAR(B58),MONTH(B58)+1,1)</f>
        <v/>
      </c>
      <c r="C59" s="75">
        <f>'DADOS HISTORICOS'!BF38</f>
        <v/>
      </c>
      <c r="D59" s="48">
        <f>IF(B59&lt;='VALOR POR PL'!$P$5,0,IF($K$16="MDO PREVISION + MATERIAL PREMISSA",R59+U59,IF($K$17&gt;0,$K$18*P59/$K$17,0)))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RESUMO'!BF38</f>
        <v/>
      </c>
      <c r="N59" s="101">
        <f>MAX(0,M59-M58)</f>
        <v/>
      </c>
      <c r="O59" s="100">
        <f>IF(B59&lt;='VALOR POR PL'!$P$5,'CP RESUMO'!BF80,"")</f>
        <v/>
      </c>
      <c r="P59" s="69">
        <f>IF(B59&lt;='VALOR POR PL'!$P$5,0,IF(OR($K$16="CURVA PREVISION",$K$16="MDO PREVISION + MATERIAL PREMISSA"),N59,IF($K$16="PREVISÃO INFORMADA",MAX(0,H59),0)))</f>
        <v/>
      </c>
      <c r="R59" s="48">
        <f>IF(OR(B59&lt;='VALOR POR PL'!$P$5,$K$12=0),0,$K$18*$K$26*N59/$K$12)</f>
        <v/>
      </c>
      <c r="S59" s="101">
        <f>(IF(AND(55+$K$33&gt;=1,55+$K$33&lt;=72),INDEX($N$5:$N$76,55+$K$33),0)+IF(AND(55+$K$34&gt;=1,55+$K$34&lt;=72),INDEX($N$5:$N$76,55+$K$34),0)+IF(AND(55+$K$35&gt;=1,55+$K$35&lt;=72),INDEX($N$5:$N$76,55+$K$35),0))/3</f>
        <v/>
      </c>
      <c r="T59" s="101">
        <f>IF(B59&lt;='VALOR POR PL'!$P$5,0,S59+IF(B59=DATE(YEAR('VALOR POR PL'!$P$5),MONTH('VALOR POR PL'!$P$5)+1,1),SUMPRODUCT((B5:B76&lt;='VALOR POR PL'!$P$5)*S5:S76),0))</f>
        <v/>
      </c>
      <c r="U59" s="48">
        <f>IF($K$32=0,0,$K$18*$K$27*T59/$K$32)</f>
        <v/>
      </c>
    </row>
    <row r="60">
      <c r="B60" s="102">
        <f>DATE(YEAR(B59),MONTH(B59)+1,1)</f>
        <v/>
      </c>
      <c r="C60" s="75">
        <f>'DADOS HISTORICOS'!BG38</f>
        <v/>
      </c>
      <c r="D60" s="48">
        <f>IF(B60&lt;='VALOR POR PL'!$P$5,0,IF($K$16="MDO PREVISION + MATERIAL PREMISSA",R60+U60,IF($K$17&gt;0,$K$18*P60/$K$17,0)))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RESUMO'!BG38</f>
        <v/>
      </c>
      <c r="N60" s="101">
        <f>MAX(0,M60-M59)</f>
        <v/>
      </c>
      <c r="O60" s="100">
        <f>IF(B60&lt;='VALOR POR PL'!$P$5,'CP RESUMO'!BG80,"")</f>
        <v/>
      </c>
      <c r="P60" s="69">
        <f>IF(B60&lt;='VALOR POR PL'!$P$5,0,IF(OR($K$16="CURVA PREVISION",$K$16="MDO PREVISION + MATERIAL PREMISSA"),N60,IF($K$16="PREVISÃO INFORMADA",MAX(0,H60),0)))</f>
        <v/>
      </c>
      <c r="R60" s="48">
        <f>IF(OR(B60&lt;='VALOR POR PL'!$P$5,$K$12=0),0,$K$18*$K$26*N60/$K$12)</f>
        <v/>
      </c>
      <c r="S60" s="101">
        <f>(IF(AND(56+$K$33&gt;=1,56+$K$33&lt;=72),INDEX($N$5:$N$76,56+$K$33),0)+IF(AND(56+$K$34&gt;=1,56+$K$34&lt;=72),INDEX($N$5:$N$76,56+$K$34),0)+IF(AND(56+$K$35&gt;=1,56+$K$35&lt;=72),INDEX($N$5:$N$76,56+$K$35),0))/3</f>
        <v/>
      </c>
      <c r="T60" s="101">
        <f>IF(B60&lt;='VALOR POR PL'!$P$5,0,S60+IF(B60=DATE(YEAR('VALOR POR PL'!$P$5),MONTH('VALOR POR PL'!$P$5)+1,1),SUMPRODUCT((B5:B76&lt;='VALOR POR PL'!$P$5)*S5:S76),0))</f>
        <v/>
      </c>
      <c r="U60" s="48">
        <f>IF($K$32=0,0,$K$18*$K$27*T60/$K$32)</f>
        <v/>
      </c>
    </row>
    <row r="61">
      <c r="B61" s="102">
        <f>DATE(YEAR(B60),MONTH(B60)+1,1)</f>
        <v/>
      </c>
      <c r="C61" s="75">
        <f>'DADOS HISTORICOS'!BH38</f>
        <v/>
      </c>
      <c r="D61" s="48">
        <f>IF(B61&lt;='VALOR POR PL'!$P$5,0,IF($K$16="MDO PREVISION + MATERIAL PREMISSA",R61+U61,IF($K$17&gt;0,$K$18*P61/$K$17,0)))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RESUMO'!BH38</f>
        <v/>
      </c>
      <c r="N61" s="101">
        <f>MAX(0,M61-M60)</f>
        <v/>
      </c>
      <c r="O61" s="100">
        <f>IF(B61&lt;='VALOR POR PL'!$P$5,'CP RESUMO'!BH80,"")</f>
        <v/>
      </c>
      <c r="P61" s="69">
        <f>IF(B61&lt;='VALOR POR PL'!$P$5,0,IF(OR($K$16="CURVA PREVISION",$K$16="MDO PREVISION + MATERIAL PREMISSA"),N61,IF($K$16="PREVISÃO INFORMADA",MAX(0,H61),0)))</f>
        <v/>
      </c>
      <c r="R61" s="48">
        <f>IF(OR(B61&lt;='VALOR POR PL'!$P$5,$K$12=0),0,$K$18*$K$26*N61/$K$12)</f>
        <v/>
      </c>
      <c r="S61" s="101">
        <f>(IF(AND(57+$K$33&gt;=1,57+$K$33&lt;=72),INDEX($N$5:$N$76,57+$K$33),0)+IF(AND(57+$K$34&gt;=1,57+$K$34&lt;=72),INDEX($N$5:$N$76,57+$K$34),0)+IF(AND(57+$K$35&gt;=1,57+$K$35&lt;=72),INDEX($N$5:$N$76,57+$K$35),0))/3</f>
        <v/>
      </c>
      <c r="T61" s="101">
        <f>IF(B61&lt;='VALOR POR PL'!$P$5,0,S61+IF(B61=DATE(YEAR('VALOR POR PL'!$P$5),MONTH('VALOR POR PL'!$P$5)+1,1),SUMPRODUCT((B5:B76&lt;='VALOR POR PL'!$P$5)*S5:S76),0))</f>
        <v/>
      </c>
      <c r="U61" s="48">
        <f>IF($K$32=0,0,$K$18*$K$27*T61/$K$32)</f>
        <v/>
      </c>
    </row>
    <row r="62">
      <c r="B62" s="102">
        <f>DATE(YEAR(B61),MONTH(B61)+1,1)</f>
        <v/>
      </c>
      <c r="C62" s="75">
        <f>'DADOS HISTORICOS'!BI38</f>
        <v/>
      </c>
      <c r="D62" s="48">
        <f>IF(B62&lt;='VALOR POR PL'!$P$5,0,IF($K$16="MDO PREVISION + MATERIAL PREMISSA",R62+U62,IF($K$17&gt;0,$K$18*P62/$K$17,0)))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RESUMO'!BI38</f>
        <v/>
      </c>
      <c r="N62" s="101">
        <f>MAX(0,M62-M61)</f>
        <v/>
      </c>
      <c r="O62" s="100">
        <f>IF(B62&lt;='VALOR POR PL'!$P$5,'CP RESUMO'!BI80,"")</f>
        <v/>
      </c>
      <c r="P62" s="69">
        <f>IF(B62&lt;='VALOR POR PL'!$P$5,0,IF(OR($K$16="CURVA PREVISION",$K$16="MDO PREVISION + MATERIAL PREMISSA"),N62,IF($K$16="PREVISÃO INFORMADA",MAX(0,H62),0)))</f>
        <v/>
      </c>
      <c r="R62" s="48">
        <f>IF(OR(B62&lt;='VALOR POR PL'!$P$5,$K$12=0),0,$K$18*$K$26*N62/$K$12)</f>
        <v/>
      </c>
      <c r="S62" s="101">
        <f>(IF(AND(58+$K$33&gt;=1,58+$K$33&lt;=72),INDEX($N$5:$N$76,58+$K$33),0)+IF(AND(58+$K$34&gt;=1,58+$K$34&lt;=72),INDEX($N$5:$N$76,58+$K$34),0)+IF(AND(58+$K$35&gt;=1,58+$K$35&lt;=72),INDEX($N$5:$N$76,58+$K$35),0))/3</f>
        <v/>
      </c>
      <c r="T62" s="101">
        <f>IF(B62&lt;='VALOR POR PL'!$P$5,0,S62+IF(B62=DATE(YEAR('VALOR POR PL'!$P$5),MONTH('VALOR POR PL'!$P$5)+1,1),SUMPRODUCT((B5:B76&lt;='VALOR POR PL'!$P$5)*S5:S76),0))</f>
        <v/>
      </c>
      <c r="U62" s="48">
        <f>IF($K$32=0,0,$K$18*$K$27*T62/$K$32)</f>
        <v/>
      </c>
    </row>
    <row r="63">
      <c r="B63" s="102">
        <f>DATE(YEAR(B62),MONTH(B62)+1,1)</f>
        <v/>
      </c>
      <c r="C63" s="75">
        <f>'DADOS HISTORICOS'!BJ38</f>
        <v/>
      </c>
      <c r="D63" s="48">
        <f>IF(B63&lt;='VALOR POR PL'!$P$5,0,IF($K$16="MDO PREVISION + MATERIAL PREMISSA",R63+U63,IF($K$17&gt;0,$K$18*P63/$K$17,0)))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RESUMO'!BJ38</f>
        <v/>
      </c>
      <c r="N63" s="101">
        <f>MAX(0,M63-M62)</f>
        <v/>
      </c>
      <c r="O63" s="100">
        <f>IF(B63&lt;='VALOR POR PL'!$P$5,'CP RESUMO'!BJ80,"")</f>
        <v/>
      </c>
      <c r="P63" s="69">
        <f>IF(B63&lt;='VALOR POR PL'!$P$5,0,IF(OR($K$16="CURVA PREVISION",$K$16="MDO PREVISION + MATERIAL PREMISSA"),N63,IF($K$16="PREVISÃO INFORMADA",MAX(0,H63),0)))</f>
        <v/>
      </c>
      <c r="R63" s="48">
        <f>IF(OR(B63&lt;='VALOR POR PL'!$P$5,$K$12=0),0,$K$18*$K$26*N63/$K$12)</f>
        <v/>
      </c>
      <c r="S63" s="101">
        <f>(IF(AND(59+$K$33&gt;=1,59+$K$33&lt;=72),INDEX($N$5:$N$76,59+$K$33),0)+IF(AND(59+$K$34&gt;=1,59+$K$34&lt;=72),INDEX($N$5:$N$76,59+$K$34),0)+IF(AND(59+$K$35&gt;=1,59+$K$35&lt;=72),INDEX($N$5:$N$76,59+$K$35),0))/3</f>
        <v/>
      </c>
      <c r="T63" s="101">
        <f>IF(B63&lt;='VALOR POR PL'!$P$5,0,S63+IF(B63=DATE(YEAR('VALOR POR PL'!$P$5),MONTH('VALOR POR PL'!$P$5)+1,1),SUMPRODUCT((B5:B76&lt;='VALOR POR PL'!$P$5)*S5:S76),0))</f>
        <v/>
      </c>
      <c r="U63" s="48">
        <f>IF($K$32=0,0,$K$18*$K$27*T63/$K$32)</f>
        <v/>
      </c>
    </row>
    <row r="64">
      <c r="B64" s="102">
        <f>DATE(YEAR(B63),MONTH(B63)+1,1)</f>
        <v/>
      </c>
      <c r="C64" s="75">
        <f>'DADOS HISTORICOS'!BK38</f>
        <v/>
      </c>
      <c r="D64" s="48">
        <f>IF(B64&lt;='VALOR POR PL'!$P$5,0,IF($K$16="MDO PREVISION + MATERIAL PREMISSA",R64+U64,IF($K$17&gt;0,$K$18*P64/$K$17,0)))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RESUMO'!BK38</f>
        <v/>
      </c>
      <c r="N64" s="101">
        <f>MAX(0,M64-M63)</f>
        <v/>
      </c>
      <c r="O64" s="100">
        <f>IF(B64&lt;='VALOR POR PL'!$P$5,'CP RESUMO'!BK80,"")</f>
        <v/>
      </c>
      <c r="P64" s="69">
        <f>IF(B64&lt;='VALOR POR PL'!$P$5,0,IF(OR($K$16="CURVA PREVISION",$K$16="MDO PREVISION + MATERIAL PREMISSA"),N64,IF($K$16="PREVISÃO INFORMADA",MAX(0,H64),0)))</f>
        <v/>
      </c>
      <c r="R64" s="48">
        <f>IF(OR(B64&lt;='VALOR POR PL'!$P$5,$K$12=0),0,$K$18*$K$26*N64/$K$12)</f>
        <v/>
      </c>
      <c r="S64" s="101">
        <f>(IF(AND(60+$K$33&gt;=1,60+$K$33&lt;=72),INDEX($N$5:$N$76,60+$K$33),0)+IF(AND(60+$K$34&gt;=1,60+$K$34&lt;=72),INDEX($N$5:$N$76,60+$K$34),0)+IF(AND(60+$K$35&gt;=1,60+$K$35&lt;=72),INDEX($N$5:$N$76,60+$K$35),0))/3</f>
        <v/>
      </c>
      <c r="T64" s="101">
        <f>IF(B64&lt;='VALOR POR PL'!$P$5,0,S64+IF(B64=DATE(YEAR('VALOR POR PL'!$P$5),MONTH('VALOR POR PL'!$P$5)+1,1),SUMPRODUCT((B5:B76&lt;='VALOR POR PL'!$P$5)*S5:S76),0))</f>
        <v/>
      </c>
      <c r="U64" s="48">
        <f>IF($K$32=0,0,$K$18*$K$27*T64/$K$32)</f>
        <v/>
      </c>
    </row>
    <row r="65">
      <c r="B65" s="102">
        <f>DATE(YEAR(B64),MONTH(B64)+1,1)</f>
        <v/>
      </c>
      <c r="C65" s="75">
        <f>'DADOS HISTORICOS'!BL38</f>
        <v/>
      </c>
      <c r="D65" s="48">
        <f>IF(B65&lt;='VALOR POR PL'!$P$5,0,IF($K$16="MDO PREVISION + MATERIAL PREMISSA",R65+U65,IF($K$17&gt;0,$K$18*P65/$K$17,0)))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RESUMO'!BL38</f>
        <v/>
      </c>
      <c r="N65" s="101">
        <f>MAX(0,M65-M64)</f>
        <v/>
      </c>
      <c r="O65" s="100">
        <f>IF(B65&lt;='VALOR POR PL'!$P$5,'CP RESUMO'!BL80,"")</f>
        <v/>
      </c>
      <c r="P65" s="69">
        <f>IF(B65&lt;='VALOR POR PL'!$P$5,0,IF(OR($K$16="CURVA PREVISION",$K$16="MDO PREVISION + MATERIAL PREMISSA"),N65,IF($K$16="PREVISÃO INFORMADA",MAX(0,H65),0)))</f>
        <v/>
      </c>
      <c r="R65" s="48">
        <f>IF(OR(B65&lt;='VALOR POR PL'!$P$5,$K$12=0),0,$K$18*$K$26*N65/$K$12)</f>
        <v/>
      </c>
      <c r="S65" s="101">
        <f>(IF(AND(61+$K$33&gt;=1,61+$K$33&lt;=72),INDEX($N$5:$N$76,61+$K$33),0)+IF(AND(61+$K$34&gt;=1,61+$K$34&lt;=72),INDEX($N$5:$N$76,61+$K$34),0)+IF(AND(61+$K$35&gt;=1,61+$K$35&lt;=72),INDEX($N$5:$N$76,61+$K$35),0))/3</f>
        <v/>
      </c>
      <c r="T65" s="101">
        <f>IF(B65&lt;='VALOR POR PL'!$P$5,0,S65+IF(B65=DATE(YEAR('VALOR POR PL'!$P$5),MONTH('VALOR POR PL'!$P$5)+1,1),SUMPRODUCT((B5:B76&lt;='VALOR POR PL'!$P$5)*S5:S76),0))</f>
        <v/>
      </c>
      <c r="U65" s="48">
        <f>IF($K$32=0,0,$K$18*$K$27*T65/$K$32)</f>
        <v/>
      </c>
    </row>
    <row r="66">
      <c r="B66" s="102">
        <f>DATE(YEAR(B65),MONTH(B65)+1,1)</f>
        <v/>
      </c>
      <c r="C66" s="75">
        <f>'DADOS HISTORICOS'!BM38</f>
        <v/>
      </c>
      <c r="D66" s="48">
        <f>IF(B66&lt;='VALOR POR PL'!$P$5,0,IF($K$16="MDO PREVISION + MATERIAL PREMISSA",R66+U66,IF($K$17&gt;0,$K$18*P66/$K$17,0)))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RESUMO'!BM38</f>
        <v/>
      </c>
      <c r="N66" s="101">
        <f>MAX(0,M66-M65)</f>
        <v/>
      </c>
      <c r="O66" s="100">
        <f>IF(B66&lt;='VALOR POR PL'!$P$5,'CP RESUMO'!BM80,"")</f>
        <v/>
      </c>
      <c r="P66" s="69">
        <f>IF(B66&lt;='VALOR POR PL'!$P$5,0,IF(OR($K$16="CURVA PREVISION",$K$16="MDO PREVISION + MATERIAL PREMISSA"),N66,IF($K$16="PREVISÃO INFORMADA",MAX(0,H66),0)))</f>
        <v/>
      </c>
      <c r="R66" s="48">
        <f>IF(OR(B66&lt;='VALOR POR PL'!$P$5,$K$12=0),0,$K$18*$K$26*N66/$K$12)</f>
        <v/>
      </c>
      <c r="S66" s="101">
        <f>(IF(AND(62+$K$33&gt;=1,62+$K$33&lt;=72),INDEX($N$5:$N$76,62+$K$33),0)+IF(AND(62+$K$34&gt;=1,62+$K$34&lt;=72),INDEX($N$5:$N$76,62+$K$34),0)+IF(AND(62+$K$35&gt;=1,62+$K$35&lt;=72),INDEX($N$5:$N$76,62+$K$35),0))/3</f>
        <v/>
      </c>
      <c r="T66" s="101">
        <f>IF(B66&lt;='VALOR POR PL'!$P$5,0,S66+IF(B66=DATE(YEAR('VALOR POR PL'!$P$5),MONTH('VALOR POR PL'!$P$5)+1,1),SUMPRODUCT((B5:B76&lt;='VALOR POR PL'!$P$5)*S5:S76),0))</f>
        <v/>
      </c>
      <c r="U66" s="48">
        <f>IF($K$32=0,0,$K$18*$K$27*T66/$K$32)</f>
        <v/>
      </c>
    </row>
    <row r="67">
      <c r="B67" s="102">
        <f>DATE(YEAR(B66),MONTH(B66)+1,1)</f>
        <v/>
      </c>
      <c r="C67" s="75">
        <f>'DADOS HISTORICOS'!BN38</f>
        <v/>
      </c>
      <c r="D67" s="48">
        <f>IF(B67&lt;='VALOR POR PL'!$P$5,0,IF($K$16="MDO PREVISION + MATERIAL PREMISSA",R67+U67,IF($K$17&gt;0,$K$18*P67/$K$17,0)))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RESUMO'!BN38</f>
        <v/>
      </c>
      <c r="N67" s="101">
        <f>MAX(0,M67-M66)</f>
        <v/>
      </c>
      <c r="O67" s="100">
        <f>IF(B67&lt;='VALOR POR PL'!$P$5,'CP RESUMO'!BN80,"")</f>
        <v/>
      </c>
      <c r="P67" s="69">
        <f>IF(B67&lt;='VALOR POR PL'!$P$5,0,IF(OR($K$16="CURVA PREVISION",$K$16="MDO PREVISION + MATERIAL PREMISSA"),N67,IF($K$16="PREVISÃO INFORMADA",MAX(0,H67),0)))</f>
        <v/>
      </c>
      <c r="R67" s="48">
        <f>IF(OR(B67&lt;='VALOR POR PL'!$P$5,$K$12=0),0,$K$18*$K$26*N67/$K$12)</f>
        <v/>
      </c>
      <c r="S67" s="101">
        <f>(IF(AND(63+$K$33&gt;=1,63+$K$33&lt;=72),INDEX($N$5:$N$76,63+$K$33),0)+IF(AND(63+$K$34&gt;=1,63+$K$34&lt;=72),INDEX($N$5:$N$76,63+$K$34),0)+IF(AND(63+$K$35&gt;=1,63+$K$35&lt;=72),INDEX($N$5:$N$76,63+$K$35),0))/3</f>
        <v/>
      </c>
      <c r="T67" s="101">
        <f>IF(B67&lt;='VALOR POR PL'!$P$5,0,S67+IF(B67=DATE(YEAR('VALOR POR PL'!$P$5),MONTH('VALOR POR PL'!$P$5)+1,1),SUMPRODUCT((B5:B76&lt;='VALOR POR PL'!$P$5)*S5:S76),0))</f>
        <v/>
      </c>
      <c r="U67" s="48">
        <f>IF($K$32=0,0,$K$18*$K$27*T67/$K$32)</f>
        <v/>
      </c>
    </row>
    <row r="68">
      <c r="B68" s="102">
        <f>DATE(YEAR(B67),MONTH(B67)+1,1)</f>
        <v/>
      </c>
      <c r="C68" s="75">
        <f>'DADOS HISTORICOS'!BO38</f>
        <v/>
      </c>
      <c r="D68" s="48">
        <f>IF(B68&lt;='VALOR POR PL'!$P$5,0,IF($K$16="MDO PREVISION + MATERIAL PREMISSA",R68+U68,IF($K$17&gt;0,$K$18*P68/$K$17,0)))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RESUMO'!BO38</f>
        <v/>
      </c>
      <c r="N68" s="101">
        <f>MAX(0,M68-M67)</f>
        <v/>
      </c>
      <c r="O68" s="100">
        <f>IF(B68&lt;='VALOR POR PL'!$P$5,'CP RESUMO'!BO80,"")</f>
        <v/>
      </c>
      <c r="P68" s="69">
        <f>IF(B68&lt;='VALOR POR PL'!$P$5,0,IF(OR($K$16="CURVA PREVISION",$K$16="MDO PREVISION + MATERIAL PREMISSA"),N68,IF($K$16="PREVISÃO INFORMADA",MAX(0,H68),0)))</f>
        <v/>
      </c>
      <c r="R68" s="48">
        <f>IF(OR(B68&lt;='VALOR POR PL'!$P$5,$K$12=0),0,$K$18*$K$26*N68/$K$12)</f>
        <v/>
      </c>
      <c r="S68" s="101">
        <f>(IF(AND(64+$K$33&gt;=1,64+$K$33&lt;=72),INDEX($N$5:$N$76,64+$K$33),0)+IF(AND(64+$K$34&gt;=1,64+$K$34&lt;=72),INDEX($N$5:$N$76,64+$K$34),0)+IF(AND(64+$K$35&gt;=1,64+$K$35&lt;=72),INDEX($N$5:$N$76,64+$K$35),0))/3</f>
        <v/>
      </c>
      <c r="T68" s="101">
        <f>IF(B68&lt;='VALOR POR PL'!$P$5,0,S68+IF(B68=DATE(YEAR('VALOR POR PL'!$P$5),MONTH('VALOR POR PL'!$P$5)+1,1),SUMPRODUCT((B5:B76&lt;='VALOR POR PL'!$P$5)*S5:S76),0))</f>
        <v/>
      </c>
      <c r="U68" s="48">
        <f>IF($K$32=0,0,$K$18*$K$27*T68/$K$32)</f>
        <v/>
      </c>
    </row>
    <row r="69">
      <c r="B69" s="102">
        <f>DATE(YEAR(B68),MONTH(B68)+1,1)</f>
        <v/>
      </c>
      <c r="C69" s="75">
        <f>'DADOS HISTORICOS'!BP38</f>
        <v/>
      </c>
      <c r="D69" s="48">
        <f>IF(B69&lt;='VALOR POR PL'!$P$5,0,IF($K$16="MDO PREVISION + MATERIAL PREMISSA",R69+U69,IF($K$17&gt;0,$K$18*P69/$K$17,0)))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RESUMO'!BP38</f>
        <v/>
      </c>
      <c r="N69" s="101">
        <f>MAX(0,M69-M68)</f>
        <v/>
      </c>
      <c r="O69" s="100">
        <f>IF(B69&lt;='VALOR POR PL'!$P$5,'CP RESUMO'!BP80,"")</f>
        <v/>
      </c>
      <c r="P69" s="69">
        <f>IF(B69&lt;='VALOR POR PL'!$P$5,0,IF(OR($K$16="CURVA PREVISION",$K$16="MDO PREVISION + MATERIAL PREMISSA"),N69,IF($K$16="PREVISÃO INFORMADA",MAX(0,H69),0)))</f>
        <v/>
      </c>
      <c r="R69" s="48">
        <f>IF(OR(B69&lt;='VALOR POR PL'!$P$5,$K$12=0),0,$K$18*$K$26*N69/$K$12)</f>
        <v/>
      </c>
      <c r="S69" s="101">
        <f>(IF(AND(65+$K$33&gt;=1,65+$K$33&lt;=72),INDEX($N$5:$N$76,65+$K$33),0)+IF(AND(65+$K$34&gt;=1,65+$K$34&lt;=72),INDEX($N$5:$N$76,65+$K$34),0)+IF(AND(65+$K$35&gt;=1,65+$K$35&lt;=72),INDEX($N$5:$N$76,65+$K$35),0))/3</f>
        <v/>
      </c>
      <c r="T69" s="101">
        <f>IF(B69&lt;='VALOR POR PL'!$P$5,0,S69+IF(B69=DATE(YEAR('VALOR POR PL'!$P$5),MONTH('VALOR POR PL'!$P$5)+1,1),SUMPRODUCT((B5:B76&lt;='VALOR POR PL'!$P$5)*S5:S76),0))</f>
        <v/>
      </c>
      <c r="U69" s="48">
        <f>IF($K$32=0,0,$K$18*$K$27*T69/$K$32)</f>
        <v/>
      </c>
    </row>
    <row r="70">
      <c r="B70" s="102">
        <f>DATE(YEAR(B69),MONTH(B69)+1,1)</f>
        <v/>
      </c>
      <c r="C70" s="75">
        <f>'DADOS HISTORICOS'!BQ38</f>
        <v/>
      </c>
      <c r="D70" s="48">
        <f>IF(B70&lt;='VALOR POR PL'!$P$5,0,IF($K$16="MDO PREVISION + MATERIAL PREMISSA",R70+U70,IF($K$17&gt;0,$K$18*P70/$K$17,0)))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RESUMO'!BQ38</f>
        <v/>
      </c>
      <c r="N70" s="101">
        <f>MAX(0,M70-M69)</f>
        <v/>
      </c>
      <c r="O70" s="100">
        <f>IF(B70&lt;='VALOR POR PL'!$P$5,'CP RESUMO'!BQ80,"")</f>
        <v/>
      </c>
      <c r="P70" s="69">
        <f>IF(B70&lt;='VALOR POR PL'!$P$5,0,IF(OR($K$16="CURVA PREVISION",$K$16="MDO PREVISION + MATERIAL PREMISSA"),N70,IF($K$16="PREVISÃO INFORMADA",MAX(0,H70),0)))</f>
        <v/>
      </c>
      <c r="R70" s="48">
        <f>IF(OR(B70&lt;='VALOR POR PL'!$P$5,$K$12=0),0,$K$18*$K$26*N70/$K$12)</f>
        <v/>
      </c>
      <c r="S70" s="101">
        <f>(IF(AND(66+$K$33&gt;=1,66+$K$33&lt;=72),INDEX($N$5:$N$76,66+$K$33),0)+IF(AND(66+$K$34&gt;=1,66+$K$34&lt;=72),INDEX($N$5:$N$76,66+$K$34),0)+IF(AND(66+$K$35&gt;=1,66+$K$35&lt;=72),INDEX($N$5:$N$76,66+$K$35),0))/3</f>
        <v/>
      </c>
      <c r="T70" s="101">
        <f>IF(B70&lt;='VALOR POR PL'!$P$5,0,S70+IF(B70=DATE(YEAR('VALOR POR PL'!$P$5),MONTH('VALOR POR PL'!$P$5)+1,1),SUMPRODUCT((B5:B76&lt;='VALOR POR PL'!$P$5)*S5:S76),0))</f>
        <v/>
      </c>
      <c r="U70" s="48">
        <f>IF($K$32=0,0,$K$18*$K$27*T70/$K$32)</f>
        <v/>
      </c>
    </row>
    <row r="71">
      <c r="B71" s="102">
        <f>DATE(YEAR(B70),MONTH(B70)+1,1)</f>
        <v/>
      </c>
      <c r="C71" s="75">
        <f>'DADOS HISTORICOS'!BR38</f>
        <v/>
      </c>
      <c r="D71" s="48">
        <f>IF(B71&lt;='VALOR POR PL'!$P$5,0,IF($K$16="MDO PREVISION + MATERIAL PREMISSA",R71+U71,IF($K$17&gt;0,$K$18*P71/$K$17,0)))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RESUMO'!BR38</f>
        <v/>
      </c>
      <c r="N71" s="101">
        <f>MAX(0,M71-M70)</f>
        <v/>
      </c>
      <c r="O71" s="100">
        <f>IF(B71&lt;='VALOR POR PL'!$P$5,'CP RESUMO'!BR80,"")</f>
        <v/>
      </c>
      <c r="P71" s="69">
        <f>IF(B71&lt;='VALOR POR PL'!$P$5,0,IF(OR($K$16="CURVA PREVISION",$K$16="MDO PREVISION + MATERIAL PREMISSA"),N71,IF($K$16="PREVISÃO INFORMADA",MAX(0,H71),0)))</f>
        <v/>
      </c>
      <c r="R71" s="48">
        <f>IF(OR(B71&lt;='VALOR POR PL'!$P$5,$K$12=0),0,$K$18*$K$26*N71/$K$12)</f>
        <v/>
      </c>
      <c r="S71" s="101">
        <f>(IF(AND(67+$K$33&gt;=1,67+$K$33&lt;=72),INDEX($N$5:$N$76,67+$K$33),0)+IF(AND(67+$K$34&gt;=1,67+$K$34&lt;=72),INDEX($N$5:$N$76,67+$K$34),0)+IF(AND(67+$K$35&gt;=1,67+$K$35&lt;=72),INDEX($N$5:$N$76,67+$K$35),0))/3</f>
        <v/>
      </c>
      <c r="T71" s="101">
        <f>IF(B71&lt;='VALOR POR PL'!$P$5,0,S71+IF(B71=DATE(YEAR('VALOR POR PL'!$P$5),MONTH('VALOR POR PL'!$P$5)+1,1),SUMPRODUCT((B5:B76&lt;='VALOR POR PL'!$P$5)*S5:S76),0))</f>
        <v/>
      </c>
      <c r="U71" s="48">
        <f>IF($K$32=0,0,$K$18*$K$27*T71/$K$32)</f>
        <v/>
      </c>
    </row>
    <row r="72">
      <c r="B72" s="102">
        <f>DATE(YEAR(B71),MONTH(B71)+1,1)</f>
        <v/>
      </c>
      <c r="C72" s="75">
        <f>'DADOS HISTORICOS'!BS38</f>
        <v/>
      </c>
      <c r="D72" s="48">
        <f>IF(B72&lt;='VALOR POR PL'!$P$5,0,IF($K$16="MDO PREVISION + MATERIAL PREMISSA",R72+U72,IF($K$17&gt;0,$K$18*P72/$K$17,0)))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RESUMO'!BS38</f>
        <v/>
      </c>
      <c r="N72" s="101">
        <f>MAX(0,M72-M71)</f>
        <v/>
      </c>
      <c r="O72" s="100">
        <f>IF(B72&lt;='VALOR POR PL'!$P$5,'CP RESUMO'!BS80,"")</f>
        <v/>
      </c>
      <c r="P72" s="69">
        <f>IF(B72&lt;='VALOR POR PL'!$P$5,0,IF(OR($K$16="CURVA PREVISION",$K$16="MDO PREVISION + MATERIAL PREMISSA"),N72,IF($K$16="PREVISÃO INFORMADA",MAX(0,H72),0)))</f>
        <v/>
      </c>
      <c r="R72" s="48">
        <f>IF(OR(B72&lt;='VALOR POR PL'!$P$5,$K$12=0),0,$K$18*$K$26*N72/$K$12)</f>
        <v/>
      </c>
      <c r="S72" s="101">
        <f>(IF(AND(68+$K$33&gt;=1,68+$K$33&lt;=72),INDEX($N$5:$N$76,68+$K$33),0)+IF(AND(68+$K$34&gt;=1,68+$K$34&lt;=72),INDEX($N$5:$N$76,68+$K$34),0)+IF(AND(68+$K$35&gt;=1,68+$K$35&lt;=72),INDEX($N$5:$N$76,68+$K$35),0))/3</f>
        <v/>
      </c>
      <c r="T72" s="101">
        <f>IF(B72&lt;='VALOR POR PL'!$P$5,0,S72+IF(B72=DATE(YEAR('VALOR POR PL'!$P$5),MONTH('VALOR POR PL'!$P$5)+1,1),SUMPRODUCT((B5:B76&lt;='VALOR POR PL'!$P$5)*S5:S76),0))</f>
        <v/>
      </c>
      <c r="U72" s="48">
        <f>IF($K$32=0,0,$K$18*$K$27*T72/$K$32)</f>
        <v/>
      </c>
    </row>
    <row r="73">
      <c r="B73" s="102">
        <f>DATE(YEAR(B72),MONTH(B72)+1,1)</f>
        <v/>
      </c>
      <c r="C73" s="75">
        <f>'DADOS HISTORICOS'!BT38</f>
        <v/>
      </c>
      <c r="D73" s="48">
        <f>IF(B73&lt;='VALOR POR PL'!$P$5,0,IF($K$16="MDO PREVISION + MATERIAL PREMISSA",R73+U73,IF($K$17&gt;0,$K$18*P73/$K$17,0)))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RESUMO'!BT38</f>
        <v/>
      </c>
      <c r="N73" s="101">
        <f>MAX(0,M73-M72)</f>
        <v/>
      </c>
      <c r="O73" s="100">
        <f>IF(B73&lt;='VALOR POR PL'!$P$5,'CP RESUMO'!BT80,"")</f>
        <v/>
      </c>
      <c r="P73" s="69">
        <f>IF(B73&lt;='VALOR POR PL'!$P$5,0,IF(OR($K$16="CURVA PREVISION",$K$16="MDO PREVISION + MATERIAL PREMISSA"),N73,IF($K$16="PREVISÃO INFORMADA",MAX(0,H73),0)))</f>
        <v/>
      </c>
      <c r="R73" s="48">
        <f>IF(OR(B73&lt;='VALOR POR PL'!$P$5,$K$12=0),0,$K$18*$K$26*N73/$K$12)</f>
        <v/>
      </c>
      <c r="S73" s="101">
        <f>(IF(AND(69+$K$33&gt;=1,69+$K$33&lt;=72),INDEX($N$5:$N$76,69+$K$33),0)+IF(AND(69+$K$34&gt;=1,69+$K$34&lt;=72),INDEX($N$5:$N$76,69+$K$34),0)+IF(AND(69+$K$35&gt;=1,69+$K$35&lt;=72),INDEX($N$5:$N$76,69+$K$35),0))/3</f>
        <v/>
      </c>
      <c r="T73" s="101">
        <f>IF(B73&lt;='VALOR POR PL'!$P$5,0,S73+IF(B73=DATE(YEAR('VALOR POR PL'!$P$5),MONTH('VALOR POR PL'!$P$5)+1,1),SUMPRODUCT((B5:B76&lt;='VALOR POR PL'!$P$5)*S5:S76),0))</f>
        <v/>
      </c>
      <c r="U73" s="48">
        <f>IF($K$32=0,0,$K$18*$K$27*T73/$K$32)</f>
        <v/>
      </c>
    </row>
    <row r="74">
      <c r="B74" s="102">
        <f>DATE(YEAR(B73),MONTH(B73)+1,1)</f>
        <v/>
      </c>
      <c r="C74" s="75">
        <f>'DADOS HISTORICOS'!BU38</f>
        <v/>
      </c>
      <c r="D74" s="48">
        <f>IF(B74&lt;='VALOR POR PL'!$P$5,0,IF($K$16="MDO PREVISION + MATERIAL PREMISSA",R74+U74,IF($K$17&gt;0,$K$18*P74/$K$17,0)))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RESUMO'!BU38</f>
        <v/>
      </c>
      <c r="N74" s="101">
        <f>MAX(0,M74-M73)</f>
        <v/>
      </c>
      <c r="O74" s="100">
        <f>IF(B74&lt;='VALOR POR PL'!$P$5,'CP RESUMO'!BU80,"")</f>
        <v/>
      </c>
      <c r="P74" s="69">
        <f>IF(B74&lt;='VALOR POR PL'!$P$5,0,IF(OR($K$16="CURVA PREVISION",$K$16="MDO PREVISION + MATERIAL PREMISSA"),N74,IF($K$16="PREVISÃO INFORMADA",MAX(0,H74),0)))</f>
        <v/>
      </c>
      <c r="R74" s="48">
        <f>IF(OR(B74&lt;='VALOR POR PL'!$P$5,$K$12=0),0,$K$18*$K$26*N74/$K$12)</f>
        <v/>
      </c>
      <c r="S74" s="101">
        <f>(IF(AND(70+$K$33&gt;=1,70+$K$33&lt;=72),INDEX($N$5:$N$76,70+$K$33),0)+IF(AND(70+$K$34&gt;=1,70+$K$34&lt;=72),INDEX($N$5:$N$76,70+$K$34),0)+IF(AND(70+$K$35&gt;=1,70+$K$35&lt;=72),INDEX($N$5:$N$76,70+$K$35),0))/3</f>
        <v/>
      </c>
      <c r="T74" s="101">
        <f>IF(B74&lt;='VALOR POR PL'!$P$5,0,S74+IF(B74=DATE(YEAR('VALOR POR PL'!$P$5),MONTH('VALOR POR PL'!$P$5)+1,1),SUMPRODUCT((B5:B76&lt;='VALOR POR PL'!$P$5)*S5:S76),0))</f>
        <v/>
      </c>
      <c r="U74" s="48">
        <f>IF($K$32=0,0,$K$18*$K$27*T74/$K$32)</f>
        <v/>
      </c>
    </row>
    <row r="75">
      <c r="B75" s="102">
        <f>DATE(YEAR(B74),MONTH(B74)+1,1)</f>
        <v/>
      </c>
      <c r="C75" s="75">
        <f>'DADOS HISTORICOS'!BV38</f>
        <v/>
      </c>
      <c r="D75" s="48">
        <f>IF(B75&lt;='VALOR POR PL'!$P$5,0,IF($K$16="MDO PREVISION + MATERIAL PREMISSA",R75+U75,IF($K$17&gt;0,$K$18*P75/$K$17,0)))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RESUMO'!BV38</f>
        <v/>
      </c>
      <c r="N75" s="101">
        <f>MAX(0,M75-M74)</f>
        <v/>
      </c>
      <c r="O75" s="100">
        <f>IF(B75&lt;='VALOR POR PL'!$P$5,'CP RESUMO'!BV80,"")</f>
        <v/>
      </c>
      <c r="P75" s="69">
        <f>IF(B75&lt;='VALOR POR PL'!$P$5,0,IF(OR($K$16="CURVA PREVISION",$K$16="MDO PREVISION + MATERIAL PREMISSA"),N75,IF($K$16="PREVISÃO INFORMADA",MAX(0,H75),0)))</f>
        <v/>
      </c>
      <c r="R75" s="48">
        <f>IF(OR(B75&lt;='VALOR POR PL'!$P$5,$K$12=0),0,$K$18*$K$26*N75/$K$12)</f>
        <v/>
      </c>
      <c r="S75" s="101">
        <f>(IF(AND(71+$K$33&gt;=1,71+$K$33&lt;=72),INDEX($N$5:$N$76,71+$K$33),0)+IF(AND(71+$K$34&gt;=1,71+$K$34&lt;=72),INDEX($N$5:$N$76,71+$K$34),0)+IF(AND(71+$K$35&gt;=1,71+$K$35&lt;=72),INDEX($N$5:$N$76,71+$K$35),0))/3</f>
        <v/>
      </c>
      <c r="T75" s="101">
        <f>IF(B75&lt;='VALOR POR PL'!$P$5,0,S75+IF(B75=DATE(YEAR('VALOR POR PL'!$P$5),MONTH('VALOR POR PL'!$P$5)+1,1),SUMPRODUCT((B5:B76&lt;='VALOR POR PL'!$P$5)*S5:S76),0))</f>
        <v/>
      </c>
      <c r="U75" s="48">
        <f>IF($K$32=0,0,$K$18*$K$27*T75/$K$32)</f>
        <v/>
      </c>
    </row>
    <row r="76">
      <c r="B76" s="102">
        <f>DATE(YEAR(B75),MONTH(B75)+1,1)</f>
        <v/>
      </c>
      <c r="C76" s="75">
        <f>'DADOS HISTORICOS'!BW38</f>
        <v/>
      </c>
      <c r="D76" s="48">
        <f>IF(B76&lt;='VALOR POR PL'!$P$5,0,IF($K$16="MDO PREVISION + MATERIAL PREMISSA",R76+U76,IF($K$17&gt;0,$K$18*P76/$K$17,0)))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RESUMO'!BW38</f>
        <v/>
      </c>
      <c r="N76" s="101">
        <f>MAX(0,M76-M75)</f>
        <v/>
      </c>
      <c r="O76" s="100">
        <f>IF(B76&lt;='VALOR POR PL'!$P$5,'CP RESUMO'!BW80,"")</f>
        <v/>
      </c>
      <c r="P76" s="69">
        <f>IF(B76&lt;='VALOR POR PL'!$P$5,0,IF(OR($K$16="CURVA PREVISION",$K$16="MDO PREVISION + MATERIAL PREMISSA"),N76,IF($K$16="PREVISÃO INFORMADA",MAX(0,H76),0)))</f>
        <v/>
      </c>
      <c r="R76" s="48">
        <f>IF(OR(B76&lt;='VALOR POR PL'!$P$5,$K$12=0),0,$K$18*$K$26*N76/$K$12)</f>
        <v/>
      </c>
      <c r="S76" s="101">
        <f>(IF(AND(72+$K$33&gt;=1,72+$K$33&lt;=72),INDEX($N$5:$N$76,72+$K$33),0)+IF(AND(72+$K$34&gt;=1,72+$K$34&lt;=72),INDEX($N$5:$N$76,72+$K$34),0)+IF(AND(72+$K$35&gt;=1,72+$K$35&lt;=72),INDEX($N$5:$N$76,72+$K$35),0))/3</f>
        <v/>
      </c>
      <c r="T76" s="101">
        <f>IF(B76&lt;='VALOR POR PL'!$P$5,0,S76+IF(B76=DATE(YEAR('VALOR POR PL'!$P$5),MONTH('VALOR POR PL'!$P$5)+1,1),SUMPRODUCT((B5:B76&lt;='VALOR POR PL'!$P$5)*S5:S76),0))</f>
        <v/>
      </c>
      <c r="U76" s="48">
        <f>IF($K$32=0,0,$K$18*$K$27*T76/$K$32)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  <c r="R78" s="62">
        <f>SUM(R5:R76)</f>
        <v/>
      </c>
      <c r="U78" s="62">
        <f>SUM(U5:U76)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PL'!D45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HISTORICOS'!D39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PL'!F45</f>
        <v/>
      </c>
      <c r="K5" s="75">
        <f>'VALOR POR PL'!G45</f>
        <v/>
      </c>
      <c r="M5" s="100">
        <f>'CP RESUMO'!D39</f>
        <v/>
      </c>
      <c r="N5" s="101" t="n">
        <v>0</v>
      </c>
      <c r="O5" s="100">
        <f>IF(B5&lt;='VALOR POR PL'!$P$5,'CP RESUMO'!D81,"")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HISTORICOS'!E39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RESUMO'!E39</f>
        <v/>
      </c>
      <c r="N6" s="101">
        <f>MAX(0,M6-M5)</f>
        <v/>
      </c>
      <c r="O6" s="100">
        <f>IF(B6&lt;='VALOR POR PL'!$P$5,'CP RESUMO'!E81,"")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HISTORICOS'!F39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PL'!L45</f>
        <v/>
      </c>
      <c r="M7" s="100">
        <f>'CP RESUMO'!F39</f>
        <v/>
      </c>
      <c r="N7" s="101">
        <f>MAX(0,M7-M6)</f>
        <v/>
      </c>
      <c r="O7" s="100">
        <f>IF(B7&lt;='VALOR POR PL'!$P$5,'CP RESUMO'!F81,"")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HISTORICOS'!G39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RESUMO'!G39</f>
        <v/>
      </c>
      <c r="N8" s="101">
        <f>MAX(0,M8-M7)</f>
        <v/>
      </c>
      <c r="O8" s="100">
        <f>IF(B8&lt;='VALOR POR PL'!$P$5,'CP RESUMO'!G81,"")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HISTORICOS'!H39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RESUMO'!H39</f>
        <v/>
      </c>
      <c r="N9" s="101">
        <f>MAX(0,M9-M8)</f>
        <v/>
      </c>
      <c r="O9" s="100">
        <f>IF(B9&lt;='VALOR POR PL'!$P$5,'CP RESUMO'!H81,"")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HISTORICOS'!I39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RESUMO'!I39</f>
        <v/>
      </c>
      <c r="N10" s="101">
        <f>MAX(0,M10-M9)</f>
        <v/>
      </c>
      <c r="O10" s="100">
        <f>IF(B10&lt;='VALOR POR PL'!$P$5,'CP RESUMO'!I81,"")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HISTORICOS'!J39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RESUMO'!J39</f>
        <v/>
      </c>
      <c r="N11" s="101">
        <f>MAX(0,M11-M10)</f>
        <v/>
      </c>
      <c r="O11" s="100">
        <f>IF(B11&lt;='VALOR POR PL'!$P$5,'CP RESUMO'!J81,"")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HISTORICOS'!K39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RESUMO'!K39</f>
        <v/>
      </c>
      <c r="N12" s="101">
        <f>MAX(0,M12-M11)</f>
        <v/>
      </c>
      <c r="O12" s="100">
        <f>IF(B12&lt;='VALOR POR PL'!$P$5,'CP RESUMO'!K81,"")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HISTORICOS'!L39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PL'!I45</f>
        <v/>
      </c>
      <c r="M13" s="100">
        <f>'CP RESUMO'!L39</f>
        <v/>
      </c>
      <c r="N13" s="101">
        <f>MAX(0,M13-M12)</f>
        <v/>
      </c>
      <c r="O13" s="100">
        <f>IF(B13&lt;='VALOR POR PL'!$P$5,'CP RESUMO'!L81,"")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HISTORICOS'!M39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RESUMO'!$D$81:$BW$81,MATCH('VALOR POR PL'!$P$5,'CP RESUMO'!$D$4:$BW$4,0))/100,0)</f>
        <v/>
      </c>
      <c r="M14" s="100">
        <f>'CP RESUMO'!M39</f>
        <v/>
      </c>
      <c r="N14" s="101">
        <f>MAX(0,M14-M13)</f>
        <v/>
      </c>
      <c r="O14" s="100">
        <f>IF(B14&lt;='VALOR POR PL'!$P$5,'CP RESUMO'!M81,"")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HISTORICOS'!N39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RESUMO'!N39</f>
        <v/>
      </c>
      <c r="N15" s="101">
        <f>MAX(0,M15-M14)</f>
        <v/>
      </c>
      <c r="O15" s="100">
        <f>IF(B15&lt;='VALOR POR PL'!$P$5,'CP RESUMO'!N81,"")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HISTORICOS'!O39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RESUMO'!O39</f>
        <v/>
      </c>
      <c r="N16" s="101">
        <f>MAX(0,M16-M15)</f>
        <v/>
      </c>
      <c r="O16" s="100">
        <f>IF(B16&lt;='VALOR POR PL'!$P$5,'CP RESUMO'!O81,"")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HISTORICOS'!P39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RESUMO'!P39</f>
        <v/>
      </c>
      <c r="N17" s="101">
        <f>MAX(0,M17-M16)</f>
        <v/>
      </c>
      <c r="O17" s="100">
        <f>IF(B17&lt;='VALOR POR PL'!$P$5,'CP RESUMO'!P81,"")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HISTORICOS'!Q39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RESUMO'!Q39</f>
        <v/>
      </c>
      <c r="N18" s="101">
        <f>MAX(0,M18-M17)</f>
        <v/>
      </c>
      <c r="O18" s="100">
        <f>IF(B18&lt;='VALOR POR PL'!$P$5,'CP RESUMO'!Q81,"")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HISTORICOS'!R39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RESUMO'!R39</f>
        <v/>
      </c>
      <c r="N19" s="101">
        <f>MAX(0,M19-M18)</f>
        <v/>
      </c>
      <c r="O19" s="100">
        <f>IF(B19&lt;='VALOR POR PL'!$P$5,'CP RESUMO'!R81,"")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HISTORICOS'!S39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RESUMO'!S39</f>
        <v/>
      </c>
      <c r="N20" s="101">
        <f>MAX(0,M20-M19)</f>
        <v/>
      </c>
      <c r="O20" s="100">
        <f>IF(B20&lt;='VALOR POR PL'!$P$5,'CP RESUMO'!S81,"")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HISTORICOS'!T39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RESUMO'!T39</f>
        <v/>
      </c>
      <c r="N21" s="101">
        <f>MAX(0,M21-M20)</f>
        <v/>
      </c>
      <c r="O21" s="100">
        <f>IF(B21&lt;='VALOR POR PL'!$P$5,'CP RESUMO'!T81,"")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HISTORICOS'!U39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RESUMO'!U39</f>
        <v/>
      </c>
      <c r="N22" s="101">
        <f>MAX(0,M22-M21)</f>
        <v/>
      </c>
      <c r="O22" s="100">
        <f>IF(B22&lt;='VALOR POR PL'!$P$5,'CP RESUMO'!U81,"")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HISTORICOS'!V39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RESUMO'!V39</f>
        <v/>
      </c>
      <c r="N23" s="101">
        <f>MAX(0,M23-M22)</f>
        <v/>
      </c>
      <c r="O23" s="100">
        <f>IF(B23&lt;='VALOR POR PL'!$P$5,'CP RESUMO'!V81,"")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HISTORICOS'!W39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RESUMO'!W39</f>
        <v/>
      </c>
      <c r="N24" s="101">
        <f>MAX(0,M24-M23)</f>
        <v/>
      </c>
      <c r="O24" s="100">
        <f>IF(B24&lt;='VALOR POR PL'!$P$5,'CP RESUMO'!W81,"")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HISTORICOS'!X39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RESUMO'!X39</f>
        <v/>
      </c>
      <c r="N25" s="101">
        <f>MAX(0,M25-M24)</f>
        <v/>
      </c>
      <c r="O25" s="100">
        <f>IF(B25&lt;='VALOR POR PL'!$P$5,'CP RESUMO'!X81,"")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HISTORICOS'!Y39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RESUMO'!Y39</f>
        <v/>
      </c>
      <c r="N26" s="101">
        <f>MAX(0,M26-M25)</f>
        <v/>
      </c>
      <c r="O26" s="100">
        <f>IF(B26&lt;='VALOR POR PL'!$P$5,'CP RESUMO'!Y81,"")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HISTORICOS'!Z39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RESUMO'!Z39</f>
        <v/>
      </c>
      <c r="N27" s="101">
        <f>MAX(0,M27-M26)</f>
        <v/>
      </c>
      <c r="O27" s="100">
        <f>IF(B27&lt;='VALOR POR PL'!$P$5,'CP RESUMO'!Z81,"")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HISTORICOS'!AA39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RESUMO'!AA39</f>
        <v/>
      </c>
      <c r="N28" s="101">
        <f>MAX(0,M28-M27)</f>
        <v/>
      </c>
      <c r="O28" s="100">
        <f>IF(B28&lt;='VALOR POR PL'!$P$5,'CP RESUMO'!AA81,"")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HISTORICOS'!AB39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RESUMO'!AB39</f>
        <v/>
      </c>
      <c r="N29" s="101">
        <f>MAX(0,M29-M28)</f>
        <v/>
      </c>
      <c r="O29" s="100">
        <f>IF(B29&lt;='VALOR POR PL'!$P$5,'CP RESUMO'!AB81,"")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HISTORICOS'!AC39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RESUMO'!AC39</f>
        <v/>
      </c>
      <c r="N30" s="101">
        <f>MAX(0,M30-M29)</f>
        <v/>
      </c>
      <c r="O30" s="100">
        <f>IF(B30&lt;='VALOR POR PL'!$P$5,'CP RESUMO'!AC81,"")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HISTORICOS'!AD39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RESUMO'!AD39</f>
        <v/>
      </c>
      <c r="N31" s="101">
        <f>MAX(0,M31-M30)</f>
        <v/>
      </c>
      <c r="O31" s="100">
        <f>IF(B31&lt;='VALOR POR PL'!$P$5,'CP RESUMO'!AD81,"")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HISTORICOS'!AE39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RESUMO'!AE39</f>
        <v/>
      </c>
      <c r="N32" s="101">
        <f>MAX(0,M32-M31)</f>
        <v/>
      </c>
      <c r="O32" s="100">
        <f>IF(B32&lt;='VALOR POR PL'!$P$5,'CP RESUMO'!AE81,"")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HISTORICOS'!AF39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>
        <v>6143.06</v>
      </c>
      <c r="M33" s="100">
        <f>'CP RESUMO'!AF39</f>
        <v/>
      </c>
      <c r="N33" s="101">
        <f>MAX(0,M33-M32)</f>
        <v/>
      </c>
      <c r="O33" s="100">
        <f>IF(B33&lt;='VALOR POR PL'!$P$5,'CP RESUMO'!AF81,"")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HISTORICOS'!AG39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>
        <v>11788.04</v>
      </c>
      <c r="M34" s="100">
        <f>'CP RESUMO'!AG39</f>
        <v/>
      </c>
      <c r="N34" s="101">
        <f>MAX(0,M34-M33)</f>
        <v/>
      </c>
      <c r="O34" s="100">
        <f>IF(B34&lt;='VALOR POR PL'!$P$5,'CP RESUMO'!AG81,"")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HISTORICOS'!AH39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>
        <v>19370.02</v>
      </c>
      <c r="M35" s="100">
        <f>'CP RESUMO'!AH39</f>
        <v/>
      </c>
      <c r="N35" s="101">
        <f>MAX(0,M35-M34)</f>
        <v/>
      </c>
      <c r="O35" s="100">
        <f>IF(B35&lt;='VALOR POR PL'!$P$5,'CP RESUMO'!AH81,"")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HISTORICOS'!AI39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>
        <v>36470.97</v>
      </c>
      <c r="M36" s="100">
        <f>'CP RESUMO'!AI39</f>
        <v/>
      </c>
      <c r="N36" s="101">
        <f>MAX(0,M36-M35)</f>
        <v/>
      </c>
      <c r="O36" s="100">
        <f>IF(B36&lt;='VALOR POR PL'!$P$5,'CP RESUMO'!AI81,"")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HISTORICOS'!AJ39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>
        <v>33925.2</v>
      </c>
      <c r="M37" s="100">
        <f>'CP RESUMO'!AJ39</f>
        <v/>
      </c>
      <c r="N37" s="101">
        <f>MAX(0,M37-M36)</f>
        <v/>
      </c>
      <c r="O37" s="100">
        <f>IF(B37&lt;='VALOR POR PL'!$P$5,'CP RESUMO'!AJ81,"")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HISTORICOS'!AK39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>
        <v>47816.27</v>
      </c>
      <c r="M38" s="100">
        <f>'CP RESUMO'!AK39</f>
        <v/>
      </c>
      <c r="N38" s="101">
        <f>MAX(0,M38-M37)</f>
        <v/>
      </c>
      <c r="O38" s="100">
        <f>IF(B38&lt;='VALOR POR PL'!$P$5,'CP RESUMO'!AK81,"")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HISTORICOS'!AL39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>
        <v>49421.21</v>
      </c>
      <c r="M39" s="100">
        <f>'CP RESUMO'!AL39</f>
        <v/>
      </c>
      <c r="N39" s="101">
        <f>MAX(0,M39-M38)</f>
        <v/>
      </c>
      <c r="O39" s="100">
        <f>IF(B39&lt;='VALOR POR PL'!$P$5,'CP RESUMO'!AL81,"")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HISTORICOS'!AM39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>
        <v>55564.28</v>
      </c>
      <c r="M40" s="100">
        <f>'CP RESUMO'!AM39</f>
        <v/>
      </c>
      <c r="N40" s="101">
        <f>MAX(0,M40-M39)</f>
        <v/>
      </c>
      <c r="O40" s="100">
        <f>IF(B40&lt;='VALOR POR PL'!$P$5,'CP RESUMO'!AM81,"")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HISTORICOS'!AN39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>
        <v>120000</v>
      </c>
      <c r="M41" s="100">
        <f>'CP RESUMO'!AN39</f>
        <v/>
      </c>
      <c r="N41" s="101">
        <f>MAX(0,M41-M40)</f>
        <v/>
      </c>
      <c r="O41" s="100">
        <f>IF(B41&lt;='VALOR POR PL'!$P$5,'CP RESUMO'!AN81,"")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HISTORICOS'!AO39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>
        <v>297136.05</v>
      </c>
      <c r="M42" s="100">
        <f>'CP RESUMO'!AO39</f>
        <v/>
      </c>
      <c r="N42" s="101">
        <f>MAX(0,M42-M41)</f>
        <v/>
      </c>
      <c r="O42" s="100">
        <f>IF(B42&lt;='VALOR POR PL'!$P$5,'CP RESUMO'!AO81,"")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HISTORICOS'!AP39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>
        <v>318055.67</v>
      </c>
      <c r="M43" s="100">
        <f>'CP RESUMO'!AP39</f>
        <v/>
      </c>
      <c r="N43" s="101">
        <f>MAX(0,M43-M42)</f>
        <v/>
      </c>
      <c r="O43" s="100">
        <f>IF(B43&lt;='VALOR POR PL'!$P$5,'CP RESUMO'!AP81,"")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HISTORICOS'!AQ39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>
        <v>266531.43</v>
      </c>
      <c r="M44" s="100">
        <f>'CP RESUMO'!AQ39</f>
        <v/>
      </c>
      <c r="N44" s="101">
        <f>MAX(0,M44-M43)</f>
        <v/>
      </c>
      <c r="O44" s="100">
        <f>IF(B44&lt;='VALOR POR PL'!$P$5,'CP RESUMO'!AQ81,"")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HISTORICOS'!AR39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319992.67</v>
      </c>
      <c r="M45" s="100">
        <f>'CP RESUMO'!AR39</f>
        <v/>
      </c>
      <c r="N45" s="101">
        <f>MAX(0,M45-M44)</f>
        <v/>
      </c>
      <c r="O45" s="100">
        <f>IF(B45&lt;='VALOR POR PL'!$P$5,'CP RESUMO'!AR81,"")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HISTORICOS'!AS39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166969.54</v>
      </c>
      <c r="M46" s="100">
        <f>'CP RESUMO'!AS39</f>
        <v/>
      </c>
      <c r="N46" s="101">
        <f>MAX(0,M46-M45)</f>
        <v/>
      </c>
      <c r="O46" s="100">
        <f>IF(B46&lt;='VALOR POR PL'!$P$5,'CP RESUMO'!AS81,"")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HISTORICOS'!AT39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158467.79</v>
      </c>
      <c r="M47" s="100">
        <f>'CP RESUMO'!AT39</f>
        <v/>
      </c>
      <c r="N47" s="101">
        <f>MAX(0,M47-M46)</f>
        <v/>
      </c>
      <c r="O47" s="100">
        <f>IF(B47&lt;='VALOR POR PL'!$P$5,'CP RESUMO'!AT81,"")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HISTORICOS'!AU39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158467.79</v>
      </c>
      <c r="M48" s="100">
        <f>'CP RESUMO'!AU39</f>
        <v/>
      </c>
      <c r="N48" s="101">
        <f>MAX(0,M48-M47)</f>
        <v/>
      </c>
      <c r="O48" s="100">
        <f>IF(B48&lt;='VALOR POR PL'!$P$5,'CP RESUMO'!AU81,"")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HISTORICOS'!AV39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158467.79</v>
      </c>
      <c r="M49" s="100">
        <f>'CP RESUMO'!AV39</f>
        <v/>
      </c>
      <c r="N49" s="101">
        <f>MAX(0,M49-M48)</f>
        <v/>
      </c>
      <c r="O49" s="100">
        <f>IF(B49&lt;='VALOR POR PL'!$P$5,'CP RESUMO'!AV81,"")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HISTORICOS'!AW39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158467.79</v>
      </c>
      <c r="M50" s="100">
        <f>'CP RESUMO'!AW39</f>
        <v/>
      </c>
      <c r="N50" s="101">
        <f>MAX(0,M50-M49)</f>
        <v/>
      </c>
      <c r="O50" s="100">
        <f>IF(B50&lt;='VALOR POR PL'!$P$5,'CP RESUMO'!AW81,"")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HISTORICOS'!AX39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158467.79</v>
      </c>
      <c r="M51" s="100">
        <f>'CP RESUMO'!AX39</f>
        <v/>
      </c>
      <c r="N51" s="101">
        <f>MAX(0,M51-M50)</f>
        <v/>
      </c>
      <c r="O51" s="100">
        <f>IF(B51&lt;='VALOR POR PL'!$P$5,'CP RESUMO'!AX81,"")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HISTORICOS'!AY39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158467.79</v>
      </c>
      <c r="M52" s="100">
        <f>'CP RESUMO'!AY39</f>
        <v/>
      </c>
      <c r="N52" s="101">
        <f>MAX(0,M52-M51)</f>
        <v/>
      </c>
      <c r="O52" s="100">
        <f>IF(B52&lt;='VALOR POR PL'!$P$5,'CP RESUMO'!AY81,"")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HISTORICOS'!AZ39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158467.79</v>
      </c>
      <c r="M53" s="100">
        <f>'CP RESUMO'!AZ39</f>
        <v/>
      </c>
      <c r="N53" s="101">
        <f>MAX(0,M53-M52)</f>
        <v/>
      </c>
      <c r="O53" s="100">
        <f>IF(B53&lt;='VALOR POR PL'!$P$5,'CP RESUMO'!AZ81,"")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HISTORICOS'!BA39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158467.79</v>
      </c>
      <c r="M54" s="100">
        <f>'CP RESUMO'!BA39</f>
        <v/>
      </c>
      <c r="N54" s="101">
        <f>MAX(0,M54-M53)</f>
        <v/>
      </c>
      <c r="O54" s="100">
        <f>IF(B54&lt;='VALOR POR PL'!$P$5,'CP RESUMO'!BA81,"")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HISTORICOS'!BB39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158467.79</v>
      </c>
      <c r="M55" s="100">
        <f>'CP RESUMO'!BB39</f>
        <v/>
      </c>
      <c r="N55" s="101">
        <f>MAX(0,M55-M54)</f>
        <v/>
      </c>
      <c r="O55" s="100">
        <f>IF(B55&lt;='VALOR POR PL'!$P$5,'CP RESUMO'!BB81,"")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HISTORICOS'!BC39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158467.79</v>
      </c>
      <c r="M56" s="100">
        <f>'CP RESUMO'!BC39</f>
        <v/>
      </c>
      <c r="N56" s="101">
        <f>MAX(0,M56-M55)</f>
        <v/>
      </c>
      <c r="O56" s="100">
        <f>IF(B56&lt;='VALOR POR PL'!$P$5,'CP RESUMO'!BC81,"")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HISTORICOS'!BD39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158467.79</v>
      </c>
      <c r="M57" s="100">
        <f>'CP RESUMO'!BD39</f>
        <v/>
      </c>
      <c r="N57" s="101">
        <f>MAX(0,M57-M56)</f>
        <v/>
      </c>
      <c r="O57" s="100">
        <f>IF(B57&lt;='VALOR POR PL'!$P$5,'CP RESUMO'!BD81,"")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HISTORICOS'!BE39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>
        <v>267371.55</v>
      </c>
      <c r="M58" s="100">
        <f>'CP RESUMO'!BE39</f>
        <v/>
      </c>
      <c r="N58" s="101">
        <f>MAX(0,M58-M57)</f>
        <v/>
      </c>
      <c r="O58" s="100">
        <f>IF(B58&lt;='VALOR POR PL'!$P$5,'CP RESUMO'!BE81,"")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HISTORICOS'!BF39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RESUMO'!BF39</f>
        <v/>
      </c>
      <c r="N59" s="101">
        <f>MAX(0,M59-M58)</f>
        <v/>
      </c>
      <c r="O59" s="100">
        <f>IF(B59&lt;='VALOR POR PL'!$P$5,'CP RESUMO'!BF81,"")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HISTORICOS'!BG39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RESUMO'!BG39</f>
        <v/>
      </c>
      <c r="N60" s="101">
        <f>MAX(0,M60-M59)</f>
        <v/>
      </c>
      <c r="O60" s="100">
        <f>IF(B60&lt;='VALOR POR PL'!$P$5,'CP RESUMO'!BG81,"")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HISTORICOS'!BH39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RESUMO'!BH39</f>
        <v/>
      </c>
      <c r="N61" s="101">
        <f>MAX(0,M61-M60)</f>
        <v/>
      </c>
      <c r="O61" s="100">
        <f>IF(B61&lt;='VALOR POR PL'!$P$5,'CP RESUMO'!BH81,"")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HISTORICOS'!BI39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RESUMO'!BI39</f>
        <v/>
      </c>
      <c r="N62" s="101">
        <f>MAX(0,M62-M61)</f>
        <v/>
      </c>
      <c r="O62" s="100">
        <f>IF(B62&lt;='VALOR POR PL'!$P$5,'CP RESUMO'!BI81,"")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HISTORICOS'!BJ39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RESUMO'!BJ39</f>
        <v/>
      </c>
      <c r="N63" s="101">
        <f>MAX(0,M63-M62)</f>
        <v/>
      </c>
      <c r="O63" s="100">
        <f>IF(B63&lt;='VALOR POR PL'!$P$5,'CP RESUMO'!BJ81,"")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HISTORICOS'!BK39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RESUMO'!BK39</f>
        <v/>
      </c>
      <c r="N64" s="101">
        <f>MAX(0,M64-M63)</f>
        <v/>
      </c>
      <c r="O64" s="100">
        <f>IF(B64&lt;='VALOR POR PL'!$P$5,'CP RESUMO'!BK81,"")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HISTORICOS'!BL39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RESUMO'!BL39</f>
        <v/>
      </c>
      <c r="N65" s="101">
        <f>MAX(0,M65-M64)</f>
        <v/>
      </c>
      <c r="O65" s="100">
        <f>IF(B65&lt;='VALOR POR PL'!$P$5,'CP RESUMO'!BL81,"")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HISTORICOS'!BM39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RESUMO'!BM39</f>
        <v/>
      </c>
      <c r="N66" s="101">
        <f>MAX(0,M66-M65)</f>
        <v/>
      </c>
      <c r="O66" s="100">
        <f>IF(B66&lt;='VALOR POR PL'!$P$5,'CP RESUMO'!BM81,"")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HISTORICOS'!BN39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RESUMO'!BN39</f>
        <v/>
      </c>
      <c r="N67" s="101">
        <f>MAX(0,M67-M66)</f>
        <v/>
      </c>
      <c r="O67" s="100">
        <f>IF(B67&lt;='VALOR POR PL'!$P$5,'CP RESUMO'!BN81,"")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HISTORICOS'!BO39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RESUMO'!BO39</f>
        <v/>
      </c>
      <c r="N68" s="101">
        <f>MAX(0,M68-M67)</f>
        <v/>
      </c>
      <c r="O68" s="100">
        <f>IF(B68&lt;='VALOR POR PL'!$P$5,'CP RESUMO'!BO81,"")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HISTORICOS'!BP39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RESUMO'!BP39</f>
        <v/>
      </c>
      <c r="N69" s="101">
        <f>MAX(0,M69-M68)</f>
        <v/>
      </c>
      <c r="O69" s="100">
        <f>IF(B69&lt;='VALOR POR PL'!$P$5,'CP RESUMO'!BP81,"")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HISTORICOS'!BQ39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RESUMO'!BQ39</f>
        <v/>
      </c>
      <c r="N70" s="101">
        <f>MAX(0,M70-M69)</f>
        <v/>
      </c>
      <c r="O70" s="100">
        <f>IF(B70&lt;='VALOR POR PL'!$P$5,'CP RESUMO'!BQ81,"")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HISTORICOS'!BR39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RESUMO'!BR39</f>
        <v/>
      </c>
      <c r="N71" s="101">
        <f>MAX(0,M71-M70)</f>
        <v/>
      </c>
      <c r="O71" s="100">
        <f>IF(B71&lt;='VALOR POR PL'!$P$5,'CP RESUMO'!BR81,"")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HISTORICOS'!BS39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RESUMO'!BS39</f>
        <v/>
      </c>
      <c r="N72" s="101">
        <f>MAX(0,M72-M71)</f>
        <v/>
      </c>
      <c r="O72" s="100">
        <f>IF(B72&lt;='VALOR POR PL'!$P$5,'CP RESUMO'!BS81,"")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HISTORICOS'!BT39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RESUMO'!BT39</f>
        <v/>
      </c>
      <c r="N73" s="101">
        <f>MAX(0,M73-M72)</f>
        <v/>
      </c>
      <c r="O73" s="100">
        <f>IF(B73&lt;='VALOR POR PL'!$P$5,'CP RESUMO'!BT81,"")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HISTORICOS'!BU39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RESUMO'!BU39</f>
        <v/>
      </c>
      <c r="N74" s="101">
        <f>MAX(0,M74-M73)</f>
        <v/>
      </c>
      <c r="O74" s="100">
        <f>IF(B74&lt;='VALOR POR PL'!$P$5,'CP RESUMO'!BU81,"")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HISTORICOS'!BV39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RESUMO'!BV39</f>
        <v/>
      </c>
      <c r="N75" s="101">
        <f>MAX(0,M75-M74)</f>
        <v/>
      </c>
      <c r="O75" s="100">
        <f>IF(B75&lt;='VALOR POR PL'!$P$5,'CP RESUMO'!BV81,"")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HISTORICOS'!BW39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RESUMO'!BW39</f>
        <v/>
      </c>
      <c r="N76" s="101">
        <f>MAX(0,M76-M75)</f>
        <v/>
      </c>
      <c r="O76" s="100">
        <f>IF(B76&lt;='VALOR POR PL'!$P$5,'CP RESUMO'!BW81,"")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PL'!D46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HISTORICOS'!D40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PL'!F46</f>
        <v/>
      </c>
      <c r="K5" s="75">
        <f>'VALOR POR PL'!G46</f>
        <v/>
      </c>
      <c r="M5" s="100">
        <f>'CP RESUMO'!D40</f>
        <v/>
      </c>
      <c r="N5" s="101" t="n">
        <v>0</v>
      </c>
      <c r="O5" s="100">
        <f>IF(B5&lt;='VALOR POR PL'!$P$5,'CP RESUMO'!D82,"")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HISTORICOS'!E40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RESUMO'!E40</f>
        <v/>
      </c>
      <c r="N6" s="101">
        <f>MAX(0,M6-M5)</f>
        <v/>
      </c>
      <c r="O6" s="100">
        <f>IF(B6&lt;='VALOR POR PL'!$P$5,'CP RESUMO'!E82,"")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HISTORICOS'!F40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PL'!L46</f>
        <v/>
      </c>
      <c r="M7" s="100">
        <f>'CP RESUMO'!F40</f>
        <v/>
      </c>
      <c r="N7" s="101">
        <f>MAX(0,M7-M6)</f>
        <v/>
      </c>
      <c r="O7" s="100">
        <f>IF(B7&lt;='VALOR POR PL'!$P$5,'CP RESUMO'!F82,"")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HISTORICOS'!G40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RESUMO'!G40</f>
        <v/>
      </c>
      <c r="N8" s="101">
        <f>MAX(0,M8-M7)</f>
        <v/>
      </c>
      <c r="O8" s="100">
        <f>IF(B8&lt;='VALOR POR PL'!$P$5,'CP RESUMO'!G82,"")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HISTORICOS'!H40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RESUMO'!H40</f>
        <v/>
      </c>
      <c r="N9" s="101">
        <f>MAX(0,M9-M8)</f>
        <v/>
      </c>
      <c r="O9" s="100">
        <f>IF(B9&lt;='VALOR POR PL'!$P$5,'CP RESUMO'!H82,"")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HISTORICOS'!I40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RESUMO'!I40</f>
        <v/>
      </c>
      <c r="N10" s="101">
        <f>MAX(0,M10-M9)</f>
        <v/>
      </c>
      <c r="O10" s="100">
        <f>IF(B10&lt;='VALOR POR PL'!$P$5,'CP RESUMO'!I82,"")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HISTORICOS'!J40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RESUMO'!J40</f>
        <v/>
      </c>
      <c r="N11" s="101">
        <f>MAX(0,M11-M10)</f>
        <v/>
      </c>
      <c r="O11" s="100">
        <f>IF(B11&lt;='VALOR POR PL'!$P$5,'CP RESUMO'!J82,"")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HISTORICOS'!K40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RESUMO'!K40</f>
        <v/>
      </c>
      <c r="N12" s="101">
        <f>MAX(0,M12-M11)</f>
        <v/>
      </c>
      <c r="O12" s="100">
        <f>IF(B12&lt;='VALOR POR PL'!$P$5,'CP RESUMO'!K82,"")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HISTORICOS'!L40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PL'!I46</f>
        <v/>
      </c>
      <c r="M13" s="100">
        <f>'CP RESUMO'!L40</f>
        <v/>
      </c>
      <c r="N13" s="101">
        <f>MAX(0,M13-M12)</f>
        <v/>
      </c>
      <c r="O13" s="100">
        <f>IF(B13&lt;='VALOR POR PL'!$P$5,'CP RESUMO'!L82,"")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HISTORICOS'!M40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RESUMO'!$D$82:$BW$82,MATCH('VALOR POR PL'!$P$5,'CP RESUMO'!$D$4:$BW$4,0))/100,0)</f>
        <v/>
      </c>
      <c r="M14" s="100">
        <f>'CP RESUMO'!M40</f>
        <v/>
      </c>
      <c r="N14" s="101">
        <f>MAX(0,M14-M13)</f>
        <v/>
      </c>
      <c r="O14" s="100">
        <f>IF(B14&lt;='VALOR POR PL'!$P$5,'CP RESUMO'!M82,"")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HISTORICOS'!N40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RESUMO'!N40</f>
        <v/>
      </c>
      <c r="N15" s="101">
        <f>MAX(0,M15-M14)</f>
        <v/>
      </c>
      <c r="O15" s="100">
        <f>IF(B15&lt;='VALOR POR PL'!$P$5,'CP RESUMO'!N82,"")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HISTORICOS'!O40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RESUMO'!O40</f>
        <v/>
      </c>
      <c r="N16" s="101">
        <f>MAX(0,M16-M15)</f>
        <v/>
      </c>
      <c r="O16" s="100">
        <f>IF(B16&lt;='VALOR POR PL'!$P$5,'CP RESUMO'!O82,"")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HISTORICOS'!P40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RESUMO'!P40</f>
        <v/>
      </c>
      <c r="N17" s="101">
        <f>MAX(0,M17-M16)</f>
        <v/>
      </c>
      <c r="O17" s="100">
        <f>IF(B17&lt;='VALOR POR PL'!$P$5,'CP RESUMO'!P82,"")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HISTORICOS'!Q40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RESUMO'!Q40</f>
        <v/>
      </c>
      <c r="N18" s="101">
        <f>MAX(0,M18-M17)</f>
        <v/>
      </c>
      <c r="O18" s="100">
        <f>IF(B18&lt;='VALOR POR PL'!$P$5,'CP RESUMO'!Q82,"")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HISTORICOS'!R40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RESUMO'!R40</f>
        <v/>
      </c>
      <c r="N19" s="101">
        <f>MAX(0,M19-M18)</f>
        <v/>
      </c>
      <c r="O19" s="100">
        <f>IF(B19&lt;='VALOR POR PL'!$P$5,'CP RESUMO'!R82,"")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HISTORICOS'!S40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RESUMO'!S40</f>
        <v/>
      </c>
      <c r="N20" s="101">
        <f>MAX(0,M20-M19)</f>
        <v/>
      </c>
      <c r="O20" s="100">
        <f>IF(B20&lt;='VALOR POR PL'!$P$5,'CP RESUMO'!S82,"")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HISTORICOS'!T40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RESUMO'!T40</f>
        <v/>
      </c>
      <c r="N21" s="101">
        <f>MAX(0,M21-M20)</f>
        <v/>
      </c>
      <c r="O21" s="100">
        <f>IF(B21&lt;='VALOR POR PL'!$P$5,'CP RESUMO'!T82,"")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HISTORICOS'!U40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RESUMO'!U40</f>
        <v/>
      </c>
      <c r="N22" s="101">
        <f>MAX(0,M22-M21)</f>
        <v/>
      </c>
      <c r="O22" s="100">
        <f>IF(B22&lt;='VALOR POR PL'!$P$5,'CP RESUMO'!U82,"")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HISTORICOS'!V40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RESUMO'!V40</f>
        <v/>
      </c>
      <c r="N23" s="101">
        <f>MAX(0,M23-M22)</f>
        <v/>
      </c>
      <c r="O23" s="100">
        <f>IF(B23&lt;='VALOR POR PL'!$P$5,'CP RESUMO'!V82,"")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HISTORICOS'!W40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RESUMO'!W40</f>
        <v/>
      </c>
      <c r="N24" s="101">
        <f>MAX(0,M24-M23)</f>
        <v/>
      </c>
      <c r="O24" s="100">
        <f>IF(B24&lt;='VALOR POR PL'!$P$5,'CP RESUMO'!W82,"")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HISTORICOS'!X40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RESUMO'!X40</f>
        <v/>
      </c>
      <c r="N25" s="101">
        <f>MAX(0,M25-M24)</f>
        <v/>
      </c>
      <c r="O25" s="100">
        <f>IF(B25&lt;='VALOR POR PL'!$P$5,'CP RESUMO'!X82,"")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HISTORICOS'!Y40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RESUMO'!Y40</f>
        <v/>
      </c>
      <c r="N26" s="101">
        <f>MAX(0,M26-M25)</f>
        <v/>
      </c>
      <c r="O26" s="100">
        <f>IF(B26&lt;='VALOR POR PL'!$P$5,'CP RESUMO'!Y82,"")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HISTORICOS'!Z40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RESUMO'!Z40</f>
        <v/>
      </c>
      <c r="N27" s="101">
        <f>MAX(0,M27-M26)</f>
        <v/>
      </c>
      <c r="O27" s="100">
        <f>IF(B27&lt;='VALOR POR PL'!$P$5,'CP RESUMO'!Z82,"")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HISTORICOS'!AA40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RESUMO'!AA40</f>
        <v/>
      </c>
      <c r="N28" s="101">
        <f>MAX(0,M28-M27)</f>
        <v/>
      </c>
      <c r="O28" s="100">
        <f>IF(B28&lt;='VALOR POR PL'!$P$5,'CP RESUMO'!AA82,"")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HISTORICOS'!AB40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RESUMO'!AB40</f>
        <v/>
      </c>
      <c r="N29" s="101">
        <f>MAX(0,M29-M28)</f>
        <v/>
      </c>
      <c r="O29" s="100">
        <f>IF(B29&lt;='VALOR POR PL'!$P$5,'CP RESUMO'!AB82,"")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HISTORICOS'!AC40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RESUMO'!AC40</f>
        <v/>
      </c>
      <c r="N30" s="101">
        <f>MAX(0,M30-M29)</f>
        <v/>
      </c>
      <c r="O30" s="100">
        <f>IF(B30&lt;='VALOR POR PL'!$P$5,'CP RESUMO'!AC82,"")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HISTORICOS'!AD40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RESUMO'!AD40</f>
        <v/>
      </c>
      <c r="N31" s="101">
        <f>MAX(0,M31-M30)</f>
        <v/>
      </c>
      <c r="O31" s="100">
        <f>IF(B31&lt;='VALOR POR PL'!$P$5,'CP RESUMO'!AD82,"")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HISTORICOS'!AE40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RESUMO'!AE40</f>
        <v/>
      </c>
      <c r="N32" s="101">
        <f>MAX(0,M32-M31)</f>
        <v/>
      </c>
      <c r="O32" s="100">
        <f>IF(B32&lt;='VALOR POR PL'!$P$5,'CP RESUMO'!AE82,"")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HISTORICOS'!AF40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RESUMO'!AF40</f>
        <v/>
      </c>
      <c r="N33" s="101">
        <f>MAX(0,M33-M32)</f>
        <v/>
      </c>
      <c r="O33" s="100">
        <f>IF(B33&lt;='VALOR POR PL'!$P$5,'CP RESUMO'!AF82,"")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HISTORICOS'!AG40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RESUMO'!AG40</f>
        <v/>
      </c>
      <c r="N34" s="101">
        <f>MAX(0,M34-M33)</f>
        <v/>
      </c>
      <c r="O34" s="100">
        <f>IF(B34&lt;='VALOR POR PL'!$P$5,'CP RESUMO'!AG82,"")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HISTORICOS'!AH40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RESUMO'!AH40</f>
        <v/>
      </c>
      <c r="N35" s="101">
        <f>MAX(0,M35-M34)</f>
        <v/>
      </c>
      <c r="O35" s="100">
        <f>IF(B35&lt;='VALOR POR PL'!$P$5,'CP RESUMO'!AH82,"")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HISTORICOS'!AI40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RESUMO'!AI40</f>
        <v/>
      </c>
      <c r="N36" s="101">
        <f>MAX(0,M36-M35)</f>
        <v/>
      </c>
      <c r="O36" s="100">
        <f>IF(B36&lt;='VALOR POR PL'!$P$5,'CP RESUMO'!AI82,"")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HISTORICOS'!AJ40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RESUMO'!AJ40</f>
        <v/>
      </c>
      <c r="N37" s="101">
        <f>MAX(0,M37-M36)</f>
        <v/>
      </c>
      <c r="O37" s="100">
        <f>IF(B37&lt;='VALOR POR PL'!$P$5,'CP RESUMO'!AJ82,"")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HISTORICOS'!AK40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RESUMO'!AK40</f>
        <v/>
      </c>
      <c r="N38" s="101">
        <f>MAX(0,M38-M37)</f>
        <v/>
      </c>
      <c r="O38" s="100">
        <f>IF(B38&lt;='VALOR POR PL'!$P$5,'CP RESUMO'!AK82,"")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HISTORICOS'!AL40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RESUMO'!AL40</f>
        <v/>
      </c>
      <c r="N39" s="101">
        <f>MAX(0,M39-M38)</f>
        <v/>
      </c>
      <c r="O39" s="100">
        <f>IF(B39&lt;='VALOR POR PL'!$P$5,'CP RESUMO'!AL82,"")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HISTORICOS'!AM40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RESUMO'!AM40</f>
        <v/>
      </c>
      <c r="N40" s="101">
        <f>MAX(0,M40-M39)</f>
        <v/>
      </c>
      <c r="O40" s="100">
        <f>IF(B40&lt;='VALOR POR PL'!$P$5,'CP RESUMO'!AM82,"")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HISTORICOS'!AN40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RESUMO'!AN40</f>
        <v/>
      </c>
      <c r="N41" s="101">
        <f>MAX(0,M41-M40)</f>
        <v/>
      </c>
      <c r="O41" s="100">
        <f>IF(B41&lt;='VALOR POR PL'!$P$5,'CP RESUMO'!AN82,"")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HISTORICOS'!AO40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RESUMO'!AO40</f>
        <v/>
      </c>
      <c r="N42" s="101">
        <f>MAX(0,M42-M41)</f>
        <v/>
      </c>
      <c r="O42" s="100">
        <f>IF(B42&lt;='VALOR POR PL'!$P$5,'CP RESUMO'!AO82,"")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HISTORICOS'!AP40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RESUMO'!AP40</f>
        <v/>
      </c>
      <c r="N43" s="101">
        <f>MAX(0,M43-M42)</f>
        <v/>
      </c>
      <c r="O43" s="100">
        <f>IF(B43&lt;='VALOR POR PL'!$P$5,'CP RESUMO'!AP82,"")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HISTORICOS'!AQ40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RESUMO'!AQ40</f>
        <v/>
      </c>
      <c r="N44" s="101">
        <f>MAX(0,M44-M43)</f>
        <v/>
      </c>
      <c r="O44" s="100">
        <f>IF(B44&lt;='VALOR POR PL'!$P$5,'CP RESUMO'!AQ82,"")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HISTORICOS'!AR40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/>
      <c r="M45" s="100">
        <f>'CP RESUMO'!AR40</f>
        <v/>
      </c>
      <c r="N45" s="101">
        <f>MAX(0,M45-M44)</f>
        <v/>
      </c>
      <c r="O45" s="100">
        <f>IF(B45&lt;='VALOR POR PL'!$P$5,'CP RESUMO'!AR82,"")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HISTORICOS'!AS40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/>
      <c r="M46" s="100">
        <f>'CP RESUMO'!AS40</f>
        <v/>
      </c>
      <c r="N46" s="101">
        <f>MAX(0,M46-M45)</f>
        <v/>
      </c>
      <c r="O46" s="100">
        <f>IF(B46&lt;='VALOR POR PL'!$P$5,'CP RESUMO'!AS82,"")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HISTORICOS'!AT40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/>
      <c r="M47" s="100">
        <f>'CP RESUMO'!AT40</f>
        <v/>
      </c>
      <c r="N47" s="101">
        <f>MAX(0,M47-M46)</f>
        <v/>
      </c>
      <c r="O47" s="100">
        <f>IF(B47&lt;='VALOR POR PL'!$P$5,'CP RESUMO'!AT82,"")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HISTORICOS'!AU40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/>
      <c r="M48" s="100">
        <f>'CP RESUMO'!AU40</f>
        <v/>
      </c>
      <c r="N48" s="101">
        <f>MAX(0,M48-M47)</f>
        <v/>
      </c>
      <c r="O48" s="100">
        <f>IF(B48&lt;='VALOR POR PL'!$P$5,'CP RESUMO'!AU82,"")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HISTORICOS'!AV40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/>
      <c r="M49" s="100">
        <f>'CP RESUMO'!AV40</f>
        <v/>
      </c>
      <c r="N49" s="101">
        <f>MAX(0,M49-M48)</f>
        <v/>
      </c>
      <c r="O49" s="100">
        <f>IF(B49&lt;='VALOR POR PL'!$P$5,'CP RESUMO'!AV82,"")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HISTORICOS'!AW40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377793.34</v>
      </c>
      <c r="M50" s="100">
        <f>'CP RESUMO'!AW40</f>
        <v/>
      </c>
      <c r="N50" s="101">
        <f>MAX(0,M50-M49)</f>
        <v/>
      </c>
      <c r="O50" s="100">
        <f>IF(B50&lt;='VALOR POR PL'!$P$5,'CP RESUMO'!AW82,"")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HISTORICOS'!AX40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346604.79</v>
      </c>
      <c r="M51" s="100">
        <f>'CP RESUMO'!AX40</f>
        <v/>
      </c>
      <c r="N51" s="101">
        <f>MAX(0,M51-M50)</f>
        <v/>
      </c>
      <c r="O51" s="100">
        <f>IF(B51&lt;='VALOR POR PL'!$P$5,'CP RESUMO'!AX82,"")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HISTORICOS'!AY40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267750.73</v>
      </c>
      <c r="M52" s="100">
        <f>'CP RESUMO'!AY40</f>
        <v/>
      </c>
      <c r="N52" s="101">
        <f>MAX(0,M52-M51)</f>
        <v/>
      </c>
      <c r="O52" s="100">
        <f>IF(B52&lt;='VALOR POR PL'!$P$5,'CP RESUMO'!AY82,"")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HISTORICOS'!AZ40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123341.88</v>
      </c>
      <c r="M53" s="100">
        <f>'CP RESUMO'!AZ40</f>
        <v/>
      </c>
      <c r="N53" s="101">
        <f>MAX(0,M53-M52)</f>
        <v/>
      </c>
      <c r="O53" s="100">
        <f>IF(B53&lt;='VALOR POR PL'!$P$5,'CP RESUMO'!AZ82,"")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HISTORICOS'!BA40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61435.55</v>
      </c>
      <c r="M54" s="100">
        <f>'CP RESUMO'!BA40</f>
        <v/>
      </c>
      <c r="N54" s="101">
        <f>MAX(0,M54-M53)</f>
        <v/>
      </c>
      <c r="O54" s="100">
        <f>IF(B54&lt;='VALOR POR PL'!$P$5,'CP RESUMO'!BA82,"")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HISTORICOS'!BB40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/>
      <c r="M55" s="100">
        <f>'CP RESUMO'!BB40</f>
        <v/>
      </c>
      <c r="N55" s="101">
        <f>MAX(0,M55-M54)</f>
        <v/>
      </c>
      <c r="O55" s="100">
        <f>IF(B55&lt;='VALOR POR PL'!$P$5,'CP RESUMO'!BB82,"")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HISTORICOS'!BC40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/>
      <c r="M56" s="100">
        <f>'CP RESUMO'!BC40</f>
        <v/>
      </c>
      <c r="N56" s="101">
        <f>MAX(0,M56-M55)</f>
        <v/>
      </c>
      <c r="O56" s="100">
        <f>IF(B56&lt;='VALOR POR PL'!$P$5,'CP RESUMO'!BC82,"")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HISTORICOS'!BD40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/>
      <c r="M57" s="100">
        <f>'CP RESUMO'!BD40</f>
        <v/>
      </c>
      <c r="N57" s="101">
        <f>MAX(0,M57-M56)</f>
        <v/>
      </c>
      <c r="O57" s="100">
        <f>IF(B57&lt;='VALOR POR PL'!$P$5,'CP RESUMO'!BD82,"")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HISTORICOS'!BE40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/>
      <c r="M58" s="100">
        <f>'CP RESUMO'!BE40</f>
        <v/>
      </c>
      <c r="N58" s="101">
        <f>MAX(0,M58-M57)</f>
        <v/>
      </c>
      <c r="O58" s="100">
        <f>IF(B58&lt;='VALOR POR PL'!$P$5,'CP RESUMO'!BE82,"")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HISTORICOS'!BF40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RESUMO'!BF40</f>
        <v/>
      </c>
      <c r="N59" s="101">
        <f>MAX(0,M59-M58)</f>
        <v/>
      </c>
      <c r="O59" s="100">
        <f>IF(B59&lt;='VALOR POR PL'!$P$5,'CP RESUMO'!BF82,"")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HISTORICOS'!BG40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RESUMO'!BG40</f>
        <v/>
      </c>
      <c r="N60" s="101">
        <f>MAX(0,M60-M59)</f>
        <v/>
      </c>
      <c r="O60" s="100">
        <f>IF(B60&lt;='VALOR POR PL'!$P$5,'CP RESUMO'!BG82,"")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HISTORICOS'!BH40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RESUMO'!BH40</f>
        <v/>
      </c>
      <c r="N61" s="101">
        <f>MAX(0,M61-M60)</f>
        <v/>
      </c>
      <c r="O61" s="100">
        <f>IF(B61&lt;='VALOR POR PL'!$P$5,'CP RESUMO'!BH82,"")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HISTORICOS'!BI40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RESUMO'!BI40</f>
        <v/>
      </c>
      <c r="N62" s="101">
        <f>MAX(0,M62-M61)</f>
        <v/>
      </c>
      <c r="O62" s="100">
        <f>IF(B62&lt;='VALOR POR PL'!$P$5,'CP RESUMO'!BI82,"")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HISTORICOS'!BJ40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RESUMO'!BJ40</f>
        <v/>
      </c>
      <c r="N63" s="101">
        <f>MAX(0,M63-M62)</f>
        <v/>
      </c>
      <c r="O63" s="100">
        <f>IF(B63&lt;='VALOR POR PL'!$P$5,'CP RESUMO'!BJ82,"")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HISTORICOS'!BK40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RESUMO'!BK40</f>
        <v/>
      </c>
      <c r="N64" s="101">
        <f>MAX(0,M64-M63)</f>
        <v/>
      </c>
      <c r="O64" s="100">
        <f>IF(B64&lt;='VALOR POR PL'!$P$5,'CP RESUMO'!BK82,"")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HISTORICOS'!BL40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RESUMO'!BL40</f>
        <v/>
      </c>
      <c r="N65" s="101">
        <f>MAX(0,M65-M64)</f>
        <v/>
      </c>
      <c r="O65" s="100">
        <f>IF(B65&lt;='VALOR POR PL'!$P$5,'CP RESUMO'!BL82,"")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HISTORICOS'!BM40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RESUMO'!BM40</f>
        <v/>
      </c>
      <c r="N66" s="101">
        <f>MAX(0,M66-M65)</f>
        <v/>
      </c>
      <c r="O66" s="100">
        <f>IF(B66&lt;='VALOR POR PL'!$P$5,'CP RESUMO'!BM82,"")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HISTORICOS'!BN40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RESUMO'!BN40</f>
        <v/>
      </c>
      <c r="N67" s="101">
        <f>MAX(0,M67-M66)</f>
        <v/>
      </c>
      <c r="O67" s="100">
        <f>IF(B67&lt;='VALOR POR PL'!$P$5,'CP RESUMO'!BN82,"")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HISTORICOS'!BO40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RESUMO'!BO40</f>
        <v/>
      </c>
      <c r="N68" s="101">
        <f>MAX(0,M68-M67)</f>
        <v/>
      </c>
      <c r="O68" s="100">
        <f>IF(B68&lt;='VALOR POR PL'!$P$5,'CP RESUMO'!BO82,"")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HISTORICOS'!BP40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RESUMO'!BP40</f>
        <v/>
      </c>
      <c r="N69" s="101">
        <f>MAX(0,M69-M68)</f>
        <v/>
      </c>
      <c r="O69" s="100">
        <f>IF(B69&lt;='VALOR POR PL'!$P$5,'CP RESUMO'!BP82,"")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HISTORICOS'!BQ40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RESUMO'!BQ40</f>
        <v/>
      </c>
      <c r="N70" s="101">
        <f>MAX(0,M70-M69)</f>
        <v/>
      </c>
      <c r="O70" s="100">
        <f>IF(B70&lt;='VALOR POR PL'!$P$5,'CP RESUMO'!BQ82,"")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HISTORICOS'!BR40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RESUMO'!BR40</f>
        <v/>
      </c>
      <c r="N71" s="101">
        <f>MAX(0,M71-M70)</f>
        <v/>
      </c>
      <c r="O71" s="100">
        <f>IF(B71&lt;='VALOR POR PL'!$P$5,'CP RESUMO'!BR82,"")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HISTORICOS'!BS40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RESUMO'!BS40</f>
        <v/>
      </c>
      <c r="N72" s="101">
        <f>MAX(0,M72-M71)</f>
        <v/>
      </c>
      <c r="O72" s="100">
        <f>IF(B72&lt;='VALOR POR PL'!$P$5,'CP RESUMO'!BS82,"")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HISTORICOS'!BT40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RESUMO'!BT40</f>
        <v/>
      </c>
      <c r="N73" s="101">
        <f>MAX(0,M73-M72)</f>
        <v/>
      </c>
      <c r="O73" s="100">
        <f>IF(B73&lt;='VALOR POR PL'!$P$5,'CP RESUMO'!BT82,"")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HISTORICOS'!BU40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RESUMO'!BU40</f>
        <v/>
      </c>
      <c r="N74" s="101">
        <f>MAX(0,M74-M73)</f>
        <v/>
      </c>
      <c r="O74" s="100">
        <f>IF(B74&lt;='VALOR POR PL'!$P$5,'CP RESUMO'!BU82,"")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HISTORICOS'!BV40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RESUMO'!BV40</f>
        <v/>
      </c>
      <c r="N75" s="101">
        <f>MAX(0,M75-M74)</f>
        <v/>
      </c>
      <c r="O75" s="100">
        <f>IF(B75&lt;='VALOR POR PL'!$P$5,'CP RESUMO'!BV82,"")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HISTORICOS'!BW40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RESUMO'!BW40</f>
        <v/>
      </c>
      <c r="N76" s="101">
        <f>MAX(0,M76-M75)</f>
        <v/>
      </c>
      <c r="O76" s="100">
        <f>IF(B76&lt;='VALOR POR PL'!$P$5,'CP RESUMO'!BW82,"")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72">
        <f>'VALOR POR PL'!D47</f>
        <v/>
      </c>
      <c r="J2" s="3" t="inlineStr">
        <is>
          <t>INCC CORTE →</t>
        </is>
      </c>
      <c r="K2" s="55">
        <f>'VALOR POR PL'!$P$7</f>
        <v/>
      </c>
    </row>
    <row r="4" ht="58" customHeight="1">
      <c r="B4" s="57" t="inlineStr">
        <is>
          <t>ITEM</t>
        </is>
      </c>
      <c r="C4" s="57" t="inlineStr">
        <is>
          <t>INCORRIDO
(R$)</t>
        </is>
      </c>
      <c r="D4" s="57" t="inlineStr">
        <is>
          <t>PREVISÃO
(R$) — calculada</t>
        </is>
      </c>
      <c r="E4" s="57" t="inlineStr">
        <is>
          <t>INCC</t>
        </is>
      </c>
      <c r="F4" s="57" t="inlineStr">
        <is>
          <t>CURVA MÊS</t>
        </is>
      </c>
      <c r="G4" s="57" t="inlineStr">
        <is>
          <t>CURVA
ACUMULADA</t>
        </is>
      </c>
      <c r="H4" s="98" t="inlineStr">
        <is>
          <t>PREVISÃO INFORMADA
(R$ ou peso) ← digite</t>
        </is>
      </c>
      <c r="I4" s="57" t="inlineStr">
        <is>
          <t>ORIGEM</t>
        </is>
      </c>
      <c r="J4" s="57" t="inlineStr">
        <is>
          <t>VALOR R$</t>
        </is>
      </c>
      <c r="K4" s="57" t="inlineStr">
        <is>
          <t>INCC</t>
        </is>
      </c>
      <c r="M4" s="57" t="inlineStr">
        <is>
          <t>PREVISION
% PREVISTO
ACUMULADO</t>
        </is>
      </c>
      <c r="N4" s="57" t="inlineStr">
        <is>
          <t>PREVISION
% PREVISTO
NO MÊS</t>
        </is>
      </c>
      <c r="O4" s="57" t="inlineStr">
        <is>
          <t>PREVISION
% REALIZADO
ACUMULADO</t>
        </is>
      </c>
      <c r="P4" s="57" t="inlineStr">
        <is>
          <t>PESO USADO
(curva da
previsão)</t>
        </is>
      </c>
    </row>
    <row r="5">
      <c r="A5" s="87" t="inlineStr">
        <is>
          <t>Acu até →</t>
        </is>
      </c>
      <c r="B5" s="83">
        <f>'VALOR POR PL'!$P$6</f>
        <v/>
      </c>
      <c r="C5" s="75">
        <f>'DADOS HISTORICOS'!D41</f>
        <v/>
      </c>
      <c r="D5" s="48">
        <f>IF(B5&lt;='VALOR POR PL'!$P$5,0,IF($K$17&gt;0,$K$18*P5/$K$17,0))</f>
        <v/>
      </c>
      <c r="E5" s="48">
        <f>(C5+D5)/IF(B5&lt;='VALOR POR PL'!$P$5,IFERROR(INDEX('"INCC-FGV"'!$B$2:$B$400,MATCH(B5,'"INCC-FGV"'!$A$2:$A$400,0)),$K$2),$K$2)</f>
        <v/>
      </c>
      <c r="F5" s="74">
        <f>IF($K$9=0,0,E5/$K$9)</f>
        <v/>
      </c>
      <c r="G5" s="74">
        <f>F5</f>
        <v/>
      </c>
      <c r="H5" s="99" t="n"/>
      <c r="I5" s="45" t="inlineStr">
        <is>
          <t>VALOR ORÇADO</t>
        </is>
      </c>
      <c r="J5" s="75">
        <f>'VALOR POR PL'!F47</f>
        <v/>
      </c>
      <c r="K5" s="75">
        <f>'VALOR POR PL'!G47</f>
        <v/>
      </c>
      <c r="M5" s="100">
        <f>'CP RESUMO'!D41</f>
        <v/>
      </c>
      <c r="N5" s="101" t="n">
        <v>0</v>
      </c>
      <c r="O5" s="100">
        <f>IF(B5&lt;='VALOR POR PL'!$P$5,'CP RESUMO'!D83,"")</f>
        <v/>
      </c>
      <c r="P5" s="69">
        <f>IF(B5&lt;='VALOR POR PL'!$P$5,0,IF(OR($K$16="CURVA PREVISION",$K$16="MDO PREVISION + MATERIAL PREMISSA"),N5,IF($K$16="PREVISÃO INFORMADA",MAX(0,H5),0)))</f>
        <v/>
      </c>
    </row>
    <row r="6">
      <c r="B6" s="102">
        <f>DATE(YEAR(B5),MONTH(B5)+1,1)</f>
        <v/>
      </c>
      <c r="C6" s="75">
        <f>'DADOS HISTORICOS'!E41</f>
        <v/>
      </c>
      <c r="D6" s="48">
        <f>IF(B6&lt;='VALOR POR PL'!$P$5,0,IF($K$17&gt;0,$K$18*P6/$K$17,0))</f>
        <v/>
      </c>
      <c r="E6" s="48">
        <f>(C6+D6)/IF(B6&lt;='VALOR POR PL'!$P$5,IFERROR(INDEX('"INCC-FGV"'!$B$2:$B$400,MATCH(B6,'"INCC-FGV"'!$A$2:$A$400,0)),$K$2),$K$2)</f>
        <v/>
      </c>
      <c r="F6" s="74">
        <f>IF($K$9=0,0,E6/$K$9)</f>
        <v/>
      </c>
      <c r="G6" s="74">
        <f>G5+F6</f>
        <v/>
      </c>
      <c r="H6" s="99" t="n"/>
      <c r="M6" s="100">
        <f>'CP RESUMO'!E41</f>
        <v/>
      </c>
      <c r="N6" s="101">
        <f>MAX(0,M6-M5)</f>
        <v/>
      </c>
      <c r="O6" s="100">
        <f>IF(B6&lt;='VALOR POR PL'!$P$5,'CP RESUMO'!E83,"")</f>
        <v/>
      </c>
      <c r="P6" s="69">
        <f>IF(B6&lt;='VALOR POR PL'!$P$5,0,IF(OR($K$16="CURVA PREVISION",$K$16="MDO PREVISION + MATERIAL PREMISSA"),N6,IF($K$16="PREVISÃO INFORMADA",MAX(0,H6),0)))</f>
        <v/>
      </c>
    </row>
    <row r="7">
      <c r="B7" s="102">
        <f>DATE(YEAR(B6),MONTH(B6)+1,1)</f>
        <v/>
      </c>
      <c r="C7" s="75">
        <f>'DADOS HISTORICOS'!F41</f>
        <v/>
      </c>
      <c r="D7" s="48">
        <f>IF(B7&lt;='VALOR POR PL'!$P$5,0,IF($K$17&gt;0,$K$18*P7/$K$17,0))</f>
        <v/>
      </c>
      <c r="E7" s="48">
        <f>(C7+D7)/IF(B7&lt;='VALOR POR PL'!$P$5,IFERROR(INDEX('"INCC-FGV"'!$B$2:$B$400,MATCH(B7,'"INCC-FGV"'!$A$2:$A$400,0)),$K$2),$K$2)</f>
        <v/>
      </c>
      <c r="F7" s="74">
        <f>IF($K$9=0,0,E7/$K$9)</f>
        <v/>
      </c>
      <c r="G7" s="74">
        <f>G6+F7</f>
        <v/>
      </c>
      <c r="H7" s="99" t="n"/>
      <c r="I7" s="45" t="inlineStr">
        <is>
          <t>PROJEÇÃO IEC</t>
        </is>
      </c>
      <c r="J7" s="75">
        <f>'VALOR POR PL'!L47</f>
        <v/>
      </c>
      <c r="M7" s="100">
        <f>'CP RESUMO'!F41</f>
        <v/>
      </c>
      <c r="N7" s="101">
        <f>MAX(0,M7-M6)</f>
        <v/>
      </c>
      <c r="O7" s="100">
        <f>IF(B7&lt;='VALOR POR PL'!$P$5,'CP RESUMO'!F83,"")</f>
        <v/>
      </c>
      <c r="P7" s="69">
        <f>IF(B7&lt;='VALOR POR PL'!$P$5,0,IF(OR($K$16="CURVA PREVISION",$K$16="MDO PREVISION + MATERIAL PREMISSA"),N7,IF($K$16="PREVISÃO INFORMADA",MAX(0,H7),0)))</f>
        <v/>
      </c>
    </row>
    <row r="8">
      <c r="B8" s="102">
        <f>DATE(YEAR(B7),MONTH(B7)+1,1)</f>
        <v/>
      </c>
      <c r="C8" s="75">
        <f>'DADOS HISTORICOS'!G41</f>
        <v/>
      </c>
      <c r="D8" s="48">
        <f>IF(B8&lt;='VALOR POR PL'!$P$5,0,IF($K$17&gt;0,$K$18*P8/$K$17,0))</f>
        <v/>
      </c>
      <c r="E8" s="48">
        <f>(C8+D8)/IF(B8&lt;='VALOR POR PL'!$P$5,IFERROR(INDEX('"INCC-FGV"'!$B$2:$B$400,MATCH(B8,'"INCC-FGV"'!$A$2:$A$400,0)),$K$2),$K$2)</f>
        <v/>
      </c>
      <c r="F8" s="74">
        <f>IF($K$9=0,0,E8/$K$9)</f>
        <v/>
      </c>
      <c r="G8" s="74">
        <f>G7+F8</f>
        <v/>
      </c>
      <c r="H8" s="99" t="n"/>
      <c r="M8" s="100">
        <f>'CP RESUMO'!G41</f>
        <v/>
      </c>
      <c r="N8" s="101">
        <f>MAX(0,M8-M7)</f>
        <v/>
      </c>
      <c r="O8" s="100">
        <f>IF(B8&lt;='VALOR POR PL'!$P$5,'CP RESUMO'!G83,"")</f>
        <v/>
      </c>
      <c r="P8" s="69">
        <f>IF(B8&lt;='VALOR POR PL'!$P$5,0,IF(OR($K$16="CURVA PREVISION",$K$16="MDO PREVISION + MATERIAL PREMISSA"),N8,IF($K$16="PREVISÃO INFORMADA",MAX(0,H8),0)))</f>
        <v/>
      </c>
    </row>
    <row r="9">
      <c r="B9" s="102">
        <f>DATE(YEAR(B8),MONTH(B8)+1,1)</f>
        <v/>
      </c>
      <c r="C9" s="75">
        <f>'DADOS HISTORICOS'!H41</f>
        <v/>
      </c>
      <c r="D9" s="48">
        <f>IF(B9&lt;='VALOR POR PL'!$P$5,0,IF($K$17&gt;0,$K$18*P9/$K$17,0))</f>
        <v/>
      </c>
      <c r="E9" s="48">
        <f>(C9+D9)/IF(B9&lt;='VALOR POR PL'!$P$5,IFERROR(INDEX('"INCC-FGV"'!$B$2:$B$400,MATCH(B9,'"INCC-FGV"'!$A$2:$A$400,0)),$K$2),$K$2)</f>
        <v/>
      </c>
      <c r="F9" s="74">
        <f>IF($K$9=0,0,E9/$K$9)</f>
        <v/>
      </c>
      <c r="G9" s="74">
        <f>G8+F9</f>
        <v/>
      </c>
      <c r="H9" s="99" t="n"/>
      <c r="I9" s="45" t="inlineStr">
        <is>
          <t>TOTAL NO FLUXO</t>
        </is>
      </c>
      <c r="J9" s="48">
        <f>C78+D78</f>
        <v/>
      </c>
      <c r="K9" s="48">
        <f>E78</f>
        <v/>
      </c>
      <c r="M9" s="100">
        <f>'CP RESUMO'!H41</f>
        <v/>
      </c>
      <c r="N9" s="101">
        <f>MAX(0,M9-M8)</f>
        <v/>
      </c>
      <c r="O9" s="100">
        <f>IF(B9&lt;='VALOR POR PL'!$P$5,'CP RESUMO'!H83,"")</f>
        <v/>
      </c>
      <c r="P9" s="69">
        <f>IF(B9&lt;='VALOR POR PL'!$P$5,0,IF(OR($K$16="CURVA PREVISION",$K$16="MDO PREVISION + MATERIAL PREMISSA"),N9,IF($K$16="PREVISÃO INFORMADA",MAX(0,H9),0)))</f>
        <v/>
      </c>
    </row>
    <row r="10">
      <c r="B10" s="102">
        <f>DATE(YEAR(B9),MONTH(B9)+1,1)</f>
        <v/>
      </c>
      <c r="C10" s="75">
        <f>'DADOS HISTORICOS'!I41</f>
        <v/>
      </c>
      <c r="D10" s="48">
        <f>IF(B10&lt;='VALOR POR PL'!$P$5,0,IF($K$17&gt;0,$K$18*P10/$K$17,0))</f>
        <v/>
      </c>
      <c r="E10" s="48">
        <f>(C10+D10)/IF(B10&lt;='VALOR POR PL'!$P$5,IFERROR(INDEX('"INCC-FGV"'!$B$2:$B$400,MATCH(B10,'"INCC-FGV"'!$A$2:$A$400,0)),$K$2),$K$2)</f>
        <v/>
      </c>
      <c r="F10" s="74">
        <f>IF($K$9=0,0,E10/$K$9)</f>
        <v/>
      </c>
      <c r="G10" s="74">
        <f>G9+F10</f>
        <v/>
      </c>
      <c r="H10" s="99" t="n"/>
      <c r="M10" s="100">
        <f>'CP RESUMO'!I41</f>
        <v/>
      </c>
      <c r="N10" s="101">
        <f>MAX(0,M10-M9)</f>
        <v/>
      </c>
      <c r="O10" s="100">
        <f>IF(B10&lt;='VALOR POR PL'!$P$5,'CP RESUMO'!I83,"")</f>
        <v/>
      </c>
      <c r="P10" s="69">
        <f>IF(B10&lt;='VALOR POR PL'!$P$5,0,IF(OR($K$16="CURVA PREVISION",$K$16="MDO PREVISION + MATERIAL PREMISSA"),N10,IF($K$16="PREVISÃO INFORMADA",MAX(0,H10),0)))</f>
        <v/>
      </c>
    </row>
    <row r="11">
      <c r="B11" s="102">
        <f>DATE(YEAR(B10),MONTH(B10)+1,1)</f>
        <v/>
      </c>
      <c r="C11" s="75">
        <f>'DADOS HISTORICOS'!J41</f>
        <v/>
      </c>
      <c r="D11" s="48">
        <f>IF(B11&lt;='VALOR POR PL'!$P$5,0,IF($K$17&gt;0,$K$18*P11/$K$17,0))</f>
        <v/>
      </c>
      <c r="E11" s="48">
        <f>(C11+D11)/IF(B11&lt;='VALOR POR PL'!$P$5,IFERROR(INDEX('"INCC-FGV"'!$B$2:$B$400,MATCH(B11,'"INCC-FGV"'!$A$2:$A$400,0)),$K$2),$K$2)</f>
        <v/>
      </c>
      <c r="F11" s="74">
        <f>IF($K$9=0,0,E11/$K$9)</f>
        <v/>
      </c>
      <c r="G11" s="74">
        <f>G10+F11</f>
        <v/>
      </c>
      <c r="H11" s="99" t="n"/>
      <c r="I11" s="45" t="inlineStr">
        <is>
          <t>Σ PREVISÃO INFORMADA (meses futuros)</t>
        </is>
      </c>
      <c r="K11" s="75">
        <f>SUMPRODUCT((B5:B76&gt;'VALOR POR PL'!$P$5)*H5:H76)</f>
        <v/>
      </c>
      <c r="M11" s="100">
        <f>'CP RESUMO'!J41</f>
        <v/>
      </c>
      <c r="N11" s="101">
        <f>MAX(0,M11-M10)</f>
        <v/>
      </c>
      <c r="O11" s="100">
        <f>IF(B11&lt;='VALOR POR PL'!$P$5,'CP RESUMO'!J83,"")</f>
        <v/>
      </c>
      <c r="P11" s="69">
        <f>IF(B11&lt;='VALOR POR PL'!$P$5,0,IF(OR($K$16="CURVA PREVISION",$K$16="MDO PREVISION + MATERIAL PREMISSA"),N11,IF($K$16="PREVISÃO INFORMADA",MAX(0,H11),0)))</f>
        <v/>
      </c>
    </row>
    <row r="12">
      <c r="B12" s="102">
        <f>DATE(YEAR(B11),MONTH(B11)+1,1)</f>
        <v/>
      </c>
      <c r="C12" s="75">
        <f>'DADOS HISTORICOS'!K41</f>
        <v/>
      </c>
      <c r="D12" s="48">
        <f>IF(B12&lt;='VALOR POR PL'!$P$5,0,IF($K$17&gt;0,$K$18*P12/$K$17,0))</f>
        <v/>
      </c>
      <c r="E12" s="48">
        <f>(C12+D12)/IF(B12&lt;='VALOR POR PL'!$P$5,IFERROR(INDEX('"INCC-FGV"'!$B$2:$B$400,MATCH(B12,'"INCC-FGV"'!$A$2:$A$400,0)),$K$2),$K$2)</f>
        <v/>
      </c>
      <c r="F12" s="74">
        <f>IF($K$9=0,0,E12/$K$9)</f>
        <v/>
      </c>
      <c r="G12" s="74">
        <f>G11+F12</f>
        <v/>
      </c>
      <c r="H12" s="99" t="n"/>
      <c r="I12" s="45" t="inlineStr">
        <is>
          <t>Σ CURVA PREVISION (meses futuros, %)</t>
        </is>
      </c>
      <c r="K12" s="100">
        <f>SUMPRODUCT((B5:B76&gt;'VALOR POR PL'!$P$5)*N5:N76)</f>
        <v/>
      </c>
      <c r="M12" s="100">
        <f>'CP RESUMO'!K41</f>
        <v/>
      </c>
      <c r="N12" s="101">
        <f>MAX(0,M12-M11)</f>
        <v/>
      </c>
      <c r="O12" s="100">
        <f>IF(B12&lt;='VALOR POR PL'!$P$5,'CP RESUMO'!K83,"")</f>
        <v/>
      </c>
      <c r="P12" s="69">
        <f>IF(B12&lt;='VALOR POR PL'!$P$5,0,IF(OR($K$16="CURVA PREVISION",$K$16="MDO PREVISION + MATERIAL PREMISSA"),N12,IF($K$16="PREVISÃO INFORMADA",MAX(0,H12),0)))</f>
        <v/>
      </c>
    </row>
    <row r="13">
      <c r="B13" s="102">
        <f>DATE(YEAR(B12),MONTH(B12)+1,1)</f>
        <v/>
      </c>
      <c r="C13" s="75">
        <f>'DADOS HISTORICOS'!L41</f>
        <v/>
      </c>
      <c r="D13" s="48">
        <f>IF(B13&lt;='VALOR POR PL'!$P$5,0,IF($K$17&gt;0,$K$18*P13/$K$17,0))</f>
        <v/>
      </c>
      <c r="E13" s="48">
        <f>(C13+D13)/IF(B13&lt;='VALOR POR PL'!$P$5,IFERROR(INDEX('"INCC-FGV"'!$B$2:$B$400,MATCH(B13,'"INCC-FGV"'!$A$2:$A$400,0)),$K$2),$K$2)</f>
        <v/>
      </c>
      <c r="F13" s="74">
        <f>IF($K$9=0,0,E13/$K$9)</f>
        <v/>
      </c>
      <c r="G13" s="74">
        <f>G12+F13</f>
        <v/>
      </c>
      <c r="H13" s="99" t="n"/>
      <c r="I13" s="45" t="inlineStr">
        <is>
          <t>TIPO DO ITEM</t>
        </is>
      </c>
      <c r="K13" s="75">
        <f>'VALOR POR PL'!I47</f>
        <v/>
      </c>
      <c r="M13" s="100">
        <f>'CP RESUMO'!L41</f>
        <v/>
      </c>
      <c r="N13" s="101">
        <f>MAX(0,M13-M12)</f>
        <v/>
      </c>
      <c r="O13" s="100">
        <f>IF(B13&lt;='VALOR POR PL'!$P$5,'CP RESUMO'!L83,"")</f>
        <v/>
      </c>
      <c r="P13" s="69">
        <f>IF(B13&lt;='VALOR POR PL'!$P$5,0,IF(OR($K$16="CURVA PREVISION",$K$16="MDO PREVISION + MATERIAL PREMISSA"),N13,IF($K$16="PREVISÃO INFORMADA",MAX(0,H13),0)))</f>
        <v/>
      </c>
    </row>
    <row r="14">
      <c r="B14" s="102">
        <f>DATE(YEAR(B13),MONTH(B13)+1,1)</f>
        <v/>
      </c>
      <c r="C14" s="75">
        <f>'DADOS HISTORICOS'!M41</f>
        <v/>
      </c>
      <c r="D14" s="48">
        <f>IF(B14&lt;='VALOR POR PL'!$P$5,0,IF($K$17&gt;0,$K$18*P14/$K$17,0))</f>
        <v/>
      </c>
      <c r="E14" s="48">
        <f>(C14+D14)/IF(B14&lt;='VALOR POR PL'!$P$5,IFERROR(INDEX('"INCC-FGV"'!$B$2:$B$400,MATCH(B14,'"INCC-FGV"'!$A$2:$A$400,0)),$K$2),$K$2)</f>
        <v/>
      </c>
      <c r="F14" s="74">
        <f>IF($K$9=0,0,E14/$K$9)</f>
        <v/>
      </c>
      <c r="G14" s="74">
        <f>G13+F14</f>
        <v/>
      </c>
      <c r="H14" s="99" t="n"/>
      <c r="I14" s="45" t="inlineStr">
        <is>
          <t>AVANÇO FÍSICO REALIZADO NO CORTE (Prevision)</t>
        </is>
      </c>
      <c r="K14" s="60">
        <f>IFERROR(INDEX('CP RESUMO'!$D$83:$BW$83,MATCH('VALOR POR PL'!$P$5,'CP RESUMO'!$D$4:$BW$4,0))/100,0)</f>
        <v/>
      </c>
      <c r="M14" s="100">
        <f>'CP RESUMO'!M41</f>
        <v/>
      </c>
      <c r="N14" s="101">
        <f>MAX(0,M14-M13)</f>
        <v/>
      </c>
      <c r="O14" s="100">
        <f>IF(B14&lt;='VALOR POR PL'!$P$5,'CP RESUMO'!M83,"")</f>
        <v/>
      </c>
      <c r="P14" s="69">
        <f>IF(B14&lt;='VALOR POR PL'!$P$5,0,IF(OR($K$16="CURVA PREVISION",$K$16="MDO PREVISION + MATERIAL PREMISSA"),N14,IF($K$16="PREVISÃO INFORMADA",MAX(0,H14),0)))</f>
        <v/>
      </c>
    </row>
    <row r="15">
      <c r="B15" s="102">
        <f>DATE(YEAR(B14),MONTH(B14)+1,1)</f>
        <v/>
      </c>
      <c r="C15" s="75">
        <f>'DADOS HISTORICOS'!N41</f>
        <v/>
      </c>
      <c r="D15" s="48">
        <f>IF(B15&lt;='VALOR POR PL'!$P$5,0,IF($K$17&gt;0,$K$18*P15/$K$17,0))</f>
        <v/>
      </c>
      <c r="E15" s="48">
        <f>(C15+D15)/IF(B15&lt;='VALOR POR PL'!$P$5,IFERROR(INDEX('"INCC-FGV"'!$B$2:$B$400,MATCH(B15,'"INCC-FGV"'!$A$2:$A$400,0)),$K$2),$K$2)</f>
        <v/>
      </c>
      <c r="F15" s="74">
        <f>IF($K$9=0,0,E15/$K$9)</f>
        <v/>
      </c>
      <c r="G15" s="74">
        <f>G14+F15</f>
        <v/>
      </c>
      <c r="H15" s="99" t="n"/>
      <c r="I15" s="45" t="inlineStr">
        <is>
          <t>FORÇAR FONTE (opcional)</t>
        </is>
      </c>
      <c r="K15" s="103" t="inlineStr">
        <is>
          <t>AUTOMÁTICO</t>
        </is>
      </c>
      <c r="M15" s="100">
        <f>'CP RESUMO'!N41</f>
        <v/>
      </c>
      <c r="N15" s="101">
        <f>MAX(0,M15-M14)</f>
        <v/>
      </c>
      <c r="O15" s="100">
        <f>IF(B15&lt;='VALOR POR PL'!$P$5,'CP RESUMO'!N83,"")</f>
        <v/>
      </c>
      <c r="P15" s="69">
        <f>IF(B15&lt;='VALOR POR PL'!$P$5,0,IF(OR($K$16="CURVA PREVISION",$K$16="MDO PREVISION + MATERIAL PREMISSA"),N15,IF($K$16="PREVISÃO INFORMADA",MAX(0,H15),0)))</f>
        <v/>
      </c>
    </row>
    <row r="16">
      <c r="B16" s="102">
        <f>DATE(YEAR(B15),MONTH(B15)+1,1)</f>
        <v/>
      </c>
      <c r="C16" s="75">
        <f>'DADOS HISTORICOS'!O41</f>
        <v/>
      </c>
      <c r="D16" s="48">
        <f>IF(B16&lt;='VALOR POR PL'!$P$5,0,IF($K$17&gt;0,$K$18*P16/$K$17,0))</f>
        <v/>
      </c>
      <c r="E16" s="48">
        <f>(C16+D16)/IF(B16&lt;='VALOR POR PL'!$P$5,IFERROR(INDEX('"INCC-FGV"'!$B$2:$B$400,MATCH(B16,'"INCC-FGV"'!$A$2:$A$400,0)),$K$2),$K$2)</f>
        <v/>
      </c>
      <c r="F16" s="74">
        <f>IF($K$9=0,0,E16/$K$9)</f>
        <v/>
      </c>
      <c r="G16" s="74">
        <f>G15+F16</f>
        <v/>
      </c>
      <c r="H16" s="99" t="n"/>
      <c r="I16" s="45" t="inlineStr">
        <is>
          <t>FONTE DA CURVA USADA</t>
        </is>
      </c>
      <c r="K16" s="75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00">
        <f>'CP RESUMO'!O41</f>
        <v/>
      </c>
      <c r="N16" s="101">
        <f>MAX(0,M16-M15)</f>
        <v/>
      </c>
      <c r="O16" s="100">
        <f>IF(B16&lt;='VALOR POR PL'!$P$5,'CP RESUMO'!O83,"")</f>
        <v/>
      </c>
      <c r="P16" s="69">
        <f>IF(B16&lt;='VALOR POR PL'!$P$5,0,IF(OR($K$16="CURVA PREVISION",$K$16="MDO PREVISION + MATERIAL PREMISSA"),N16,IF($K$16="PREVISÃO INFORMADA",MAX(0,H16),0)))</f>
        <v/>
      </c>
    </row>
    <row r="17">
      <c r="B17" s="102">
        <f>DATE(YEAR(B16),MONTH(B16)+1,1)</f>
        <v/>
      </c>
      <c r="C17" s="75">
        <f>'DADOS HISTORICOS'!P41</f>
        <v/>
      </c>
      <c r="D17" s="48">
        <f>IF(B17&lt;='VALOR POR PL'!$P$5,0,IF($K$17&gt;0,$K$18*P17/$K$17,0))</f>
        <v/>
      </c>
      <c r="E17" s="48">
        <f>(C17+D17)/IF(B17&lt;='VALOR POR PL'!$P$5,IFERROR(INDEX('"INCC-FGV"'!$B$2:$B$400,MATCH(B17,'"INCC-FGV"'!$A$2:$A$400,0)),$K$2),$K$2)</f>
        <v/>
      </c>
      <c r="F17" s="74">
        <f>IF($K$9=0,0,E17/$K$9)</f>
        <v/>
      </c>
      <c r="G17" s="74">
        <f>G16+F17</f>
        <v/>
      </c>
      <c r="H17" s="99" t="n"/>
      <c r="I17" s="45" t="inlineStr">
        <is>
          <t>Σ PESOS USADOS</t>
        </is>
      </c>
      <c r="K17" s="48">
        <f>SUM(P5:P76)</f>
        <v/>
      </c>
      <c r="M17" s="100">
        <f>'CP RESUMO'!P41</f>
        <v/>
      </c>
      <c r="N17" s="101">
        <f>MAX(0,M17-M16)</f>
        <v/>
      </c>
      <c r="O17" s="100">
        <f>IF(B17&lt;='VALOR POR PL'!$P$5,'CP RESUMO'!P83,"")</f>
        <v/>
      </c>
      <c r="P17" s="69">
        <f>IF(B17&lt;='VALOR POR PL'!$P$5,0,IF(OR($K$16="CURVA PREVISION",$K$16="MDO PREVISION + MATERIAL PREMISSA"),N17,IF($K$16="PREVISÃO INFORMADA",MAX(0,H17),0)))</f>
        <v/>
      </c>
    </row>
    <row r="18">
      <c r="B18" s="102">
        <f>DATE(YEAR(B17),MONTH(B17)+1,1)</f>
        <v/>
      </c>
      <c r="C18" s="75">
        <f>'DADOS HISTORICOS'!Q41</f>
        <v/>
      </c>
      <c r="D18" s="48">
        <f>IF(B18&lt;='VALOR POR PL'!$P$5,0,IF($K$17&gt;0,$K$18*P18/$K$17,0))</f>
        <v/>
      </c>
      <c r="E18" s="48">
        <f>(C18+D18)/IF(B18&lt;='VALOR POR PL'!$P$5,IFERROR(INDEX('"INCC-FGV"'!$B$2:$B$400,MATCH(B18,'"INCC-FGV"'!$A$2:$A$400,0)),$K$2),$K$2)</f>
        <v/>
      </c>
      <c r="F18" s="74">
        <f>IF($K$9=0,0,E18/$K$9)</f>
        <v/>
      </c>
      <c r="G18" s="74">
        <f>G17+F18</f>
        <v/>
      </c>
      <c r="H18" s="99" t="n"/>
      <c r="I18" s="45" t="inlineStr">
        <is>
          <t>SALDO A DISTRIBUIR (R$)</t>
        </is>
      </c>
      <c r="K18" s="48">
        <f>MAX(0,J7-C78)</f>
        <v/>
      </c>
      <c r="M18" s="100">
        <f>'CP RESUMO'!Q41</f>
        <v/>
      </c>
      <c r="N18" s="101">
        <f>MAX(0,M18-M17)</f>
        <v/>
      </c>
      <c r="O18" s="100">
        <f>IF(B18&lt;='VALOR POR PL'!$P$5,'CP RESUMO'!Q83,"")</f>
        <v/>
      </c>
      <c r="P18" s="69">
        <f>IF(B18&lt;='VALOR POR PL'!$P$5,0,IF(OR($K$16="CURVA PREVISION",$K$16="MDO PREVISION + MATERIAL PREMISSA"),N18,IF($K$16="PREVISÃO INFORMADA",MAX(0,H18),0)))</f>
        <v/>
      </c>
    </row>
    <row r="19">
      <c r="B19" s="102">
        <f>DATE(YEAR(B18),MONTH(B18)+1,1)</f>
        <v/>
      </c>
      <c r="C19" s="75">
        <f>'DADOS HISTORICOS'!R41</f>
        <v/>
      </c>
      <c r="D19" s="48">
        <f>IF(B19&lt;='VALOR POR PL'!$P$5,0,IF($K$17&gt;0,$K$18*P19/$K$17,0))</f>
        <v/>
      </c>
      <c r="E19" s="48">
        <f>(C19+D19)/IF(B19&lt;='VALOR POR PL'!$P$5,IFERROR(INDEX('"INCC-FGV"'!$B$2:$B$400,MATCH(B19,'"INCC-FGV"'!$A$2:$A$400,0)),$K$2),$K$2)</f>
        <v/>
      </c>
      <c r="F19" s="74">
        <f>IF($K$9=0,0,E19/$K$9)</f>
        <v/>
      </c>
      <c r="G19" s="74">
        <f>G18+F19</f>
        <v/>
      </c>
      <c r="H19" s="99" t="n"/>
      <c r="I19" s="45" t="inlineStr">
        <is>
          <t>AJUSTE APLICADO À PREVISÃO INFORMADA</t>
        </is>
      </c>
      <c r="K19" s="104">
        <f>IF(AND(K16="PREVISÃO INFORMADA",K11&gt;0),K18/K11-1,"")</f>
        <v/>
      </c>
      <c r="M19" s="100">
        <f>'CP RESUMO'!R41</f>
        <v/>
      </c>
      <c r="N19" s="101">
        <f>MAX(0,M19-M18)</f>
        <v/>
      </c>
      <c r="O19" s="100">
        <f>IF(B19&lt;='VALOR POR PL'!$P$5,'CP RESUMO'!R83,"")</f>
        <v/>
      </c>
      <c r="P19" s="69">
        <f>IF(B19&lt;='VALOR POR PL'!$P$5,0,IF(OR($K$16="CURVA PREVISION",$K$16="MDO PREVISION + MATERIAL PREMISSA"),N19,IF($K$16="PREVISÃO INFORMADA",MAX(0,H19),0)))</f>
        <v/>
      </c>
    </row>
    <row r="20" ht="30" customHeight="1">
      <c r="B20" s="102">
        <f>DATE(YEAR(B19),MONTH(B19)+1,1)</f>
        <v/>
      </c>
      <c r="C20" s="75">
        <f>'DADOS HISTORICOS'!S41</f>
        <v/>
      </c>
      <c r="D20" s="48">
        <f>IF(B20&lt;='VALOR POR PL'!$P$5,0,IF($K$17&gt;0,$K$18*P20/$K$17,0))</f>
        <v/>
      </c>
      <c r="E20" s="48">
        <f>(C20+D20)/IF(B20&lt;='VALOR POR PL'!$P$5,IFERROR(INDEX('"INCC-FGV"'!$B$2:$B$400,MATCH(B20,'"INCC-FGV"'!$A$2:$A$400,0)),$K$2),$K$2)</f>
        <v/>
      </c>
      <c r="F20" s="74">
        <f>IF($K$9=0,0,E20/$K$9)</f>
        <v/>
      </c>
      <c r="G20" s="74">
        <f>G19+F20</f>
        <v/>
      </c>
      <c r="H20" s="99" t="n"/>
      <c r="I20" s="45" t="inlineStr">
        <is>
          <t>MOTIVO</t>
        </is>
      </c>
      <c r="K20" s="105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00">
        <f>'CP RESUMO'!S41</f>
        <v/>
      </c>
      <c r="N20" s="101">
        <f>MAX(0,M20-M19)</f>
        <v/>
      </c>
      <c r="O20" s="100">
        <f>IF(B20&lt;='VALOR POR PL'!$P$5,'CP RESUMO'!S83,"")</f>
        <v/>
      </c>
      <c r="P20" s="69">
        <f>IF(B20&lt;='VALOR POR PL'!$P$5,0,IF(OR($K$16="CURVA PREVISION",$K$16="MDO PREVISION + MATERIAL PREMISSA"),N20,IF($K$16="PREVISÃO INFORMADA",MAX(0,H20),0)))</f>
        <v/>
      </c>
    </row>
    <row r="21">
      <c r="B21" s="102">
        <f>DATE(YEAR(B20),MONTH(B20)+1,1)</f>
        <v/>
      </c>
      <c r="C21" s="75">
        <f>'DADOS HISTORICOS'!T41</f>
        <v/>
      </c>
      <c r="D21" s="48">
        <f>IF(B21&lt;='VALOR POR PL'!$P$5,0,IF($K$17&gt;0,$K$18*P21/$K$17,0))</f>
        <v/>
      </c>
      <c r="E21" s="48">
        <f>(C21+D21)/IF(B21&lt;='VALOR POR PL'!$P$5,IFERROR(INDEX('"INCC-FGV"'!$B$2:$B$400,MATCH(B21,'"INCC-FGV"'!$A$2:$A$400,0)),$K$2),$K$2)</f>
        <v/>
      </c>
      <c r="F21" s="74">
        <f>IF($K$9=0,0,E21/$K$9)</f>
        <v/>
      </c>
      <c r="G21" s="74">
        <f>G20+F21</f>
        <v/>
      </c>
      <c r="H21" s="99" t="n"/>
      <c r="K21" s="106" t="n"/>
      <c r="M21" s="100">
        <f>'CP RESUMO'!T41</f>
        <v/>
      </c>
      <c r="N21" s="101">
        <f>MAX(0,M21-M20)</f>
        <v/>
      </c>
      <c r="O21" s="100">
        <f>IF(B21&lt;='VALOR POR PL'!$P$5,'CP RESUMO'!T83,"")</f>
        <v/>
      </c>
      <c r="P21" s="69">
        <f>IF(B21&lt;='VALOR POR PL'!$P$5,0,IF(OR($K$16="CURVA PREVISION",$K$16="MDO PREVISION + MATERIAL PREMISSA"),N21,IF($K$16="PREVISÃO INFORMADA",MAX(0,H21),0)))</f>
        <v/>
      </c>
    </row>
    <row r="22">
      <c r="B22" s="102">
        <f>DATE(YEAR(B21),MONTH(B21)+1,1)</f>
        <v/>
      </c>
      <c r="C22" s="75">
        <f>'DADOS HISTORICOS'!U41</f>
        <v/>
      </c>
      <c r="D22" s="48">
        <f>IF(B22&lt;='VALOR POR PL'!$P$5,0,IF($K$17&gt;0,$K$18*P22/$K$17,0))</f>
        <v/>
      </c>
      <c r="E22" s="48">
        <f>(C22+D22)/IF(B22&lt;='VALOR POR PL'!$P$5,IFERROR(INDEX('"INCC-FGV"'!$B$2:$B$400,MATCH(B22,'"INCC-FGV"'!$A$2:$A$400,0)),$K$2),$K$2)</f>
        <v/>
      </c>
      <c r="F22" s="74">
        <f>IF($K$9=0,0,E22/$K$9)</f>
        <v/>
      </c>
      <c r="G22" s="74">
        <f>G21+F22</f>
        <v/>
      </c>
      <c r="H22" s="99" t="n"/>
      <c r="M22" s="100">
        <f>'CP RESUMO'!U41</f>
        <v/>
      </c>
      <c r="N22" s="101">
        <f>MAX(0,M22-M21)</f>
        <v/>
      </c>
      <c r="O22" s="100">
        <f>IF(B22&lt;='VALOR POR PL'!$P$5,'CP RESUMO'!U83,"")</f>
        <v/>
      </c>
      <c r="P22" s="69">
        <f>IF(B22&lt;='VALOR POR PL'!$P$5,0,IF(OR($K$16="CURVA PREVISION",$K$16="MDO PREVISION + MATERIAL PREMISSA"),N22,IF($K$16="PREVISÃO INFORMADA",MAX(0,H22),0)))</f>
        <v/>
      </c>
    </row>
    <row r="23">
      <c r="B23" s="102">
        <f>DATE(YEAR(B22),MONTH(B22)+1,1)</f>
        <v/>
      </c>
      <c r="C23" s="75">
        <f>'DADOS HISTORICOS'!V41</f>
        <v/>
      </c>
      <c r="D23" s="48">
        <f>IF(B23&lt;='VALOR POR PL'!$P$5,0,IF($K$17&gt;0,$K$18*P23/$K$17,0))</f>
        <v/>
      </c>
      <c r="E23" s="48">
        <f>(C23+D23)/IF(B23&lt;='VALOR POR PL'!$P$5,IFERROR(INDEX('"INCC-FGV"'!$B$2:$B$400,MATCH(B23,'"INCC-FGV"'!$A$2:$A$400,0)),$K$2),$K$2)</f>
        <v/>
      </c>
      <c r="F23" s="74">
        <f>IF($K$9=0,0,E23/$K$9)</f>
        <v/>
      </c>
      <c r="G23" s="74">
        <f>G22+F23</f>
        <v/>
      </c>
      <c r="H23" s="99" t="n"/>
      <c r="I23" s="3" t="inlineStr">
        <is>
          <t>Critério / observações:</t>
        </is>
      </c>
      <c r="M23" s="100">
        <f>'CP RESUMO'!V41</f>
        <v/>
      </c>
      <c r="N23" s="101">
        <f>MAX(0,M23-M22)</f>
        <v/>
      </c>
      <c r="O23" s="100">
        <f>IF(B23&lt;='VALOR POR PL'!$P$5,'CP RESUMO'!V83,"")</f>
        <v/>
      </c>
      <c r="P23" s="69">
        <f>IF(B23&lt;='VALOR POR PL'!$P$5,0,IF(OR($K$16="CURVA PREVISION",$K$16="MDO PREVISION + MATERIAL PREMISSA"),N23,IF($K$16="PREVISÃO INFORMADA",MAX(0,H23),0)))</f>
        <v/>
      </c>
    </row>
    <row r="24" ht="45" customHeight="1">
      <c r="B24" s="102">
        <f>DATE(YEAR(B23),MONTH(B23)+1,1)</f>
        <v/>
      </c>
      <c r="C24" s="75">
        <f>'DADOS HISTORICOS'!W41</f>
        <v/>
      </c>
      <c r="D24" s="48">
        <f>IF(B24&lt;='VALOR POR PL'!$P$5,0,IF($K$17&gt;0,$K$18*P24/$K$17,0))</f>
        <v/>
      </c>
      <c r="E24" s="48">
        <f>(C24+D24)/IF(B24&lt;='VALOR POR PL'!$P$5,IFERROR(INDEX('"INCC-FGV"'!$B$2:$B$400,MATCH(B24,'"INCC-FGV"'!$A$2:$A$400,0)),$K$2),$K$2)</f>
        <v/>
      </c>
      <c r="F24" s="74">
        <f>IF($K$9=0,0,E24/$K$9)</f>
        <v/>
      </c>
      <c r="G24" s="74">
        <f>G23+F24</f>
        <v/>
      </c>
      <c r="H24" s="99" t="n"/>
      <c r="I24" s="107" t="n"/>
      <c r="M24" s="100">
        <f>'CP RESUMO'!W41</f>
        <v/>
      </c>
      <c r="N24" s="101">
        <f>MAX(0,M24-M23)</f>
        <v/>
      </c>
      <c r="O24" s="100">
        <f>IF(B24&lt;='VALOR POR PL'!$P$5,'CP RESUMO'!W83,"")</f>
        <v/>
      </c>
      <c r="P24" s="69">
        <f>IF(B24&lt;='VALOR POR PL'!$P$5,0,IF(OR($K$16="CURVA PREVISION",$K$16="MDO PREVISION + MATERIAL PREMISSA"),N24,IF($K$16="PREVISÃO INFORMADA",MAX(0,H24),0)))</f>
        <v/>
      </c>
    </row>
    <row r="25">
      <c r="B25" s="102">
        <f>DATE(YEAR(B24),MONTH(B24)+1,1)</f>
        <v/>
      </c>
      <c r="C25" s="75">
        <f>'DADOS HISTORICOS'!X41</f>
        <v/>
      </c>
      <c r="D25" s="48">
        <f>IF(B25&lt;='VALOR POR PL'!$P$5,0,IF($K$17&gt;0,$K$18*P25/$K$17,0))</f>
        <v/>
      </c>
      <c r="E25" s="48">
        <f>(C25+D25)/IF(B25&lt;='VALOR POR PL'!$P$5,IFERROR(INDEX('"INCC-FGV"'!$B$2:$B$400,MATCH(B25,'"INCC-FGV"'!$A$2:$A$400,0)),$K$2),$K$2)</f>
        <v/>
      </c>
      <c r="F25" s="74">
        <f>IF($K$9=0,0,E25/$K$9)</f>
        <v/>
      </c>
      <c r="G25" s="74">
        <f>G24+F25</f>
        <v/>
      </c>
      <c r="H25" s="99" t="n"/>
      <c r="M25" s="100">
        <f>'CP RESUMO'!X41</f>
        <v/>
      </c>
      <c r="N25" s="101">
        <f>MAX(0,M25-M24)</f>
        <v/>
      </c>
      <c r="O25" s="100">
        <f>IF(B25&lt;='VALOR POR PL'!$P$5,'CP RESUMO'!X83,"")</f>
        <v/>
      </c>
      <c r="P25" s="69">
        <f>IF(B25&lt;='VALOR POR PL'!$P$5,0,IF(OR($K$16="CURVA PREVISION",$K$16="MDO PREVISION + MATERIAL PREMISSA"),N25,IF($K$16="PREVISÃO INFORMADA",MAX(0,H25),0)))</f>
        <v/>
      </c>
    </row>
    <row r="26">
      <c r="B26" s="102">
        <f>DATE(YEAR(B25),MONTH(B25)+1,1)</f>
        <v/>
      </c>
      <c r="C26" s="75">
        <f>'DADOS HISTORICOS'!Y41</f>
        <v/>
      </c>
      <c r="D26" s="48">
        <f>IF(B26&lt;='VALOR POR PL'!$P$5,0,IF($K$17&gt;0,$K$18*P26/$K$17,0))</f>
        <v/>
      </c>
      <c r="E26" s="48">
        <f>(C26+D26)/IF(B26&lt;='VALOR POR PL'!$P$5,IFERROR(INDEX('"INCC-FGV"'!$B$2:$B$400,MATCH(B26,'"INCC-FGV"'!$A$2:$A$400,0)),$K$2),$K$2)</f>
        <v/>
      </c>
      <c r="F26" s="74">
        <f>IF($K$9=0,0,E26/$K$9)</f>
        <v/>
      </c>
      <c r="G26" s="74">
        <f>G25+F26</f>
        <v/>
      </c>
      <c r="H26" s="99" t="n"/>
      <c r="M26" s="100">
        <f>'CP RESUMO'!Y41</f>
        <v/>
      </c>
      <c r="N26" s="101">
        <f>MAX(0,M26-M25)</f>
        <v/>
      </c>
      <c r="O26" s="100">
        <f>IF(B26&lt;='VALOR POR PL'!$P$5,'CP RESUMO'!Y83,"")</f>
        <v/>
      </c>
      <c r="P26" s="69">
        <f>IF(B26&lt;='VALOR POR PL'!$P$5,0,IF(OR($K$16="CURVA PREVISION",$K$16="MDO PREVISION + MATERIAL PREMISSA"),N26,IF($K$16="PREVISÃO INFORMADA",MAX(0,H26),0)))</f>
        <v/>
      </c>
    </row>
    <row r="27">
      <c r="B27" s="102">
        <f>DATE(YEAR(B26),MONTH(B26)+1,1)</f>
        <v/>
      </c>
      <c r="C27" s="75">
        <f>'DADOS HISTORICOS'!Z41</f>
        <v/>
      </c>
      <c r="D27" s="48">
        <f>IF(B27&lt;='VALOR POR PL'!$P$5,0,IF($K$17&gt;0,$K$18*P27/$K$17,0))</f>
        <v/>
      </c>
      <c r="E27" s="48">
        <f>(C27+D27)/IF(B27&lt;='VALOR POR PL'!$P$5,IFERROR(INDEX('"INCC-FGV"'!$B$2:$B$400,MATCH(B27,'"INCC-FGV"'!$A$2:$A$400,0)),$K$2),$K$2)</f>
        <v/>
      </c>
      <c r="F27" s="74">
        <f>IF($K$9=0,0,E27/$K$9)</f>
        <v/>
      </c>
      <c r="G27" s="74">
        <f>G26+F27</f>
        <v/>
      </c>
      <c r="H27" s="99" t="n"/>
      <c r="M27" s="100">
        <f>'CP RESUMO'!Z41</f>
        <v/>
      </c>
      <c r="N27" s="101">
        <f>MAX(0,M27-M26)</f>
        <v/>
      </c>
      <c r="O27" s="100">
        <f>IF(B27&lt;='VALOR POR PL'!$P$5,'CP RESUMO'!Z83,"")</f>
        <v/>
      </c>
      <c r="P27" s="69">
        <f>IF(B27&lt;='VALOR POR PL'!$P$5,0,IF(OR($K$16="CURVA PREVISION",$K$16="MDO PREVISION + MATERIAL PREMISSA"),N27,IF($K$16="PREVISÃO INFORMADA",MAX(0,H27),0)))</f>
        <v/>
      </c>
    </row>
    <row r="28">
      <c r="B28" s="102">
        <f>DATE(YEAR(B27),MONTH(B27)+1,1)</f>
        <v/>
      </c>
      <c r="C28" s="75">
        <f>'DADOS HISTORICOS'!AA41</f>
        <v/>
      </c>
      <c r="D28" s="48">
        <f>IF(B28&lt;='VALOR POR PL'!$P$5,0,IF($K$17&gt;0,$K$18*P28/$K$17,0))</f>
        <v/>
      </c>
      <c r="E28" s="48">
        <f>(C28+D28)/IF(B28&lt;='VALOR POR PL'!$P$5,IFERROR(INDEX('"INCC-FGV"'!$B$2:$B$400,MATCH(B28,'"INCC-FGV"'!$A$2:$A$400,0)),$K$2),$K$2)</f>
        <v/>
      </c>
      <c r="F28" s="74">
        <f>IF($K$9=0,0,E28/$K$9)</f>
        <v/>
      </c>
      <c r="G28" s="74">
        <f>G27+F28</f>
        <v/>
      </c>
      <c r="H28" s="99" t="n"/>
      <c r="M28" s="100">
        <f>'CP RESUMO'!AA41</f>
        <v/>
      </c>
      <c r="N28" s="101">
        <f>MAX(0,M28-M27)</f>
        <v/>
      </c>
      <c r="O28" s="100">
        <f>IF(B28&lt;='VALOR POR PL'!$P$5,'CP RESUMO'!AA83,"")</f>
        <v/>
      </c>
      <c r="P28" s="69">
        <f>IF(B28&lt;='VALOR POR PL'!$P$5,0,IF(OR($K$16="CURVA PREVISION",$K$16="MDO PREVISION + MATERIAL PREMISSA"),N28,IF($K$16="PREVISÃO INFORMADA",MAX(0,H28),0)))</f>
        <v/>
      </c>
    </row>
    <row r="29">
      <c r="B29" s="102">
        <f>DATE(YEAR(B28),MONTH(B28)+1,1)</f>
        <v/>
      </c>
      <c r="C29" s="75">
        <f>'DADOS HISTORICOS'!AB41</f>
        <v/>
      </c>
      <c r="D29" s="48">
        <f>IF(B29&lt;='VALOR POR PL'!$P$5,0,IF($K$17&gt;0,$K$18*P29/$K$17,0))</f>
        <v/>
      </c>
      <c r="E29" s="48">
        <f>(C29+D29)/IF(B29&lt;='VALOR POR PL'!$P$5,IFERROR(INDEX('"INCC-FGV"'!$B$2:$B$400,MATCH(B29,'"INCC-FGV"'!$A$2:$A$400,0)),$K$2),$K$2)</f>
        <v/>
      </c>
      <c r="F29" s="74">
        <f>IF($K$9=0,0,E29/$K$9)</f>
        <v/>
      </c>
      <c r="G29" s="74">
        <f>G28+F29</f>
        <v/>
      </c>
      <c r="H29" s="99" t="n"/>
      <c r="M29" s="100">
        <f>'CP RESUMO'!AB41</f>
        <v/>
      </c>
      <c r="N29" s="101">
        <f>MAX(0,M29-M28)</f>
        <v/>
      </c>
      <c r="O29" s="100">
        <f>IF(B29&lt;='VALOR POR PL'!$P$5,'CP RESUMO'!AB83,"")</f>
        <v/>
      </c>
      <c r="P29" s="69">
        <f>IF(B29&lt;='VALOR POR PL'!$P$5,0,IF(OR($K$16="CURVA PREVISION",$K$16="MDO PREVISION + MATERIAL PREMISSA"),N29,IF($K$16="PREVISÃO INFORMADA",MAX(0,H29),0)))</f>
        <v/>
      </c>
    </row>
    <row r="30">
      <c r="B30" s="102">
        <f>DATE(YEAR(B29),MONTH(B29)+1,1)</f>
        <v/>
      </c>
      <c r="C30" s="75">
        <f>'DADOS HISTORICOS'!AC41</f>
        <v/>
      </c>
      <c r="D30" s="48">
        <f>IF(B30&lt;='VALOR POR PL'!$P$5,0,IF($K$17&gt;0,$K$18*P30/$K$17,0))</f>
        <v/>
      </c>
      <c r="E30" s="48">
        <f>(C30+D30)/IF(B30&lt;='VALOR POR PL'!$P$5,IFERROR(INDEX('"INCC-FGV"'!$B$2:$B$400,MATCH(B30,'"INCC-FGV"'!$A$2:$A$400,0)),$K$2),$K$2)</f>
        <v/>
      </c>
      <c r="F30" s="74">
        <f>IF($K$9=0,0,E30/$K$9)</f>
        <v/>
      </c>
      <c r="G30" s="74">
        <f>G29+F30</f>
        <v/>
      </c>
      <c r="H30" s="99" t="n"/>
      <c r="M30" s="100">
        <f>'CP RESUMO'!AC41</f>
        <v/>
      </c>
      <c r="N30" s="101">
        <f>MAX(0,M30-M29)</f>
        <v/>
      </c>
      <c r="O30" s="100">
        <f>IF(B30&lt;='VALOR POR PL'!$P$5,'CP RESUMO'!AC83,"")</f>
        <v/>
      </c>
      <c r="P30" s="69">
        <f>IF(B30&lt;='VALOR POR PL'!$P$5,0,IF(OR($K$16="CURVA PREVISION",$K$16="MDO PREVISION + MATERIAL PREMISSA"),N30,IF($K$16="PREVISÃO INFORMADA",MAX(0,H30),0)))</f>
        <v/>
      </c>
    </row>
    <row r="31">
      <c r="B31" s="102">
        <f>DATE(YEAR(B30),MONTH(B30)+1,1)</f>
        <v/>
      </c>
      <c r="C31" s="75">
        <f>'DADOS HISTORICOS'!AD41</f>
        <v/>
      </c>
      <c r="D31" s="48">
        <f>IF(B31&lt;='VALOR POR PL'!$P$5,0,IF($K$17&gt;0,$K$18*P31/$K$17,0))</f>
        <v/>
      </c>
      <c r="E31" s="48">
        <f>(C31+D31)/IF(B31&lt;='VALOR POR PL'!$P$5,IFERROR(INDEX('"INCC-FGV"'!$B$2:$B$400,MATCH(B31,'"INCC-FGV"'!$A$2:$A$400,0)),$K$2),$K$2)</f>
        <v/>
      </c>
      <c r="F31" s="74">
        <f>IF($K$9=0,0,E31/$K$9)</f>
        <v/>
      </c>
      <c r="G31" s="74">
        <f>G30+F31</f>
        <v/>
      </c>
      <c r="H31" s="99" t="n"/>
      <c r="M31" s="100">
        <f>'CP RESUMO'!AD41</f>
        <v/>
      </c>
      <c r="N31" s="101">
        <f>MAX(0,M31-M30)</f>
        <v/>
      </c>
      <c r="O31" s="100">
        <f>IF(B31&lt;='VALOR POR PL'!$P$5,'CP RESUMO'!AD83,"")</f>
        <v/>
      </c>
      <c r="P31" s="69">
        <f>IF(B31&lt;='VALOR POR PL'!$P$5,0,IF(OR($K$16="CURVA PREVISION",$K$16="MDO PREVISION + MATERIAL PREMISSA"),N31,IF($K$16="PREVISÃO INFORMADA",MAX(0,H31),0)))</f>
        <v/>
      </c>
    </row>
    <row r="32">
      <c r="B32" s="102">
        <f>DATE(YEAR(B31),MONTH(B31)+1,1)</f>
        <v/>
      </c>
      <c r="C32" s="75">
        <f>'DADOS HISTORICOS'!AE41</f>
        <v/>
      </c>
      <c r="D32" s="48">
        <f>IF(B32&lt;='VALOR POR PL'!$P$5,0,IF($K$17&gt;0,$K$18*P32/$K$17,0))</f>
        <v/>
      </c>
      <c r="E32" s="48">
        <f>(C32+D32)/IF(B32&lt;='VALOR POR PL'!$P$5,IFERROR(INDEX('"INCC-FGV"'!$B$2:$B$400,MATCH(B32,'"INCC-FGV"'!$A$2:$A$400,0)),$K$2),$K$2)</f>
        <v/>
      </c>
      <c r="F32" s="74">
        <f>IF($K$9=0,0,E32/$K$9)</f>
        <v/>
      </c>
      <c r="G32" s="74">
        <f>G31+F32</f>
        <v/>
      </c>
      <c r="H32" s="99" t="n"/>
      <c r="M32" s="100">
        <f>'CP RESUMO'!AE41</f>
        <v/>
      </c>
      <c r="N32" s="101">
        <f>MAX(0,M32-M31)</f>
        <v/>
      </c>
      <c r="O32" s="100">
        <f>IF(B32&lt;='VALOR POR PL'!$P$5,'CP RESUMO'!AE83,"")</f>
        <v/>
      </c>
      <c r="P32" s="69">
        <f>IF(B32&lt;='VALOR POR PL'!$P$5,0,IF(OR($K$16="CURVA PREVISION",$K$16="MDO PREVISION + MATERIAL PREMISSA"),N32,IF($K$16="PREVISÃO INFORMADA",MAX(0,H32),0)))</f>
        <v/>
      </c>
    </row>
    <row r="33">
      <c r="B33" s="102">
        <f>DATE(YEAR(B32),MONTH(B32)+1,1)</f>
        <v/>
      </c>
      <c r="C33" s="75">
        <f>'DADOS HISTORICOS'!AF41</f>
        <v/>
      </c>
      <c r="D33" s="48">
        <f>IF(B33&lt;='VALOR POR PL'!$P$5,0,IF($K$17&gt;0,$K$18*P33/$K$17,0))</f>
        <v/>
      </c>
      <c r="E33" s="48">
        <f>(C33+D33)/IF(B33&lt;='VALOR POR PL'!$P$5,IFERROR(INDEX('"INCC-FGV"'!$B$2:$B$400,MATCH(B33,'"INCC-FGV"'!$A$2:$A$400,0)),$K$2),$K$2)</f>
        <v/>
      </c>
      <c r="F33" s="74">
        <f>IF($K$9=0,0,E33/$K$9)</f>
        <v/>
      </c>
      <c r="G33" s="74">
        <f>G32+F33</f>
        <v/>
      </c>
      <c r="H33" s="99" t="n"/>
      <c r="M33" s="100">
        <f>'CP RESUMO'!AF41</f>
        <v/>
      </c>
      <c r="N33" s="101">
        <f>MAX(0,M33-M32)</f>
        <v/>
      </c>
      <c r="O33" s="100">
        <f>IF(B33&lt;='VALOR POR PL'!$P$5,'CP RESUMO'!AF83,"")</f>
        <v/>
      </c>
      <c r="P33" s="69">
        <f>IF(B33&lt;='VALOR POR PL'!$P$5,0,IF(OR($K$16="CURVA PREVISION",$K$16="MDO PREVISION + MATERIAL PREMISSA"),N33,IF($K$16="PREVISÃO INFORMADA",MAX(0,H33),0)))</f>
        <v/>
      </c>
    </row>
    <row r="34">
      <c r="B34" s="102">
        <f>DATE(YEAR(B33),MONTH(B33)+1,1)</f>
        <v/>
      </c>
      <c r="C34" s="75">
        <f>'DADOS HISTORICOS'!AG41</f>
        <v/>
      </c>
      <c r="D34" s="48">
        <f>IF(B34&lt;='VALOR POR PL'!$P$5,0,IF($K$17&gt;0,$K$18*P34/$K$17,0))</f>
        <v/>
      </c>
      <c r="E34" s="48">
        <f>(C34+D34)/IF(B34&lt;='VALOR POR PL'!$P$5,IFERROR(INDEX('"INCC-FGV"'!$B$2:$B$400,MATCH(B34,'"INCC-FGV"'!$A$2:$A$400,0)),$K$2),$K$2)</f>
        <v/>
      </c>
      <c r="F34" s="74">
        <f>IF($K$9=0,0,E34/$K$9)</f>
        <v/>
      </c>
      <c r="G34" s="74">
        <f>G33+F34</f>
        <v/>
      </c>
      <c r="H34" s="99" t="n"/>
      <c r="M34" s="100">
        <f>'CP RESUMO'!AG41</f>
        <v/>
      </c>
      <c r="N34" s="101">
        <f>MAX(0,M34-M33)</f>
        <v/>
      </c>
      <c r="O34" s="100">
        <f>IF(B34&lt;='VALOR POR PL'!$P$5,'CP RESUMO'!AG83,"")</f>
        <v/>
      </c>
      <c r="P34" s="69">
        <f>IF(B34&lt;='VALOR POR PL'!$P$5,0,IF(OR($K$16="CURVA PREVISION",$K$16="MDO PREVISION + MATERIAL PREMISSA"),N34,IF($K$16="PREVISÃO INFORMADA",MAX(0,H34),0)))</f>
        <v/>
      </c>
    </row>
    <row r="35">
      <c r="B35" s="102">
        <f>DATE(YEAR(B34),MONTH(B34)+1,1)</f>
        <v/>
      </c>
      <c r="C35" s="75">
        <f>'DADOS HISTORICOS'!AH41</f>
        <v/>
      </c>
      <c r="D35" s="48">
        <f>IF(B35&lt;='VALOR POR PL'!$P$5,0,IF($K$17&gt;0,$K$18*P35/$K$17,0))</f>
        <v/>
      </c>
      <c r="E35" s="48">
        <f>(C35+D35)/IF(B35&lt;='VALOR POR PL'!$P$5,IFERROR(INDEX('"INCC-FGV"'!$B$2:$B$400,MATCH(B35,'"INCC-FGV"'!$A$2:$A$400,0)),$K$2),$K$2)</f>
        <v/>
      </c>
      <c r="F35" s="74">
        <f>IF($K$9=0,0,E35/$K$9)</f>
        <v/>
      </c>
      <c r="G35" s="74">
        <f>G34+F35</f>
        <v/>
      </c>
      <c r="H35" s="99" t="n"/>
      <c r="M35" s="100">
        <f>'CP RESUMO'!AH41</f>
        <v/>
      </c>
      <c r="N35" s="101">
        <f>MAX(0,M35-M34)</f>
        <v/>
      </c>
      <c r="O35" s="100">
        <f>IF(B35&lt;='VALOR POR PL'!$P$5,'CP RESUMO'!AH83,"")</f>
        <v/>
      </c>
      <c r="P35" s="69">
        <f>IF(B35&lt;='VALOR POR PL'!$P$5,0,IF(OR($K$16="CURVA PREVISION",$K$16="MDO PREVISION + MATERIAL PREMISSA"),N35,IF($K$16="PREVISÃO INFORMADA",MAX(0,H35),0)))</f>
        <v/>
      </c>
    </row>
    <row r="36">
      <c r="B36" s="102">
        <f>DATE(YEAR(B35),MONTH(B35)+1,1)</f>
        <v/>
      </c>
      <c r="C36" s="75">
        <f>'DADOS HISTORICOS'!AI41</f>
        <v/>
      </c>
      <c r="D36" s="48">
        <f>IF(B36&lt;='VALOR POR PL'!$P$5,0,IF($K$17&gt;0,$K$18*P36/$K$17,0))</f>
        <v/>
      </c>
      <c r="E36" s="48">
        <f>(C36+D36)/IF(B36&lt;='VALOR POR PL'!$P$5,IFERROR(INDEX('"INCC-FGV"'!$B$2:$B$400,MATCH(B36,'"INCC-FGV"'!$A$2:$A$400,0)),$K$2),$K$2)</f>
        <v/>
      </c>
      <c r="F36" s="74">
        <f>IF($K$9=0,0,E36/$K$9)</f>
        <v/>
      </c>
      <c r="G36" s="74">
        <f>G35+F36</f>
        <v/>
      </c>
      <c r="H36" s="99" t="n"/>
      <c r="M36" s="100">
        <f>'CP RESUMO'!AI41</f>
        <v/>
      </c>
      <c r="N36" s="101">
        <f>MAX(0,M36-M35)</f>
        <v/>
      </c>
      <c r="O36" s="100">
        <f>IF(B36&lt;='VALOR POR PL'!$P$5,'CP RESUMO'!AI83,"")</f>
        <v/>
      </c>
      <c r="P36" s="69">
        <f>IF(B36&lt;='VALOR POR PL'!$P$5,0,IF(OR($K$16="CURVA PREVISION",$K$16="MDO PREVISION + MATERIAL PREMISSA"),N36,IF($K$16="PREVISÃO INFORMADA",MAX(0,H36),0)))</f>
        <v/>
      </c>
    </row>
    <row r="37">
      <c r="B37" s="102">
        <f>DATE(YEAR(B36),MONTH(B36)+1,1)</f>
        <v/>
      </c>
      <c r="C37" s="75">
        <f>'DADOS HISTORICOS'!AJ41</f>
        <v/>
      </c>
      <c r="D37" s="48">
        <f>IF(B37&lt;='VALOR POR PL'!$P$5,0,IF($K$17&gt;0,$K$18*P37/$K$17,0))</f>
        <v/>
      </c>
      <c r="E37" s="48">
        <f>(C37+D37)/IF(B37&lt;='VALOR POR PL'!$P$5,IFERROR(INDEX('"INCC-FGV"'!$B$2:$B$400,MATCH(B37,'"INCC-FGV"'!$A$2:$A$400,0)),$K$2),$K$2)</f>
        <v/>
      </c>
      <c r="F37" s="74">
        <f>IF($K$9=0,0,E37/$K$9)</f>
        <v/>
      </c>
      <c r="G37" s="74">
        <f>G36+F37</f>
        <v/>
      </c>
      <c r="H37" s="99" t="n"/>
      <c r="M37" s="100">
        <f>'CP RESUMO'!AJ41</f>
        <v/>
      </c>
      <c r="N37" s="101">
        <f>MAX(0,M37-M36)</f>
        <v/>
      </c>
      <c r="O37" s="100">
        <f>IF(B37&lt;='VALOR POR PL'!$P$5,'CP RESUMO'!AJ83,"")</f>
        <v/>
      </c>
      <c r="P37" s="69">
        <f>IF(B37&lt;='VALOR POR PL'!$P$5,0,IF(OR($K$16="CURVA PREVISION",$K$16="MDO PREVISION + MATERIAL PREMISSA"),N37,IF($K$16="PREVISÃO INFORMADA",MAX(0,H37),0)))</f>
        <v/>
      </c>
    </row>
    <row r="38">
      <c r="B38" s="102">
        <f>DATE(YEAR(B37),MONTH(B37)+1,1)</f>
        <v/>
      </c>
      <c r="C38" s="75">
        <f>'DADOS HISTORICOS'!AK41</f>
        <v/>
      </c>
      <c r="D38" s="48">
        <f>IF(B38&lt;='VALOR POR PL'!$P$5,0,IF($K$17&gt;0,$K$18*P38/$K$17,0))</f>
        <v/>
      </c>
      <c r="E38" s="48">
        <f>(C38+D38)/IF(B38&lt;='VALOR POR PL'!$P$5,IFERROR(INDEX('"INCC-FGV"'!$B$2:$B$400,MATCH(B38,'"INCC-FGV"'!$A$2:$A$400,0)),$K$2),$K$2)</f>
        <v/>
      </c>
      <c r="F38" s="74">
        <f>IF($K$9=0,0,E38/$K$9)</f>
        <v/>
      </c>
      <c r="G38" s="74">
        <f>G37+F38</f>
        <v/>
      </c>
      <c r="H38" s="99" t="n"/>
      <c r="M38" s="100">
        <f>'CP RESUMO'!AK41</f>
        <v/>
      </c>
      <c r="N38" s="101">
        <f>MAX(0,M38-M37)</f>
        <v/>
      </c>
      <c r="O38" s="100">
        <f>IF(B38&lt;='VALOR POR PL'!$P$5,'CP RESUMO'!AK83,"")</f>
        <v/>
      </c>
      <c r="P38" s="69">
        <f>IF(B38&lt;='VALOR POR PL'!$P$5,0,IF(OR($K$16="CURVA PREVISION",$K$16="MDO PREVISION + MATERIAL PREMISSA"),N38,IF($K$16="PREVISÃO INFORMADA",MAX(0,H38),0)))</f>
        <v/>
      </c>
    </row>
    <row r="39">
      <c r="B39" s="102">
        <f>DATE(YEAR(B38),MONTH(B38)+1,1)</f>
        <v/>
      </c>
      <c r="C39" s="75">
        <f>'DADOS HISTORICOS'!AL41</f>
        <v/>
      </c>
      <c r="D39" s="48">
        <f>IF(B39&lt;='VALOR POR PL'!$P$5,0,IF($K$17&gt;0,$K$18*P39/$K$17,0))</f>
        <v/>
      </c>
      <c r="E39" s="48">
        <f>(C39+D39)/IF(B39&lt;='VALOR POR PL'!$P$5,IFERROR(INDEX('"INCC-FGV"'!$B$2:$B$400,MATCH(B39,'"INCC-FGV"'!$A$2:$A$400,0)),$K$2),$K$2)</f>
        <v/>
      </c>
      <c r="F39" s="74">
        <f>IF($K$9=0,0,E39/$K$9)</f>
        <v/>
      </c>
      <c r="G39" s="74">
        <f>G38+F39</f>
        <v/>
      </c>
      <c r="H39" s="99" t="n"/>
      <c r="M39" s="100">
        <f>'CP RESUMO'!AL41</f>
        <v/>
      </c>
      <c r="N39" s="101">
        <f>MAX(0,M39-M38)</f>
        <v/>
      </c>
      <c r="O39" s="100">
        <f>IF(B39&lt;='VALOR POR PL'!$P$5,'CP RESUMO'!AL83,"")</f>
        <v/>
      </c>
      <c r="P39" s="69">
        <f>IF(B39&lt;='VALOR POR PL'!$P$5,0,IF(OR($K$16="CURVA PREVISION",$K$16="MDO PREVISION + MATERIAL PREMISSA"),N39,IF($K$16="PREVISÃO INFORMADA",MAX(0,H39),0)))</f>
        <v/>
      </c>
    </row>
    <row r="40">
      <c r="B40" s="102">
        <f>DATE(YEAR(B39),MONTH(B39)+1,1)</f>
        <v/>
      </c>
      <c r="C40" s="75">
        <f>'DADOS HISTORICOS'!AM41</f>
        <v/>
      </c>
      <c r="D40" s="48">
        <f>IF(B40&lt;='VALOR POR PL'!$P$5,0,IF($K$17&gt;0,$K$18*P40/$K$17,0))</f>
        <v/>
      </c>
      <c r="E40" s="48">
        <f>(C40+D40)/IF(B40&lt;='VALOR POR PL'!$P$5,IFERROR(INDEX('"INCC-FGV"'!$B$2:$B$400,MATCH(B40,'"INCC-FGV"'!$A$2:$A$400,0)),$K$2),$K$2)</f>
        <v/>
      </c>
      <c r="F40" s="74">
        <f>IF($K$9=0,0,E40/$K$9)</f>
        <v/>
      </c>
      <c r="G40" s="74">
        <f>G39+F40</f>
        <v/>
      </c>
      <c r="H40" s="99" t="n"/>
      <c r="M40" s="100">
        <f>'CP RESUMO'!AM41</f>
        <v/>
      </c>
      <c r="N40" s="101">
        <f>MAX(0,M40-M39)</f>
        <v/>
      </c>
      <c r="O40" s="100">
        <f>IF(B40&lt;='VALOR POR PL'!$P$5,'CP RESUMO'!AM83,"")</f>
        <v/>
      </c>
      <c r="P40" s="69">
        <f>IF(B40&lt;='VALOR POR PL'!$P$5,0,IF(OR($K$16="CURVA PREVISION",$K$16="MDO PREVISION + MATERIAL PREMISSA"),N40,IF($K$16="PREVISÃO INFORMADA",MAX(0,H40),0)))</f>
        <v/>
      </c>
    </row>
    <row r="41">
      <c r="B41" s="102">
        <f>DATE(YEAR(B40),MONTH(B40)+1,1)</f>
        <v/>
      </c>
      <c r="C41" s="75">
        <f>'DADOS HISTORICOS'!AN41</f>
        <v/>
      </c>
      <c r="D41" s="48">
        <f>IF(B41&lt;='VALOR POR PL'!$P$5,0,IF($K$17&gt;0,$K$18*P41/$K$17,0))</f>
        <v/>
      </c>
      <c r="E41" s="48">
        <f>(C41+D41)/IF(B41&lt;='VALOR POR PL'!$P$5,IFERROR(INDEX('"INCC-FGV"'!$B$2:$B$400,MATCH(B41,'"INCC-FGV"'!$A$2:$A$400,0)),$K$2),$K$2)</f>
        <v/>
      </c>
      <c r="F41" s="74">
        <f>IF($K$9=0,0,E41/$K$9)</f>
        <v/>
      </c>
      <c r="G41" s="74">
        <f>G40+F41</f>
        <v/>
      </c>
      <c r="H41" s="99" t="n"/>
      <c r="M41" s="100">
        <f>'CP RESUMO'!AN41</f>
        <v/>
      </c>
      <c r="N41" s="101">
        <f>MAX(0,M41-M40)</f>
        <v/>
      </c>
      <c r="O41" s="100">
        <f>IF(B41&lt;='VALOR POR PL'!$P$5,'CP RESUMO'!AN83,"")</f>
        <v/>
      </c>
      <c r="P41" s="69">
        <f>IF(B41&lt;='VALOR POR PL'!$P$5,0,IF(OR($K$16="CURVA PREVISION",$K$16="MDO PREVISION + MATERIAL PREMISSA"),N41,IF($K$16="PREVISÃO INFORMADA",MAX(0,H41),0)))</f>
        <v/>
      </c>
    </row>
    <row r="42">
      <c r="B42" s="102">
        <f>DATE(YEAR(B41),MONTH(B41)+1,1)</f>
        <v/>
      </c>
      <c r="C42" s="75">
        <f>'DADOS HISTORICOS'!AO41</f>
        <v/>
      </c>
      <c r="D42" s="48">
        <f>IF(B42&lt;='VALOR POR PL'!$P$5,0,IF($K$17&gt;0,$K$18*P42/$K$17,0))</f>
        <v/>
      </c>
      <c r="E42" s="48">
        <f>(C42+D42)/IF(B42&lt;='VALOR POR PL'!$P$5,IFERROR(INDEX('"INCC-FGV"'!$B$2:$B$400,MATCH(B42,'"INCC-FGV"'!$A$2:$A$400,0)),$K$2),$K$2)</f>
        <v/>
      </c>
      <c r="F42" s="74">
        <f>IF($K$9=0,0,E42/$K$9)</f>
        <v/>
      </c>
      <c r="G42" s="74">
        <f>G41+F42</f>
        <v/>
      </c>
      <c r="H42" s="99" t="n"/>
      <c r="M42" s="100">
        <f>'CP RESUMO'!AO41</f>
        <v/>
      </c>
      <c r="N42" s="101">
        <f>MAX(0,M42-M41)</f>
        <v/>
      </c>
      <c r="O42" s="100">
        <f>IF(B42&lt;='VALOR POR PL'!$P$5,'CP RESUMO'!AO83,"")</f>
        <v/>
      </c>
      <c r="P42" s="69">
        <f>IF(B42&lt;='VALOR POR PL'!$P$5,0,IF(OR($K$16="CURVA PREVISION",$K$16="MDO PREVISION + MATERIAL PREMISSA"),N42,IF($K$16="PREVISÃO INFORMADA",MAX(0,H42),0)))</f>
        <v/>
      </c>
    </row>
    <row r="43">
      <c r="B43" s="102">
        <f>DATE(YEAR(B42),MONTH(B42)+1,1)</f>
        <v/>
      </c>
      <c r="C43" s="75">
        <f>'DADOS HISTORICOS'!AP41</f>
        <v/>
      </c>
      <c r="D43" s="48">
        <f>IF(B43&lt;='VALOR POR PL'!$P$5,0,IF($K$17&gt;0,$K$18*P43/$K$17,0))</f>
        <v/>
      </c>
      <c r="E43" s="48">
        <f>(C43+D43)/IF(B43&lt;='VALOR POR PL'!$P$5,IFERROR(INDEX('"INCC-FGV"'!$B$2:$B$400,MATCH(B43,'"INCC-FGV"'!$A$2:$A$400,0)),$K$2),$K$2)</f>
        <v/>
      </c>
      <c r="F43" s="74">
        <f>IF($K$9=0,0,E43/$K$9)</f>
        <v/>
      </c>
      <c r="G43" s="74">
        <f>G42+F43</f>
        <v/>
      </c>
      <c r="H43" s="99" t="n"/>
      <c r="M43" s="100">
        <f>'CP RESUMO'!AP41</f>
        <v/>
      </c>
      <c r="N43" s="101">
        <f>MAX(0,M43-M42)</f>
        <v/>
      </c>
      <c r="O43" s="100">
        <f>IF(B43&lt;='VALOR POR PL'!$P$5,'CP RESUMO'!AP83,"")</f>
        <v/>
      </c>
      <c r="P43" s="69">
        <f>IF(B43&lt;='VALOR POR PL'!$P$5,0,IF(OR($K$16="CURVA PREVISION",$K$16="MDO PREVISION + MATERIAL PREMISSA"),N43,IF($K$16="PREVISÃO INFORMADA",MAX(0,H43),0)))</f>
        <v/>
      </c>
    </row>
    <row r="44">
      <c r="B44" s="102">
        <f>DATE(YEAR(B43),MONTH(B43)+1,1)</f>
        <v/>
      </c>
      <c r="C44" s="75">
        <f>'DADOS HISTORICOS'!AQ41</f>
        <v/>
      </c>
      <c r="D44" s="48">
        <f>IF(B44&lt;='VALOR POR PL'!$P$5,0,IF($K$17&gt;0,$K$18*P44/$K$17,0))</f>
        <v/>
      </c>
      <c r="E44" s="48">
        <f>(C44+D44)/IF(B44&lt;='VALOR POR PL'!$P$5,IFERROR(INDEX('"INCC-FGV"'!$B$2:$B$400,MATCH(B44,'"INCC-FGV"'!$A$2:$A$400,0)),$K$2),$K$2)</f>
        <v/>
      </c>
      <c r="F44" s="74">
        <f>IF($K$9=0,0,E44/$K$9)</f>
        <v/>
      </c>
      <c r="G44" s="74">
        <f>G43+F44</f>
        <v/>
      </c>
      <c r="H44" s="99" t="n"/>
      <c r="M44" s="100">
        <f>'CP RESUMO'!AQ41</f>
        <v/>
      </c>
      <c r="N44" s="101">
        <f>MAX(0,M44-M43)</f>
        <v/>
      </c>
      <c r="O44" s="100">
        <f>IF(B44&lt;='VALOR POR PL'!$P$5,'CP RESUMO'!AQ83,"")</f>
        <v/>
      </c>
      <c r="P44" s="69">
        <f>IF(B44&lt;='VALOR POR PL'!$P$5,0,IF(OR($K$16="CURVA PREVISION",$K$16="MDO PREVISION + MATERIAL PREMISSA"),N44,IF($K$16="PREVISÃO INFORMADA",MAX(0,H44),0)))</f>
        <v/>
      </c>
    </row>
    <row r="45">
      <c r="B45" s="102">
        <f>DATE(YEAR(B44),MONTH(B44)+1,1)</f>
        <v/>
      </c>
      <c r="C45" s="75">
        <f>'DADOS HISTORICOS'!AR41</f>
        <v/>
      </c>
      <c r="D45" s="48">
        <f>IF(B45&lt;='VALOR POR PL'!$P$5,0,IF($K$17&gt;0,$K$18*P45/$K$17,0))</f>
        <v/>
      </c>
      <c r="E45" s="48">
        <f>(C45+D45)/IF(B45&lt;='VALOR POR PL'!$P$5,IFERROR(INDEX('"INCC-FGV"'!$B$2:$B$400,MATCH(B45,'"INCC-FGV"'!$A$2:$A$400,0)),$K$2),$K$2)</f>
        <v/>
      </c>
      <c r="F45" s="74">
        <f>IF($K$9=0,0,E45/$K$9)</f>
        <v/>
      </c>
      <c r="G45" s="74">
        <f>G44+F45</f>
        <v/>
      </c>
      <c r="H45" s="99" t="n">
        <v>19082.06</v>
      </c>
      <c r="M45" s="100">
        <f>'CP RESUMO'!AR41</f>
        <v/>
      </c>
      <c r="N45" s="101">
        <f>MAX(0,M45-M44)</f>
        <v/>
      </c>
      <c r="O45" s="100">
        <f>IF(B45&lt;='VALOR POR PL'!$P$5,'CP RESUMO'!AR83,"")</f>
        <v/>
      </c>
      <c r="P45" s="69">
        <f>IF(B45&lt;='VALOR POR PL'!$P$5,0,IF(OR($K$16="CURVA PREVISION",$K$16="MDO PREVISION + MATERIAL PREMISSA"),N45,IF($K$16="PREVISÃO INFORMADA",MAX(0,H45),0)))</f>
        <v/>
      </c>
    </row>
    <row r="46">
      <c r="B46" s="102">
        <f>DATE(YEAR(B45),MONTH(B45)+1,1)</f>
        <v/>
      </c>
      <c r="C46" s="75">
        <f>'DADOS HISTORICOS'!AS41</f>
        <v/>
      </c>
      <c r="D46" s="48">
        <f>IF(B46&lt;='VALOR POR PL'!$P$5,0,IF($K$17&gt;0,$K$18*P46/$K$17,0))</f>
        <v/>
      </c>
      <c r="E46" s="48">
        <f>(C46+D46)/IF(B46&lt;='VALOR POR PL'!$P$5,IFERROR(INDEX('"INCC-FGV"'!$B$2:$B$400,MATCH(B46,'"INCC-FGV"'!$A$2:$A$400,0)),$K$2),$K$2)</f>
        <v/>
      </c>
      <c r="F46" s="74">
        <f>IF($K$9=0,0,E46/$K$9)</f>
        <v/>
      </c>
      <c r="G46" s="74">
        <f>G45+F46</f>
        <v/>
      </c>
      <c r="H46" s="99" t="n">
        <v>36106.25</v>
      </c>
      <c r="M46" s="100">
        <f>'CP RESUMO'!AS41</f>
        <v/>
      </c>
      <c r="N46" s="101">
        <f>MAX(0,M46-M45)</f>
        <v/>
      </c>
      <c r="O46" s="100">
        <f>IF(B46&lt;='VALOR POR PL'!$P$5,'CP RESUMO'!AS83,"")</f>
        <v/>
      </c>
      <c r="P46" s="69">
        <f>IF(B46&lt;='VALOR POR PL'!$P$5,0,IF(OR($K$16="CURVA PREVISION",$K$16="MDO PREVISION + MATERIAL PREMISSA"),N46,IF($K$16="PREVISÃO INFORMADA",MAX(0,H46),0)))</f>
        <v/>
      </c>
    </row>
    <row r="47">
      <c r="B47" s="102">
        <f>DATE(YEAR(B46),MONTH(B46)+1,1)</f>
        <v/>
      </c>
      <c r="C47" s="75">
        <f>'DADOS HISTORICOS'!AT41</f>
        <v/>
      </c>
      <c r="D47" s="48">
        <f>IF(B47&lt;='VALOR POR PL'!$P$5,0,IF($K$17&gt;0,$K$18*P47/$K$17,0))</f>
        <v/>
      </c>
      <c r="E47" s="48">
        <f>(C47+D47)/IF(B47&lt;='VALOR POR PL'!$P$5,IFERROR(INDEX('"INCC-FGV"'!$B$2:$B$400,MATCH(B47,'"INCC-FGV"'!$A$2:$A$400,0)),$K$2),$K$2)</f>
        <v/>
      </c>
      <c r="F47" s="74">
        <f>IF($K$9=0,0,E47/$K$9)</f>
        <v/>
      </c>
      <c r="G47" s="74">
        <f>G46+F47</f>
        <v/>
      </c>
      <c r="H47" s="99" t="n">
        <v>66038.89</v>
      </c>
      <c r="M47" s="100">
        <f>'CP RESUMO'!AT41</f>
        <v/>
      </c>
      <c r="N47" s="101">
        <f>MAX(0,M47-M46)</f>
        <v/>
      </c>
      <c r="O47" s="100">
        <f>IF(B47&lt;='VALOR POR PL'!$P$5,'CP RESUMO'!AT83,"")</f>
        <v/>
      </c>
      <c r="P47" s="69">
        <f>IF(B47&lt;='VALOR POR PL'!$P$5,0,IF(OR($K$16="CURVA PREVISION",$K$16="MDO PREVISION + MATERIAL PREMISSA"),N47,IF($K$16="PREVISÃO INFORMADA",MAX(0,H47),0)))</f>
        <v/>
      </c>
    </row>
    <row r="48">
      <c r="B48" s="102">
        <f>DATE(YEAR(B47),MONTH(B47)+1,1)</f>
        <v/>
      </c>
      <c r="C48" s="75">
        <f>'DADOS HISTORICOS'!AU41</f>
        <v/>
      </c>
      <c r="D48" s="48">
        <f>IF(B48&lt;='VALOR POR PL'!$P$5,0,IF($K$17&gt;0,$K$18*P48/$K$17,0))</f>
        <v/>
      </c>
      <c r="E48" s="48">
        <f>(C48+D48)/IF(B48&lt;='VALOR POR PL'!$P$5,IFERROR(INDEX('"INCC-FGV"'!$B$2:$B$400,MATCH(B48,'"INCC-FGV"'!$A$2:$A$400,0)),$K$2),$K$2)</f>
        <v/>
      </c>
      <c r="F48" s="74">
        <f>IF($K$9=0,0,E48/$K$9)</f>
        <v/>
      </c>
      <c r="G48" s="74">
        <f>G47+F48</f>
        <v/>
      </c>
      <c r="H48" s="99" t="n">
        <v>81005.21000000001</v>
      </c>
      <c r="M48" s="100">
        <f>'CP RESUMO'!AU41</f>
        <v/>
      </c>
      <c r="N48" s="101">
        <f>MAX(0,M48-M47)</f>
        <v/>
      </c>
      <c r="O48" s="100">
        <f>IF(B48&lt;='VALOR POR PL'!$P$5,'CP RESUMO'!AU83,"")</f>
        <v/>
      </c>
      <c r="P48" s="69">
        <f>IF(B48&lt;='VALOR POR PL'!$P$5,0,IF(OR($K$16="CURVA PREVISION",$K$16="MDO PREVISION + MATERIAL PREMISSA"),N48,IF($K$16="PREVISÃO INFORMADA",MAX(0,H48),0)))</f>
        <v/>
      </c>
    </row>
    <row r="49">
      <c r="B49" s="102">
        <f>DATE(YEAR(B48),MONTH(B48)+1,1)</f>
        <v/>
      </c>
      <c r="C49" s="75">
        <f>'DADOS HISTORICOS'!AV41</f>
        <v/>
      </c>
      <c r="D49" s="48">
        <f>IF(B49&lt;='VALOR POR PL'!$P$5,0,IF($K$17&gt;0,$K$18*P49/$K$17,0))</f>
        <v/>
      </c>
      <c r="E49" s="48">
        <f>(C49+D49)/IF(B49&lt;='VALOR POR PL'!$P$5,IFERROR(INDEX('"INCC-FGV"'!$B$2:$B$400,MATCH(B49,'"INCC-FGV"'!$A$2:$A$400,0)),$K$2),$K$2)</f>
        <v/>
      </c>
      <c r="F49" s="74">
        <f>IF($K$9=0,0,E49/$K$9)</f>
        <v/>
      </c>
      <c r="G49" s="74">
        <f>G48+F49</f>
        <v/>
      </c>
      <c r="H49" s="99" t="n">
        <v>86430.5</v>
      </c>
      <c r="M49" s="100">
        <f>'CP RESUMO'!AV41</f>
        <v/>
      </c>
      <c r="N49" s="101">
        <f>MAX(0,M49-M48)</f>
        <v/>
      </c>
      <c r="O49" s="100">
        <f>IF(B49&lt;='VALOR POR PL'!$P$5,'CP RESUMO'!AV83,"")</f>
        <v/>
      </c>
      <c r="P49" s="69">
        <f>IF(B49&lt;='VALOR POR PL'!$P$5,0,IF(OR($K$16="CURVA PREVISION",$K$16="MDO PREVISION + MATERIAL PREMISSA"),N49,IF($K$16="PREVISÃO INFORMADA",MAX(0,H49),0)))</f>
        <v/>
      </c>
    </row>
    <row r="50">
      <c r="B50" s="102">
        <f>DATE(YEAR(B49),MONTH(B49)+1,1)</f>
        <v/>
      </c>
      <c r="C50" s="75">
        <f>'DADOS HISTORICOS'!AW41</f>
        <v/>
      </c>
      <c r="D50" s="48">
        <f>IF(B50&lt;='VALOR POR PL'!$P$5,0,IF($K$17&gt;0,$K$18*P50/$K$17,0))</f>
        <v/>
      </c>
      <c r="E50" s="48">
        <f>(C50+D50)/IF(B50&lt;='VALOR POR PL'!$P$5,IFERROR(INDEX('"INCC-FGV"'!$B$2:$B$400,MATCH(B50,'"INCC-FGV"'!$A$2:$A$400,0)),$K$2),$K$2)</f>
        <v/>
      </c>
      <c r="F50" s="74">
        <f>IF($K$9=0,0,E50/$K$9)</f>
        <v/>
      </c>
      <c r="G50" s="74">
        <f>G49+F50</f>
        <v/>
      </c>
      <c r="H50" s="99" t="n">
        <v>83343.7</v>
      </c>
      <c r="M50" s="100">
        <f>'CP RESUMO'!AW41</f>
        <v/>
      </c>
      <c r="N50" s="101">
        <f>MAX(0,M50-M49)</f>
        <v/>
      </c>
      <c r="O50" s="100">
        <f>IF(B50&lt;='VALOR POR PL'!$P$5,'CP RESUMO'!AW83,"")</f>
        <v/>
      </c>
      <c r="P50" s="69">
        <f>IF(B50&lt;='VALOR POR PL'!$P$5,0,IF(OR($K$16="CURVA PREVISION",$K$16="MDO PREVISION + MATERIAL PREMISSA"),N50,IF($K$16="PREVISÃO INFORMADA",MAX(0,H50),0)))</f>
        <v/>
      </c>
    </row>
    <row r="51">
      <c r="B51" s="102">
        <f>DATE(YEAR(B50),MONTH(B50)+1,1)</f>
        <v/>
      </c>
      <c r="C51" s="75">
        <f>'DADOS HISTORICOS'!AX41</f>
        <v/>
      </c>
      <c r="D51" s="48">
        <f>IF(B51&lt;='VALOR POR PL'!$P$5,0,IF($K$17&gt;0,$K$18*P51/$K$17,0))</f>
        <v/>
      </c>
      <c r="E51" s="48">
        <f>(C51+D51)/IF(B51&lt;='VALOR POR PL'!$P$5,IFERROR(INDEX('"INCC-FGV"'!$B$2:$B$400,MATCH(B51,'"INCC-FGV"'!$A$2:$A$400,0)),$K$2),$K$2)</f>
        <v/>
      </c>
      <c r="F51" s="74">
        <f>IF($K$9=0,0,E51/$K$9)</f>
        <v/>
      </c>
      <c r="G51" s="74">
        <f>G50+F51</f>
        <v/>
      </c>
      <c r="H51" s="99" t="n">
        <v>83437.24000000001</v>
      </c>
      <c r="M51" s="100">
        <f>'CP RESUMO'!AX41</f>
        <v/>
      </c>
      <c r="N51" s="101">
        <f>MAX(0,M51-M50)</f>
        <v/>
      </c>
      <c r="O51" s="100">
        <f>IF(B51&lt;='VALOR POR PL'!$P$5,'CP RESUMO'!AX83,"")</f>
        <v/>
      </c>
      <c r="P51" s="69">
        <f>IF(B51&lt;='VALOR POR PL'!$P$5,0,IF(OR($K$16="CURVA PREVISION",$K$16="MDO PREVISION + MATERIAL PREMISSA"),N51,IF($K$16="PREVISÃO INFORMADA",MAX(0,H51),0)))</f>
        <v/>
      </c>
    </row>
    <row r="52">
      <c r="B52" s="102">
        <f>DATE(YEAR(B51),MONTH(B51)+1,1)</f>
        <v/>
      </c>
      <c r="C52" s="75">
        <f>'DADOS HISTORICOS'!AY41</f>
        <v/>
      </c>
      <c r="D52" s="48">
        <f>IF(B52&lt;='VALOR POR PL'!$P$5,0,IF($K$17&gt;0,$K$18*P52/$K$17,0))</f>
        <v/>
      </c>
      <c r="E52" s="48">
        <f>(C52+D52)/IF(B52&lt;='VALOR POR PL'!$P$5,IFERROR(INDEX('"INCC-FGV"'!$B$2:$B$400,MATCH(B52,'"INCC-FGV"'!$A$2:$A$400,0)),$K$2),$K$2)</f>
        <v/>
      </c>
      <c r="F52" s="74">
        <f>IF($K$9=0,0,E52/$K$9)</f>
        <v/>
      </c>
      <c r="G52" s="74">
        <f>G51+F52</f>
        <v/>
      </c>
      <c r="H52" s="99" t="n">
        <v>77824.87</v>
      </c>
      <c r="M52" s="100">
        <f>'CP RESUMO'!AY41</f>
        <v/>
      </c>
      <c r="N52" s="101">
        <f>MAX(0,M52-M51)</f>
        <v/>
      </c>
      <c r="O52" s="100">
        <f>IF(B52&lt;='VALOR POR PL'!$P$5,'CP RESUMO'!AY83,"")</f>
        <v/>
      </c>
      <c r="P52" s="69">
        <f>IF(B52&lt;='VALOR POR PL'!$P$5,0,IF(OR($K$16="CURVA PREVISION",$K$16="MDO PREVISION + MATERIAL PREMISSA"),N52,IF($K$16="PREVISÃO INFORMADA",MAX(0,H52),0)))</f>
        <v/>
      </c>
    </row>
    <row r="53">
      <c r="B53" s="102">
        <f>DATE(YEAR(B52),MONTH(B52)+1,1)</f>
        <v/>
      </c>
      <c r="C53" s="75">
        <f>'DADOS HISTORICOS'!AZ41</f>
        <v/>
      </c>
      <c r="D53" s="48">
        <f>IF(B53&lt;='VALOR POR PL'!$P$5,0,IF($K$17&gt;0,$K$18*P53/$K$17,0))</f>
        <v/>
      </c>
      <c r="E53" s="48">
        <f>(C53+D53)/IF(B53&lt;='VALOR POR PL'!$P$5,IFERROR(INDEX('"INCC-FGV"'!$B$2:$B$400,MATCH(B53,'"INCC-FGV"'!$A$2:$A$400,0)),$K$2),$K$2)</f>
        <v/>
      </c>
      <c r="F53" s="74">
        <f>IF($K$9=0,0,E53/$K$9)</f>
        <v/>
      </c>
      <c r="G53" s="74">
        <f>G52+F53</f>
        <v/>
      </c>
      <c r="H53" s="99" t="n">
        <v>69219.23</v>
      </c>
      <c r="M53" s="100">
        <f>'CP RESUMO'!AZ41</f>
        <v/>
      </c>
      <c r="N53" s="101">
        <f>MAX(0,M53-M52)</f>
        <v/>
      </c>
      <c r="O53" s="100">
        <f>IF(B53&lt;='VALOR POR PL'!$P$5,'CP RESUMO'!AZ83,"")</f>
        <v/>
      </c>
      <c r="P53" s="69">
        <f>IF(B53&lt;='VALOR POR PL'!$P$5,0,IF(OR($K$16="CURVA PREVISION",$K$16="MDO PREVISION + MATERIAL PREMISSA"),N53,IF($K$16="PREVISÃO INFORMADA",MAX(0,H53),0)))</f>
        <v/>
      </c>
    </row>
    <row r="54">
      <c r="B54" s="102">
        <f>DATE(YEAR(B53),MONTH(B53)+1,1)</f>
        <v/>
      </c>
      <c r="C54" s="75">
        <f>'DADOS HISTORICOS'!BA41</f>
        <v/>
      </c>
      <c r="D54" s="48">
        <f>IF(B54&lt;='VALOR POR PL'!$P$5,0,IF($K$17&gt;0,$K$18*P54/$K$17,0))</f>
        <v/>
      </c>
      <c r="E54" s="48">
        <f>(C54+D54)/IF(B54&lt;='VALOR POR PL'!$P$5,IFERROR(INDEX('"INCC-FGV"'!$B$2:$B$400,MATCH(B54,'"INCC-FGV"'!$A$2:$A$400,0)),$K$2),$K$2)</f>
        <v/>
      </c>
      <c r="F54" s="74">
        <f>IF($K$9=0,0,E54/$K$9)</f>
        <v/>
      </c>
      <c r="G54" s="74">
        <f>G53+F54</f>
        <v/>
      </c>
      <c r="H54" s="99" t="n">
        <v>55843.08</v>
      </c>
      <c r="M54" s="100">
        <f>'CP RESUMO'!BA41</f>
        <v/>
      </c>
      <c r="N54" s="101">
        <f>MAX(0,M54-M53)</f>
        <v/>
      </c>
      <c r="O54" s="100">
        <f>IF(B54&lt;='VALOR POR PL'!$P$5,'CP RESUMO'!BA83,"")</f>
        <v/>
      </c>
      <c r="P54" s="69">
        <f>IF(B54&lt;='VALOR POR PL'!$P$5,0,IF(OR($K$16="CURVA PREVISION",$K$16="MDO PREVISION + MATERIAL PREMISSA"),N54,IF($K$16="PREVISÃO INFORMADA",MAX(0,H54),0)))</f>
        <v/>
      </c>
    </row>
    <row r="55">
      <c r="B55" s="102">
        <f>DATE(YEAR(B54),MONTH(B54)+1,1)</f>
        <v/>
      </c>
      <c r="C55" s="75">
        <f>'DADOS HISTORICOS'!BB41</f>
        <v/>
      </c>
      <c r="D55" s="48">
        <f>IF(B55&lt;='VALOR POR PL'!$P$5,0,IF($K$17&gt;0,$K$18*P55/$K$17,0))</f>
        <v/>
      </c>
      <c r="E55" s="48">
        <f>(C55+D55)/IF(B55&lt;='VALOR POR PL'!$P$5,IFERROR(INDEX('"INCC-FGV"'!$B$2:$B$400,MATCH(B55,'"INCC-FGV"'!$A$2:$A$400,0)),$K$2),$K$2)</f>
        <v/>
      </c>
      <c r="F55" s="74">
        <f>IF($K$9=0,0,E55/$K$9)</f>
        <v/>
      </c>
      <c r="G55" s="74">
        <f>G54+F55</f>
        <v/>
      </c>
      <c r="H55" s="99" t="n">
        <v>95784.45</v>
      </c>
      <c r="M55" s="100">
        <f>'CP RESUMO'!BB41</f>
        <v/>
      </c>
      <c r="N55" s="101">
        <f>MAX(0,M55-M54)</f>
        <v/>
      </c>
      <c r="O55" s="100">
        <f>IF(B55&lt;='VALOR POR PL'!$P$5,'CP RESUMO'!BB83,"")</f>
        <v/>
      </c>
      <c r="P55" s="69">
        <f>IF(B55&lt;='VALOR POR PL'!$P$5,0,IF(OR($K$16="CURVA PREVISION",$K$16="MDO PREVISION + MATERIAL PREMISSA"),N55,IF($K$16="PREVISÃO INFORMADA",MAX(0,H55),0)))</f>
        <v/>
      </c>
    </row>
    <row r="56">
      <c r="B56" s="102">
        <f>DATE(YEAR(B55),MONTH(B55)+1,1)</f>
        <v/>
      </c>
      <c r="C56" s="75">
        <f>'DADOS HISTORICOS'!BC41</f>
        <v/>
      </c>
      <c r="D56" s="48">
        <f>IF(B56&lt;='VALOR POR PL'!$P$5,0,IF($K$17&gt;0,$K$18*P56/$K$17,0))</f>
        <v/>
      </c>
      <c r="E56" s="48">
        <f>(C56+D56)/IF(B56&lt;='VALOR POR PL'!$P$5,IFERROR(INDEX('"INCC-FGV"'!$B$2:$B$400,MATCH(B56,'"INCC-FGV"'!$A$2:$A$400,0)),$K$2),$K$2)</f>
        <v/>
      </c>
      <c r="F56" s="74">
        <f>IF($K$9=0,0,E56/$K$9)</f>
        <v/>
      </c>
      <c r="G56" s="74">
        <f>G55+F56</f>
        <v/>
      </c>
      <c r="H56" s="99" t="n">
        <v>86711.12</v>
      </c>
      <c r="M56" s="100">
        <f>'CP RESUMO'!BC41</f>
        <v/>
      </c>
      <c r="N56" s="101">
        <f>MAX(0,M56-M55)</f>
        <v/>
      </c>
      <c r="O56" s="100">
        <f>IF(B56&lt;='VALOR POR PL'!$P$5,'CP RESUMO'!BC83,"")</f>
        <v/>
      </c>
      <c r="P56" s="69">
        <f>IF(B56&lt;='VALOR POR PL'!$P$5,0,IF(OR($K$16="CURVA PREVISION",$K$16="MDO PREVISION + MATERIAL PREMISSA"),N56,IF($K$16="PREVISÃO INFORMADA",MAX(0,H56),0)))</f>
        <v/>
      </c>
    </row>
    <row r="57">
      <c r="B57" s="102">
        <f>DATE(YEAR(B56),MONTH(B56)+1,1)</f>
        <v/>
      </c>
      <c r="C57" s="75">
        <f>'DADOS HISTORICOS'!BD41</f>
        <v/>
      </c>
      <c r="D57" s="48">
        <f>IF(B57&lt;='VALOR POR PL'!$P$5,0,IF($K$17&gt;0,$K$18*P57/$K$17,0))</f>
        <v/>
      </c>
      <c r="E57" s="48">
        <f>(C57+D57)/IF(B57&lt;='VALOR POR PL'!$P$5,IFERROR(INDEX('"INCC-FGV"'!$B$2:$B$400,MATCH(B57,'"INCC-FGV"'!$A$2:$A$400,0)),$K$2),$K$2)</f>
        <v/>
      </c>
      <c r="F57" s="74">
        <f>IF($K$9=0,0,E57/$K$9)</f>
        <v/>
      </c>
      <c r="G57" s="74">
        <f>G56+F57</f>
        <v/>
      </c>
      <c r="H57" s="99" t="n">
        <v>81940.60000000001</v>
      </c>
      <c r="M57" s="100">
        <f>'CP RESUMO'!BD41</f>
        <v/>
      </c>
      <c r="N57" s="101">
        <f>MAX(0,M57-M56)</f>
        <v/>
      </c>
      <c r="O57" s="100">
        <f>IF(B57&lt;='VALOR POR PL'!$P$5,'CP RESUMO'!BD83,"")</f>
        <v/>
      </c>
      <c r="P57" s="69">
        <f>IF(B57&lt;='VALOR POR PL'!$P$5,0,IF(OR($K$16="CURVA PREVISION",$K$16="MDO PREVISION + MATERIAL PREMISSA"),N57,IF($K$16="PREVISÃO INFORMADA",MAX(0,H57),0)))</f>
        <v/>
      </c>
    </row>
    <row r="58">
      <c r="B58" s="102">
        <f>DATE(YEAR(B57),MONTH(B57)+1,1)</f>
        <v/>
      </c>
      <c r="C58" s="75">
        <f>'DADOS HISTORICOS'!BE41</f>
        <v/>
      </c>
      <c r="D58" s="48">
        <f>IF(B58&lt;='VALOR POR PL'!$P$5,0,IF($K$17&gt;0,$K$18*P58/$K$17,0))</f>
        <v/>
      </c>
      <c r="E58" s="48">
        <f>(C58+D58)/IF(B58&lt;='VALOR POR PL'!$P$5,IFERROR(INDEX('"INCC-FGV"'!$B$2:$B$400,MATCH(B58,'"INCC-FGV"'!$A$2:$A$400,0)),$K$2),$K$2)</f>
        <v/>
      </c>
      <c r="F58" s="74">
        <f>IF($K$9=0,0,E58/$K$9)</f>
        <v/>
      </c>
      <c r="G58" s="74">
        <f>G57+F58</f>
        <v/>
      </c>
      <c r="H58" s="99" t="n">
        <v>12160.14</v>
      </c>
      <c r="M58" s="100">
        <f>'CP RESUMO'!BE41</f>
        <v/>
      </c>
      <c r="N58" s="101">
        <f>MAX(0,M58-M57)</f>
        <v/>
      </c>
      <c r="O58" s="100">
        <f>IF(B58&lt;='VALOR POR PL'!$P$5,'CP RESUMO'!BE83,"")</f>
        <v/>
      </c>
      <c r="P58" s="69">
        <f>IF(B58&lt;='VALOR POR PL'!$P$5,0,IF(OR($K$16="CURVA PREVISION",$K$16="MDO PREVISION + MATERIAL PREMISSA"),N58,IF($K$16="PREVISÃO INFORMADA",MAX(0,H58),0)))</f>
        <v/>
      </c>
    </row>
    <row r="59">
      <c r="B59" s="102">
        <f>DATE(YEAR(B58),MONTH(B58)+1,1)</f>
        <v/>
      </c>
      <c r="C59" s="75">
        <f>'DADOS HISTORICOS'!BF41</f>
        <v/>
      </c>
      <c r="D59" s="48">
        <f>IF(B59&lt;='VALOR POR PL'!$P$5,0,IF($K$17&gt;0,$K$18*P59/$K$17,0))</f>
        <v/>
      </c>
      <c r="E59" s="48">
        <f>(C59+D59)/IF(B59&lt;='VALOR POR PL'!$P$5,IFERROR(INDEX('"INCC-FGV"'!$B$2:$B$400,MATCH(B59,'"INCC-FGV"'!$A$2:$A$400,0)),$K$2),$K$2)</f>
        <v/>
      </c>
      <c r="F59" s="74">
        <f>IF($K$9=0,0,E59/$K$9)</f>
        <v/>
      </c>
      <c r="G59" s="74">
        <f>G58+F59</f>
        <v/>
      </c>
      <c r="H59" s="99" t="n"/>
      <c r="M59" s="100">
        <f>'CP RESUMO'!BF41</f>
        <v/>
      </c>
      <c r="N59" s="101">
        <f>MAX(0,M59-M58)</f>
        <v/>
      </c>
      <c r="O59" s="100">
        <f>IF(B59&lt;='VALOR POR PL'!$P$5,'CP RESUMO'!BF83,"")</f>
        <v/>
      </c>
      <c r="P59" s="69">
        <f>IF(B59&lt;='VALOR POR PL'!$P$5,0,IF(OR($K$16="CURVA PREVISION",$K$16="MDO PREVISION + MATERIAL PREMISSA"),N59,IF($K$16="PREVISÃO INFORMADA",MAX(0,H59),0)))</f>
        <v/>
      </c>
    </row>
    <row r="60">
      <c r="B60" s="102">
        <f>DATE(YEAR(B59),MONTH(B59)+1,1)</f>
        <v/>
      </c>
      <c r="C60" s="75">
        <f>'DADOS HISTORICOS'!BG41</f>
        <v/>
      </c>
      <c r="D60" s="48">
        <f>IF(B60&lt;='VALOR POR PL'!$P$5,0,IF($K$17&gt;0,$K$18*P60/$K$17,0))</f>
        <v/>
      </c>
      <c r="E60" s="48">
        <f>(C60+D60)/IF(B60&lt;='VALOR POR PL'!$P$5,IFERROR(INDEX('"INCC-FGV"'!$B$2:$B$400,MATCH(B60,'"INCC-FGV"'!$A$2:$A$400,0)),$K$2),$K$2)</f>
        <v/>
      </c>
      <c r="F60" s="74">
        <f>IF($K$9=0,0,E60/$K$9)</f>
        <v/>
      </c>
      <c r="G60" s="74">
        <f>G59+F60</f>
        <v/>
      </c>
      <c r="H60" s="99" t="n"/>
      <c r="M60" s="100">
        <f>'CP RESUMO'!BG41</f>
        <v/>
      </c>
      <c r="N60" s="101">
        <f>MAX(0,M60-M59)</f>
        <v/>
      </c>
      <c r="O60" s="100">
        <f>IF(B60&lt;='VALOR POR PL'!$P$5,'CP RESUMO'!BG83,"")</f>
        <v/>
      </c>
      <c r="P60" s="69">
        <f>IF(B60&lt;='VALOR POR PL'!$P$5,0,IF(OR($K$16="CURVA PREVISION",$K$16="MDO PREVISION + MATERIAL PREMISSA"),N60,IF($K$16="PREVISÃO INFORMADA",MAX(0,H60),0)))</f>
        <v/>
      </c>
    </row>
    <row r="61">
      <c r="B61" s="102">
        <f>DATE(YEAR(B60),MONTH(B60)+1,1)</f>
        <v/>
      </c>
      <c r="C61" s="75">
        <f>'DADOS HISTORICOS'!BH41</f>
        <v/>
      </c>
      <c r="D61" s="48">
        <f>IF(B61&lt;='VALOR POR PL'!$P$5,0,IF($K$17&gt;0,$K$18*P61/$K$17,0))</f>
        <v/>
      </c>
      <c r="E61" s="48">
        <f>(C61+D61)/IF(B61&lt;='VALOR POR PL'!$P$5,IFERROR(INDEX('"INCC-FGV"'!$B$2:$B$400,MATCH(B61,'"INCC-FGV"'!$A$2:$A$400,0)),$K$2),$K$2)</f>
        <v/>
      </c>
      <c r="F61" s="74">
        <f>IF($K$9=0,0,E61/$K$9)</f>
        <v/>
      </c>
      <c r="G61" s="74">
        <f>G60+F61</f>
        <v/>
      </c>
      <c r="H61" s="99" t="n"/>
      <c r="M61" s="100">
        <f>'CP RESUMO'!BH41</f>
        <v/>
      </c>
      <c r="N61" s="101">
        <f>MAX(0,M61-M60)</f>
        <v/>
      </c>
      <c r="O61" s="100">
        <f>IF(B61&lt;='VALOR POR PL'!$P$5,'CP RESUMO'!BH83,"")</f>
        <v/>
      </c>
      <c r="P61" s="69">
        <f>IF(B61&lt;='VALOR POR PL'!$P$5,0,IF(OR($K$16="CURVA PREVISION",$K$16="MDO PREVISION + MATERIAL PREMISSA"),N61,IF($K$16="PREVISÃO INFORMADA",MAX(0,H61),0)))</f>
        <v/>
      </c>
    </row>
    <row r="62">
      <c r="B62" s="102">
        <f>DATE(YEAR(B61),MONTH(B61)+1,1)</f>
        <v/>
      </c>
      <c r="C62" s="75">
        <f>'DADOS HISTORICOS'!BI41</f>
        <v/>
      </c>
      <c r="D62" s="48">
        <f>IF(B62&lt;='VALOR POR PL'!$P$5,0,IF($K$17&gt;0,$K$18*P62/$K$17,0))</f>
        <v/>
      </c>
      <c r="E62" s="48">
        <f>(C62+D62)/IF(B62&lt;='VALOR POR PL'!$P$5,IFERROR(INDEX('"INCC-FGV"'!$B$2:$B$400,MATCH(B62,'"INCC-FGV"'!$A$2:$A$400,0)),$K$2),$K$2)</f>
        <v/>
      </c>
      <c r="F62" s="74">
        <f>IF($K$9=0,0,E62/$K$9)</f>
        <v/>
      </c>
      <c r="G62" s="74">
        <f>G61+F62</f>
        <v/>
      </c>
      <c r="H62" s="99" t="n"/>
      <c r="M62" s="100">
        <f>'CP RESUMO'!BI41</f>
        <v/>
      </c>
      <c r="N62" s="101">
        <f>MAX(0,M62-M61)</f>
        <v/>
      </c>
      <c r="O62" s="100">
        <f>IF(B62&lt;='VALOR POR PL'!$P$5,'CP RESUMO'!BI83,"")</f>
        <v/>
      </c>
      <c r="P62" s="69">
        <f>IF(B62&lt;='VALOR POR PL'!$P$5,0,IF(OR($K$16="CURVA PREVISION",$K$16="MDO PREVISION + MATERIAL PREMISSA"),N62,IF($K$16="PREVISÃO INFORMADA",MAX(0,H62),0)))</f>
        <v/>
      </c>
    </row>
    <row r="63">
      <c r="B63" s="102">
        <f>DATE(YEAR(B62),MONTH(B62)+1,1)</f>
        <v/>
      </c>
      <c r="C63" s="75">
        <f>'DADOS HISTORICOS'!BJ41</f>
        <v/>
      </c>
      <c r="D63" s="48">
        <f>IF(B63&lt;='VALOR POR PL'!$P$5,0,IF($K$17&gt;0,$K$18*P63/$K$17,0))</f>
        <v/>
      </c>
      <c r="E63" s="48">
        <f>(C63+D63)/IF(B63&lt;='VALOR POR PL'!$P$5,IFERROR(INDEX('"INCC-FGV"'!$B$2:$B$400,MATCH(B63,'"INCC-FGV"'!$A$2:$A$400,0)),$K$2),$K$2)</f>
        <v/>
      </c>
      <c r="F63" s="74">
        <f>IF($K$9=0,0,E63/$K$9)</f>
        <v/>
      </c>
      <c r="G63" s="74">
        <f>G62+F63</f>
        <v/>
      </c>
      <c r="H63" s="99" t="n"/>
      <c r="M63" s="100">
        <f>'CP RESUMO'!BJ41</f>
        <v/>
      </c>
      <c r="N63" s="101">
        <f>MAX(0,M63-M62)</f>
        <v/>
      </c>
      <c r="O63" s="100">
        <f>IF(B63&lt;='VALOR POR PL'!$P$5,'CP RESUMO'!BJ83,"")</f>
        <v/>
      </c>
      <c r="P63" s="69">
        <f>IF(B63&lt;='VALOR POR PL'!$P$5,0,IF(OR($K$16="CURVA PREVISION",$K$16="MDO PREVISION + MATERIAL PREMISSA"),N63,IF($K$16="PREVISÃO INFORMADA",MAX(0,H63),0)))</f>
        <v/>
      </c>
    </row>
    <row r="64">
      <c r="B64" s="102">
        <f>DATE(YEAR(B63),MONTH(B63)+1,1)</f>
        <v/>
      </c>
      <c r="C64" s="75">
        <f>'DADOS HISTORICOS'!BK41</f>
        <v/>
      </c>
      <c r="D64" s="48">
        <f>IF(B64&lt;='VALOR POR PL'!$P$5,0,IF($K$17&gt;0,$K$18*P64/$K$17,0))</f>
        <v/>
      </c>
      <c r="E64" s="48">
        <f>(C64+D64)/IF(B64&lt;='VALOR POR PL'!$P$5,IFERROR(INDEX('"INCC-FGV"'!$B$2:$B$400,MATCH(B64,'"INCC-FGV"'!$A$2:$A$400,0)),$K$2),$K$2)</f>
        <v/>
      </c>
      <c r="F64" s="74">
        <f>IF($K$9=0,0,E64/$K$9)</f>
        <v/>
      </c>
      <c r="G64" s="74">
        <f>G63+F64</f>
        <v/>
      </c>
      <c r="H64" s="99" t="n"/>
      <c r="M64" s="100">
        <f>'CP RESUMO'!BK41</f>
        <v/>
      </c>
      <c r="N64" s="101">
        <f>MAX(0,M64-M63)</f>
        <v/>
      </c>
      <c r="O64" s="100">
        <f>IF(B64&lt;='VALOR POR PL'!$P$5,'CP RESUMO'!BK83,"")</f>
        <v/>
      </c>
      <c r="P64" s="69">
        <f>IF(B64&lt;='VALOR POR PL'!$P$5,0,IF(OR($K$16="CURVA PREVISION",$K$16="MDO PREVISION + MATERIAL PREMISSA"),N64,IF($K$16="PREVISÃO INFORMADA",MAX(0,H64),0)))</f>
        <v/>
      </c>
    </row>
    <row r="65">
      <c r="B65" s="102">
        <f>DATE(YEAR(B64),MONTH(B64)+1,1)</f>
        <v/>
      </c>
      <c r="C65" s="75">
        <f>'DADOS HISTORICOS'!BL41</f>
        <v/>
      </c>
      <c r="D65" s="48">
        <f>IF(B65&lt;='VALOR POR PL'!$P$5,0,IF($K$17&gt;0,$K$18*P65/$K$17,0))</f>
        <v/>
      </c>
      <c r="E65" s="48">
        <f>(C65+D65)/IF(B65&lt;='VALOR POR PL'!$P$5,IFERROR(INDEX('"INCC-FGV"'!$B$2:$B$400,MATCH(B65,'"INCC-FGV"'!$A$2:$A$400,0)),$K$2),$K$2)</f>
        <v/>
      </c>
      <c r="F65" s="74">
        <f>IF($K$9=0,0,E65/$K$9)</f>
        <v/>
      </c>
      <c r="G65" s="74">
        <f>G64+F65</f>
        <v/>
      </c>
      <c r="H65" s="99" t="n"/>
      <c r="M65" s="100">
        <f>'CP RESUMO'!BL41</f>
        <v/>
      </c>
      <c r="N65" s="101">
        <f>MAX(0,M65-M64)</f>
        <v/>
      </c>
      <c r="O65" s="100">
        <f>IF(B65&lt;='VALOR POR PL'!$P$5,'CP RESUMO'!BL83,"")</f>
        <v/>
      </c>
      <c r="P65" s="69">
        <f>IF(B65&lt;='VALOR POR PL'!$P$5,0,IF(OR($K$16="CURVA PREVISION",$K$16="MDO PREVISION + MATERIAL PREMISSA"),N65,IF($K$16="PREVISÃO INFORMADA",MAX(0,H65),0)))</f>
        <v/>
      </c>
    </row>
    <row r="66">
      <c r="B66" s="102">
        <f>DATE(YEAR(B65),MONTH(B65)+1,1)</f>
        <v/>
      </c>
      <c r="C66" s="75">
        <f>'DADOS HISTORICOS'!BM41</f>
        <v/>
      </c>
      <c r="D66" s="48">
        <f>IF(B66&lt;='VALOR POR PL'!$P$5,0,IF($K$17&gt;0,$K$18*P66/$K$17,0))</f>
        <v/>
      </c>
      <c r="E66" s="48">
        <f>(C66+D66)/IF(B66&lt;='VALOR POR PL'!$P$5,IFERROR(INDEX('"INCC-FGV"'!$B$2:$B$400,MATCH(B66,'"INCC-FGV"'!$A$2:$A$400,0)),$K$2),$K$2)</f>
        <v/>
      </c>
      <c r="F66" s="74">
        <f>IF($K$9=0,0,E66/$K$9)</f>
        <v/>
      </c>
      <c r="G66" s="74">
        <f>G65+F66</f>
        <v/>
      </c>
      <c r="H66" s="99" t="n"/>
      <c r="M66" s="100">
        <f>'CP RESUMO'!BM41</f>
        <v/>
      </c>
      <c r="N66" s="101">
        <f>MAX(0,M66-M65)</f>
        <v/>
      </c>
      <c r="O66" s="100">
        <f>IF(B66&lt;='VALOR POR PL'!$P$5,'CP RESUMO'!BM83,"")</f>
        <v/>
      </c>
      <c r="P66" s="69">
        <f>IF(B66&lt;='VALOR POR PL'!$P$5,0,IF(OR($K$16="CURVA PREVISION",$K$16="MDO PREVISION + MATERIAL PREMISSA"),N66,IF($K$16="PREVISÃO INFORMADA",MAX(0,H66),0)))</f>
        <v/>
      </c>
    </row>
    <row r="67">
      <c r="B67" s="102">
        <f>DATE(YEAR(B66),MONTH(B66)+1,1)</f>
        <v/>
      </c>
      <c r="C67" s="75">
        <f>'DADOS HISTORICOS'!BN41</f>
        <v/>
      </c>
      <c r="D67" s="48">
        <f>IF(B67&lt;='VALOR POR PL'!$P$5,0,IF($K$17&gt;0,$K$18*P67/$K$17,0))</f>
        <v/>
      </c>
      <c r="E67" s="48">
        <f>(C67+D67)/IF(B67&lt;='VALOR POR PL'!$P$5,IFERROR(INDEX('"INCC-FGV"'!$B$2:$B$400,MATCH(B67,'"INCC-FGV"'!$A$2:$A$400,0)),$K$2),$K$2)</f>
        <v/>
      </c>
      <c r="F67" s="74">
        <f>IF($K$9=0,0,E67/$K$9)</f>
        <v/>
      </c>
      <c r="G67" s="74">
        <f>G66+F67</f>
        <v/>
      </c>
      <c r="H67" s="99" t="n"/>
      <c r="M67" s="100">
        <f>'CP RESUMO'!BN41</f>
        <v/>
      </c>
      <c r="N67" s="101">
        <f>MAX(0,M67-M66)</f>
        <v/>
      </c>
      <c r="O67" s="100">
        <f>IF(B67&lt;='VALOR POR PL'!$P$5,'CP RESUMO'!BN83,"")</f>
        <v/>
      </c>
      <c r="P67" s="69">
        <f>IF(B67&lt;='VALOR POR PL'!$P$5,0,IF(OR($K$16="CURVA PREVISION",$K$16="MDO PREVISION + MATERIAL PREMISSA"),N67,IF($K$16="PREVISÃO INFORMADA",MAX(0,H67),0)))</f>
        <v/>
      </c>
    </row>
    <row r="68">
      <c r="B68" s="102">
        <f>DATE(YEAR(B67),MONTH(B67)+1,1)</f>
        <v/>
      </c>
      <c r="C68" s="75">
        <f>'DADOS HISTORICOS'!BO41</f>
        <v/>
      </c>
      <c r="D68" s="48">
        <f>IF(B68&lt;='VALOR POR PL'!$P$5,0,IF($K$17&gt;0,$K$18*P68/$K$17,0))</f>
        <v/>
      </c>
      <c r="E68" s="48">
        <f>(C68+D68)/IF(B68&lt;='VALOR POR PL'!$P$5,IFERROR(INDEX('"INCC-FGV"'!$B$2:$B$400,MATCH(B68,'"INCC-FGV"'!$A$2:$A$400,0)),$K$2),$K$2)</f>
        <v/>
      </c>
      <c r="F68" s="74">
        <f>IF($K$9=0,0,E68/$K$9)</f>
        <v/>
      </c>
      <c r="G68" s="74">
        <f>G67+F68</f>
        <v/>
      </c>
      <c r="H68" s="99" t="n"/>
      <c r="M68" s="100">
        <f>'CP RESUMO'!BO41</f>
        <v/>
      </c>
      <c r="N68" s="101">
        <f>MAX(0,M68-M67)</f>
        <v/>
      </c>
      <c r="O68" s="100">
        <f>IF(B68&lt;='VALOR POR PL'!$P$5,'CP RESUMO'!BO83,"")</f>
        <v/>
      </c>
      <c r="P68" s="69">
        <f>IF(B68&lt;='VALOR POR PL'!$P$5,0,IF(OR($K$16="CURVA PREVISION",$K$16="MDO PREVISION + MATERIAL PREMISSA"),N68,IF($K$16="PREVISÃO INFORMADA",MAX(0,H68),0)))</f>
        <v/>
      </c>
    </row>
    <row r="69">
      <c r="B69" s="102">
        <f>DATE(YEAR(B68),MONTH(B68)+1,1)</f>
        <v/>
      </c>
      <c r="C69" s="75">
        <f>'DADOS HISTORICOS'!BP41</f>
        <v/>
      </c>
      <c r="D69" s="48">
        <f>IF(B69&lt;='VALOR POR PL'!$P$5,0,IF($K$17&gt;0,$K$18*P69/$K$17,0))</f>
        <v/>
      </c>
      <c r="E69" s="48">
        <f>(C69+D69)/IF(B69&lt;='VALOR POR PL'!$P$5,IFERROR(INDEX('"INCC-FGV"'!$B$2:$B$400,MATCH(B69,'"INCC-FGV"'!$A$2:$A$400,0)),$K$2),$K$2)</f>
        <v/>
      </c>
      <c r="F69" s="74">
        <f>IF($K$9=0,0,E69/$K$9)</f>
        <v/>
      </c>
      <c r="G69" s="74">
        <f>G68+F69</f>
        <v/>
      </c>
      <c r="H69" s="99" t="n"/>
      <c r="M69" s="100">
        <f>'CP RESUMO'!BP41</f>
        <v/>
      </c>
      <c r="N69" s="101">
        <f>MAX(0,M69-M68)</f>
        <v/>
      </c>
      <c r="O69" s="100">
        <f>IF(B69&lt;='VALOR POR PL'!$P$5,'CP RESUMO'!BP83,"")</f>
        <v/>
      </c>
      <c r="P69" s="69">
        <f>IF(B69&lt;='VALOR POR PL'!$P$5,0,IF(OR($K$16="CURVA PREVISION",$K$16="MDO PREVISION + MATERIAL PREMISSA"),N69,IF($K$16="PREVISÃO INFORMADA",MAX(0,H69),0)))</f>
        <v/>
      </c>
    </row>
    <row r="70">
      <c r="B70" s="102">
        <f>DATE(YEAR(B69),MONTH(B69)+1,1)</f>
        <v/>
      </c>
      <c r="C70" s="75">
        <f>'DADOS HISTORICOS'!BQ41</f>
        <v/>
      </c>
      <c r="D70" s="48">
        <f>IF(B70&lt;='VALOR POR PL'!$P$5,0,IF($K$17&gt;0,$K$18*P70/$K$17,0))</f>
        <v/>
      </c>
      <c r="E70" s="48">
        <f>(C70+D70)/IF(B70&lt;='VALOR POR PL'!$P$5,IFERROR(INDEX('"INCC-FGV"'!$B$2:$B$400,MATCH(B70,'"INCC-FGV"'!$A$2:$A$400,0)),$K$2),$K$2)</f>
        <v/>
      </c>
      <c r="F70" s="74">
        <f>IF($K$9=0,0,E70/$K$9)</f>
        <v/>
      </c>
      <c r="G70" s="74">
        <f>G69+F70</f>
        <v/>
      </c>
      <c r="H70" s="99" t="n"/>
      <c r="M70" s="100">
        <f>'CP RESUMO'!BQ41</f>
        <v/>
      </c>
      <c r="N70" s="101">
        <f>MAX(0,M70-M69)</f>
        <v/>
      </c>
      <c r="O70" s="100">
        <f>IF(B70&lt;='VALOR POR PL'!$P$5,'CP RESUMO'!BQ83,"")</f>
        <v/>
      </c>
      <c r="P70" s="69">
        <f>IF(B70&lt;='VALOR POR PL'!$P$5,0,IF(OR($K$16="CURVA PREVISION",$K$16="MDO PREVISION + MATERIAL PREMISSA"),N70,IF($K$16="PREVISÃO INFORMADA",MAX(0,H70),0)))</f>
        <v/>
      </c>
    </row>
    <row r="71">
      <c r="B71" s="102">
        <f>DATE(YEAR(B70),MONTH(B70)+1,1)</f>
        <v/>
      </c>
      <c r="C71" s="75">
        <f>'DADOS HISTORICOS'!BR41</f>
        <v/>
      </c>
      <c r="D71" s="48">
        <f>IF(B71&lt;='VALOR POR PL'!$P$5,0,IF($K$17&gt;0,$K$18*P71/$K$17,0))</f>
        <v/>
      </c>
      <c r="E71" s="48">
        <f>(C71+D71)/IF(B71&lt;='VALOR POR PL'!$P$5,IFERROR(INDEX('"INCC-FGV"'!$B$2:$B$400,MATCH(B71,'"INCC-FGV"'!$A$2:$A$400,0)),$K$2),$K$2)</f>
        <v/>
      </c>
      <c r="F71" s="74">
        <f>IF($K$9=0,0,E71/$K$9)</f>
        <v/>
      </c>
      <c r="G71" s="74">
        <f>G70+F71</f>
        <v/>
      </c>
      <c r="H71" s="99" t="n"/>
      <c r="M71" s="100">
        <f>'CP RESUMO'!BR41</f>
        <v/>
      </c>
      <c r="N71" s="101">
        <f>MAX(0,M71-M70)</f>
        <v/>
      </c>
      <c r="O71" s="100">
        <f>IF(B71&lt;='VALOR POR PL'!$P$5,'CP RESUMO'!BR83,"")</f>
        <v/>
      </c>
      <c r="P71" s="69">
        <f>IF(B71&lt;='VALOR POR PL'!$P$5,0,IF(OR($K$16="CURVA PREVISION",$K$16="MDO PREVISION + MATERIAL PREMISSA"),N71,IF($K$16="PREVISÃO INFORMADA",MAX(0,H71),0)))</f>
        <v/>
      </c>
    </row>
    <row r="72">
      <c r="B72" s="102">
        <f>DATE(YEAR(B71),MONTH(B71)+1,1)</f>
        <v/>
      </c>
      <c r="C72" s="75">
        <f>'DADOS HISTORICOS'!BS41</f>
        <v/>
      </c>
      <c r="D72" s="48">
        <f>IF(B72&lt;='VALOR POR PL'!$P$5,0,IF($K$17&gt;0,$K$18*P72/$K$17,0))</f>
        <v/>
      </c>
      <c r="E72" s="48">
        <f>(C72+D72)/IF(B72&lt;='VALOR POR PL'!$P$5,IFERROR(INDEX('"INCC-FGV"'!$B$2:$B$400,MATCH(B72,'"INCC-FGV"'!$A$2:$A$400,0)),$K$2),$K$2)</f>
        <v/>
      </c>
      <c r="F72" s="74">
        <f>IF($K$9=0,0,E72/$K$9)</f>
        <v/>
      </c>
      <c r="G72" s="74">
        <f>G71+F72</f>
        <v/>
      </c>
      <c r="H72" s="99" t="n"/>
      <c r="M72" s="100">
        <f>'CP RESUMO'!BS41</f>
        <v/>
      </c>
      <c r="N72" s="101">
        <f>MAX(0,M72-M71)</f>
        <v/>
      </c>
      <c r="O72" s="100">
        <f>IF(B72&lt;='VALOR POR PL'!$P$5,'CP RESUMO'!BS83,"")</f>
        <v/>
      </c>
      <c r="P72" s="69">
        <f>IF(B72&lt;='VALOR POR PL'!$P$5,0,IF(OR($K$16="CURVA PREVISION",$K$16="MDO PREVISION + MATERIAL PREMISSA"),N72,IF($K$16="PREVISÃO INFORMADA",MAX(0,H72),0)))</f>
        <v/>
      </c>
    </row>
    <row r="73">
      <c r="B73" s="102">
        <f>DATE(YEAR(B72),MONTH(B72)+1,1)</f>
        <v/>
      </c>
      <c r="C73" s="75">
        <f>'DADOS HISTORICOS'!BT41</f>
        <v/>
      </c>
      <c r="D73" s="48">
        <f>IF(B73&lt;='VALOR POR PL'!$P$5,0,IF($K$17&gt;0,$K$18*P73/$K$17,0))</f>
        <v/>
      </c>
      <c r="E73" s="48">
        <f>(C73+D73)/IF(B73&lt;='VALOR POR PL'!$P$5,IFERROR(INDEX('"INCC-FGV"'!$B$2:$B$400,MATCH(B73,'"INCC-FGV"'!$A$2:$A$400,0)),$K$2),$K$2)</f>
        <v/>
      </c>
      <c r="F73" s="74">
        <f>IF($K$9=0,0,E73/$K$9)</f>
        <v/>
      </c>
      <c r="G73" s="74">
        <f>G72+F73</f>
        <v/>
      </c>
      <c r="H73" s="99" t="n"/>
      <c r="M73" s="100">
        <f>'CP RESUMO'!BT41</f>
        <v/>
      </c>
      <c r="N73" s="101">
        <f>MAX(0,M73-M72)</f>
        <v/>
      </c>
      <c r="O73" s="100">
        <f>IF(B73&lt;='VALOR POR PL'!$P$5,'CP RESUMO'!BT83,"")</f>
        <v/>
      </c>
      <c r="P73" s="69">
        <f>IF(B73&lt;='VALOR POR PL'!$P$5,0,IF(OR($K$16="CURVA PREVISION",$K$16="MDO PREVISION + MATERIAL PREMISSA"),N73,IF($K$16="PREVISÃO INFORMADA",MAX(0,H73),0)))</f>
        <v/>
      </c>
    </row>
    <row r="74">
      <c r="B74" s="102">
        <f>DATE(YEAR(B73),MONTH(B73)+1,1)</f>
        <v/>
      </c>
      <c r="C74" s="75">
        <f>'DADOS HISTORICOS'!BU41</f>
        <v/>
      </c>
      <c r="D74" s="48">
        <f>IF(B74&lt;='VALOR POR PL'!$P$5,0,IF($K$17&gt;0,$K$18*P74/$K$17,0))</f>
        <v/>
      </c>
      <c r="E74" s="48">
        <f>(C74+D74)/IF(B74&lt;='VALOR POR PL'!$P$5,IFERROR(INDEX('"INCC-FGV"'!$B$2:$B$400,MATCH(B74,'"INCC-FGV"'!$A$2:$A$400,0)),$K$2),$K$2)</f>
        <v/>
      </c>
      <c r="F74" s="74">
        <f>IF($K$9=0,0,E74/$K$9)</f>
        <v/>
      </c>
      <c r="G74" s="74">
        <f>G73+F74</f>
        <v/>
      </c>
      <c r="H74" s="99" t="n"/>
      <c r="M74" s="100">
        <f>'CP RESUMO'!BU41</f>
        <v/>
      </c>
      <c r="N74" s="101">
        <f>MAX(0,M74-M73)</f>
        <v/>
      </c>
      <c r="O74" s="100">
        <f>IF(B74&lt;='VALOR POR PL'!$P$5,'CP RESUMO'!BU83,"")</f>
        <v/>
      </c>
      <c r="P74" s="69">
        <f>IF(B74&lt;='VALOR POR PL'!$P$5,0,IF(OR($K$16="CURVA PREVISION",$K$16="MDO PREVISION + MATERIAL PREMISSA"),N74,IF($K$16="PREVISÃO INFORMADA",MAX(0,H74),0)))</f>
        <v/>
      </c>
    </row>
    <row r="75">
      <c r="B75" s="102">
        <f>DATE(YEAR(B74),MONTH(B74)+1,1)</f>
        <v/>
      </c>
      <c r="C75" s="75">
        <f>'DADOS HISTORICOS'!BV41</f>
        <v/>
      </c>
      <c r="D75" s="48">
        <f>IF(B75&lt;='VALOR POR PL'!$P$5,0,IF($K$17&gt;0,$K$18*P75/$K$17,0))</f>
        <v/>
      </c>
      <c r="E75" s="48">
        <f>(C75+D75)/IF(B75&lt;='VALOR POR PL'!$P$5,IFERROR(INDEX('"INCC-FGV"'!$B$2:$B$400,MATCH(B75,'"INCC-FGV"'!$A$2:$A$400,0)),$K$2),$K$2)</f>
        <v/>
      </c>
      <c r="F75" s="74">
        <f>IF($K$9=0,0,E75/$K$9)</f>
        <v/>
      </c>
      <c r="G75" s="74">
        <f>G74+F75</f>
        <v/>
      </c>
      <c r="H75" s="99" t="n"/>
      <c r="M75" s="100">
        <f>'CP RESUMO'!BV41</f>
        <v/>
      </c>
      <c r="N75" s="101">
        <f>MAX(0,M75-M74)</f>
        <v/>
      </c>
      <c r="O75" s="100">
        <f>IF(B75&lt;='VALOR POR PL'!$P$5,'CP RESUMO'!BV83,"")</f>
        <v/>
      </c>
      <c r="P75" s="69">
        <f>IF(B75&lt;='VALOR POR PL'!$P$5,0,IF(OR($K$16="CURVA PREVISION",$K$16="MDO PREVISION + MATERIAL PREMISSA"),N75,IF($K$16="PREVISÃO INFORMADA",MAX(0,H75),0)))</f>
        <v/>
      </c>
    </row>
    <row r="76">
      <c r="B76" s="102">
        <f>DATE(YEAR(B75),MONTH(B75)+1,1)</f>
        <v/>
      </c>
      <c r="C76" s="75">
        <f>'DADOS HISTORICOS'!BW41</f>
        <v/>
      </c>
      <c r="D76" s="48">
        <f>IF(B76&lt;='VALOR POR PL'!$P$5,0,IF($K$17&gt;0,$K$18*P76/$K$17,0))</f>
        <v/>
      </c>
      <c r="E76" s="48">
        <f>(C76+D76)/IF(B76&lt;='VALOR POR PL'!$P$5,IFERROR(INDEX('"INCC-FGV"'!$B$2:$B$400,MATCH(B76,'"INCC-FGV"'!$A$2:$A$400,0)),$K$2),$K$2)</f>
        <v/>
      </c>
      <c r="F76" s="74">
        <f>IF($K$9=0,0,E76/$K$9)</f>
        <v/>
      </c>
      <c r="G76" s="74">
        <f>G75+F76</f>
        <v/>
      </c>
      <c r="H76" s="99" t="n"/>
      <c r="M76" s="100">
        <f>'CP RESUMO'!BW41</f>
        <v/>
      </c>
      <c r="N76" s="101">
        <f>MAX(0,M76-M75)</f>
        <v/>
      </c>
      <c r="O76" s="100">
        <f>IF(B76&lt;='VALOR POR PL'!$P$5,'CP RESUMO'!BW83,"")</f>
        <v/>
      </c>
      <c r="P76" s="69">
        <f>IF(B76&lt;='VALOR POR PL'!$P$5,0,IF(OR($K$16="CURVA PREVISION",$K$16="MDO PREVISION + MATERIAL PREMISSA"),N76,IF($K$16="PREVISÃO INFORMADA",MAX(0,H76),0)))</f>
        <v/>
      </c>
    </row>
    <row r="78">
      <c r="B78" s="45" t="inlineStr">
        <is>
          <t>TOTAL</t>
        </is>
      </c>
      <c r="C78" s="62">
        <f>SUM(C5:C76)</f>
        <v/>
      </c>
      <c r="D78" s="62">
        <f>SUM(D5:D76)</f>
        <v/>
      </c>
      <c r="E78" s="62">
        <f>SUM(E5:E76)</f>
        <v/>
      </c>
      <c r="F78" s="79">
        <f>SUM(F5:F76)</f>
        <v/>
      </c>
      <c r="H78" s="62">
        <f>SUM(H5:H76)</f>
        <v/>
      </c>
    </row>
    <row r="80">
      <c r="B80" s="45" t="inlineStr">
        <is>
          <t>DIFERENÇA (fluxo − projeção)</t>
        </is>
      </c>
      <c r="D80" s="10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2026-09-25T14:56:41Z</dcterms:created>
  <dcterms:modified xsi:type="dcterms:W3CDTF">2026-09-25T14:56:44Z</dcterms:modified>
</cp:coreProperties>
</file>